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6045" windowWidth="19320" windowHeight="6090"/>
  </bookViews>
  <sheets>
    <sheet name="2015 lapkritis" sheetId="4" r:id="rId1"/>
  </sheets>
  <definedNames>
    <definedName name="_xlnm.Print_Titles" localSheetId="0">'2015 lapkritis'!$3:$3</definedName>
  </definedNames>
  <calcPr calcId="125725"/>
</workbook>
</file>

<file path=xl/calcChain.xml><?xml version="1.0" encoding="utf-8"?>
<calcChain xmlns="http://schemas.openxmlformats.org/spreadsheetml/2006/main">
  <c r="M775" i="4"/>
  <c r="O775" s="1"/>
  <c r="F775"/>
  <c r="M846"/>
  <c r="P846" s="1"/>
  <c r="Q846" s="1"/>
  <c r="F846"/>
  <c r="M845"/>
  <c r="O845" s="1"/>
  <c r="F845"/>
  <c r="M829"/>
  <c r="O829" s="1"/>
  <c r="F829"/>
  <c r="M821"/>
  <c r="O821" s="1"/>
  <c r="F821"/>
  <c r="M751"/>
  <c r="P751" s="1"/>
  <c r="Q751" s="1"/>
  <c r="F751"/>
  <c r="M802"/>
  <c r="O802" s="1"/>
  <c r="F802"/>
  <c r="O789"/>
  <c r="M789"/>
  <c r="P789" s="1"/>
  <c r="Q789" s="1"/>
  <c r="F789"/>
  <c r="M748"/>
  <c r="O748" s="1"/>
  <c r="F748"/>
  <c r="M744"/>
  <c r="P744" s="1"/>
  <c r="Q744" s="1"/>
  <c r="F744"/>
  <c r="M638"/>
  <c r="O638" s="1"/>
  <c r="F638"/>
  <c r="M608"/>
  <c r="P608" s="1"/>
  <c r="Q608" s="1"/>
  <c r="F608"/>
  <c r="M642"/>
  <c r="O642" s="1"/>
  <c r="F642"/>
  <c r="M634"/>
  <c r="P634" s="1"/>
  <c r="Q634" s="1"/>
  <c r="F634"/>
  <c r="M624"/>
  <c r="O624" s="1"/>
  <c r="F624"/>
  <c r="M643"/>
  <c r="P643" s="1"/>
  <c r="Q643" s="1"/>
  <c r="F643"/>
  <c r="M613"/>
  <c r="O613" s="1"/>
  <c r="F613"/>
  <c r="M633"/>
  <c r="P633" s="1"/>
  <c r="Q633" s="1"/>
  <c r="F633"/>
  <c r="M620"/>
  <c r="P620" s="1"/>
  <c r="Q620" s="1"/>
  <c r="F620"/>
  <c r="M629"/>
  <c r="P629" s="1"/>
  <c r="Q629" s="1"/>
  <c r="F629"/>
  <c r="M350"/>
  <c r="O350" s="1"/>
  <c r="F350"/>
  <c r="M351"/>
  <c r="P351" s="1"/>
  <c r="Q351" s="1"/>
  <c r="F351"/>
  <c r="M338"/>
  <c r="P338" s="1"/>
  <c r="Q338" s="1"/>
  <c r="F338"/>
  <c r="M348"/>
  <c r="P348" s="1"/>
  <c r="Q348" s="1"/>
  <c r="F348"/>
  <c r="M343"/>
  <c r="O343" s="1"/>
  <c r="F343"/>
  <c r="M349"/>
  <c r="P349" s="1"/>
  <c r="Q349" s="1"/>
  <c r="F349"/>
  <c r="M346"/>
  <c r="P346" s="1"/>
  <c r="Q346" s="1"/>
  <c r="F346"/>
  <c r="M352"/>
  <c r="P352" s="1"/>
  <c r="Q352" s="1"/>
  <c r="F352"/>
  <c r="M354"/>
  <c r="O354" s="1"/>
  <c r="F354"/>
  <c r="M355"/>
  <c r="P355" s="1"/>
  <c r="Q355" s="1"/>
  <c r="F355"/>
  <c r="M144"/>
  <c r="P144" s="1"/>
  <c r="Q144" s="1"/>
  <c r="F144"/>
  <c r="M170"/>
  <c r="P170" s="1"/>
  <c r="Q170" s="1"/>
  <c r="F170"/>
  <c r="M101"/>
  <c r="O101" s="1"/>
  <c r="F101"/>
  <c r="M132"/>
  <c r="P132" s="1"/>
  <c r="Q132" s="1"/>
  <c r="F132"/>
  <c r="M100"/>
  <c r="P100" s="1"/>
  <c r="Q100" s="1"/>
  <c r="F100"/>
  <c r="M167"/>
  <c r="P167" s="1"/>
  <c r="Q167" s="1"/>
  <c r="F167"/>
  <c r="M136"/>
  <c r="O136" s="1"/>
  <c r="F136"/>
  <c r="M162"/>
  <c r="P162" s="1"/>
  <c r="Q162" s="1"/>
  <c r="F162"/>
  <c r="M161"/>
  <c r="P161" s="1"/>
  <c r="Q161" s="1"/>
  <c r="F161"/>
  <c r="M163"/>
  <c r="P163" s="1"/>
  <c r="Q163" s="1"/>
  <c r="F163"/>
  <c r="O629" l="1"/>
  <c r="P845"/>
  <c r="Q845" s="1"/>
  <c r="O132"/>
  <c r="O751"/>
  <c r="O634"/>
  <c r="P638"/>
  <c r="Q638" s="1"/>
  <c r="O351"/>
  <c r="O352"/>
  <c r="O163"/>
  <c r="O167"/>
  <c r="P101"/>
  <c r="Q101" s="1"/>
  <c r="O355"/>
  <c r="O744"/>
  <c r="O162"/>
  <c r="O170"/>
  <c r="O348"/>
  <c r="O643"/>
  <c r="P829"/>
  <c r="Q829" s="1"/>
  <c r="O349"/>
  <c r="O633"/>
  <c r="P624"/>
  <c r="Q624" s="1"/>
  <c r="O608"/>
  <c r="P802"/>
  <c r="Q802" s="1"/>
  <c r="O846"/>
  <c r="O161"/>
  <c r="O100"/>
  <c r="O144"/>
  <c r="O346"/>
  <c r="O338"/>
  <c r="O620"/>
  <c r="P136"/>
  <c r="Q136" s="1"/>
  <c r="P354"/>
  <c r="Q354" s="1"/>
  <c r="P343"/>
  <c r="Q343" s="1"/>
  <c r="P350"/>
  <c r="Q350" s="1"/>
  <c r="P613"/>
  <c r="Q613" s="1"/>
  <c r="P642"/>
  <c r="Q642" s="1"/>
  <c r="P748"/>
  <c r="Q748" s="1"/>
  <c r="P821"/>
  <c r="Q821" s="1"/>
  <c r="P775"/>
  <c r="Q775" s="1"/>
  <c r="L869" l="1"/>
  <c r="K869"/>
  <c r="F869"/>
  <c r="L852"/>
  <c r="K852"/>
  <c r="M852" s="1"/>
  <c r="O852" s="1"/>
  <c r="F852"/>
  <c r="L835"/>
  <c r="K835"/>
  <c r="F835"/>
  <c r="L810"/>
  <c r="K810"/>
  <c r="F810"/>
  <c r="L807"/>
  <c r="K807"/>
  <c r="F807"/>
  <c r="L793"/>
  <c r="K793"/>
  <c r="F793"/>
  <c r="L754"/>
  <c r="K754"/>
  <c r="F754"/>
  <c r="L752"/>
  <c r="K752"/>
  <c r="F752"/>
  <c r="L747"/>
  <c r="K747"/>
  <c r="F747"/>
  <c r="L716"/>
  <c r="K716"/>
  <c r="F716"/>
  <c r="L572"/>
  <c r="K572"/>
  <c r="F572"/>
  <c r="L564"/>
  <c r="K564"/>
  <c r="F564"/>
  <c r="L561"/>
  <c r="K561"/>
  <c r="F561"/>
  <c r="L550"/>
  <c r="K550"/>
  <c r="F550"/>
  <c r="L551"/>
  <c r="K551"/>
  <c r="F551"/>
  <c r="L537"/>
  <c r="K537"/>
  <c r="F537"/>
  <c r="L531"/>
  <c r="K531"/>
  <c r="F531"/>
  <c r="L520"/>
  <c r="K520"/>
  <c r="F520"/>
  <c r="L514"/>
  <c r="K514"/>
  <c r="F514"/>
  <c r="L505"/>
  <c r="K505"/>
  <c r="F505"/>
  <c r="L340"/>
  <c r="K340"/>
  <c r="F340"/>
  <c r="L344"/>
  <c r="K344"/>
  <c r="F344"/>
  <c r="L329"/>
  <c r="K329"/>
  <c r="F329"/>
  <c r="L314"/>
  <c r="K314"/>
  <c r="F314"/>
  <c r="L316"/>
  <c r="K316"/>
  <c r="F316"/>
  <c r="L325"/>
  <c r="K325"/>
  <c r="F325"/>
  <c r="L312"/>
  <c r="K312"/>
  <c r="F312"/>
  <c r="L308"/>
  <c r="K308"/>
  <c r="F308"/>
  <c r="L307"/>
  <c r="K307"/>
  <c r="F307"/>
  <c r="L277"/>
  <c r="K277"/>
  <c r="F277"/>
  <c r="L147"/>
  <c r="K147"/>
  <c r="F147"/>
  <c r="L139"/>
  <c r="K139"/>
  <c r="F139"/>
  <c r="L125"/>
  <c r="K125"/>
  <c r="F125"/>
  <c r="L119"/>
  <c r="K119"/>
  <c r="F119"/>
  <c r="L112"/>
  <c r="K112"/>
  <c r="F112"/>
  <c r="L103"/>
  <c r="K103"/>
  <c r="F103"/>
  <c r="L89"/>
  <c r="K89"/>
  <c r="F89"/>
  <c r="L83"/>
  <c r="K83"/>
  <c r="F83"/>
  <c r="L75"/>
  <c r="K75"/>
  <c r="F75"/>
  <c r="L68"/>
  <c r="K68"/>
  <c r="F68"/>
  <c r="M814"/>
  <c r="P814" s="1"/>
  <c r="Q814" s="1"/>
  <c r="M777"/>
  <c r="P777" s="1"/>
  <c r="Q777" s="1"/>
  <c r="O759"/>
  <c r="M759"/>
  <c r="P759" s="1"/>
  <c r="Q759" s="1"/>
  <c r="M732"/>
  <c r="O732" s="1"/>
  <c r="M728"/>
  <c r="P728" s="1"/>
  <c r="Q728" s="1"/>
  <c r="M717"/>
  <c r="P717" s="1"/>
  <c r="Q717" s="1"/>
  <c r="M712"/>
  <c r="P712" s="1"/>
  <c r="Q712" s="1"/>
  <c r="M708"/>
  <c r="O708" s="1"/>
  <c r="M707"/>
  <c r="P707" s="1"/>
  <c r="Q707" s="1"/>
  <c r="M700"/>
  <c r="P700" s="1"/>
  <c r="Q700" s="1"/>
  <c r="M473"/>
  <c r="P473" s="1"/>
  <c r="Q473" s="1"/>
  <c r="M468"/>
  <c r="O468" s="1"/>
  <c r="M459"/>
  <c r="P459" s="1"/>
  <c r="Q459" s="1"/>
  <c r="M456"/>
  <c r="P456" s="1"/>
  <c r="Q456" s="1"/>
  <c r="M450"/>
  <c r="P450" s="1"/>
  <c r="Q450" s="1"/>
  <c r="M446"/>
  <c r="O446" s="1"/>
  <c r="M436"/>
  <c r="P436" s="1"/>
  <c r="Q436" s="1"/>
  <c r="M434"/>
  <c r="P434" s="1"/>
  <c r="Q434" s="1"/>
  <c r="M433"/>
  <c r="P433" s="1"/>
  <c r="Q433" s="1"/>
  <c r="M431"/>
  <c r="O431" s="1"/>
  <c r="M288"/>
  <c r="P288" s="1"/>
  <c r="Q288" s="1"/>
  <c r="M285"/>
  <c r="O285" s="1"/>
  <c r="M281"/>
  <c r="P281" s="1"/>
  <c r="Q281" s="1"/>
  <c r="M268"/>
  <c r="O268" s="1"/>
  <c r="M259"/>
  <c r="P259" s="1"/>
  <c r="Q259" s="1"/>
  <c r="M237"/>
  <c r="O237" s="1"/>
  <c r="M233"/>
  <c r="P233" s="1"/>
  <c r="Q233" s="1"/>
  <c r="M229"/>
  <c r="O229" s="1"/>
  <c r="M225"/>
  <c r="P225" s="1"/>
  <c r="Q225" s="1"/>
  <c r="M214"/>
  <c r="O214" s="1"/>
  <c r="M83" l="1"/>
  <c r="O83" s="1"/>
  <c r="M119"/>
  <c r="O119" s="1"/>
  <c r="M716"/>
  <c r="O716" s="1"/>
  <c r="O281"/>
  <c r="O288"/>
  <c r="M551"/>
  <c r="P285"/>
  <c r="Q285" s="1"/>
  <c r="O459"/>
  <c r="M316"/>
  <c r="M561"/>
  <c r="M747"/>
  <c r="M869"/>
  <c r="P869" s="1"/>
  <c r="Q869" s="1"/>
  <c r="O225"/>
  <c r="O436"/>
  <c r="P708"/>
  <c r="Q708" s="1"/>
  <c r="M103"/>
  <c r="O103" s="1"/>
  <c r="M505"/>
  <c r="P214"/>
  <c r="Q214" s="1"/>
  <c r="O707"/>
  <c r="O712"/>
  <c r="M572"/>
  <c r="P572" s="1"/>
  <c r="Q572" s="1"/>
  <c r="O814"/>
  <c r="M810"/>
  <c r="O728"/>
  <c r="M793"/>
  <c r="O793" s="1"/>
  <c r="O450"/>
  <c r="M537"/>
  <c r="M514"/>
  <c r="P514" s="1"/>
  <c r="Q514" s="1"/>
  <c r="O433"/>
  <c r="O473"/>
  <c r="M520"/>
  <c r="O520" s="1"/>
  <c r="M550"/>
  <c r="O550" s="1"/>
  <c r="O233"/>
  <c r="O259"/>
  <c r="M308"/>
  <c r="M312"/>
  <c r="O312" s="1"/>
  <c r="P237"/>
  <c r="Q237" s="1"/>
  <c r="M277"/>
  <c r="O277" s="1"/>
  <c r="M325"/>
  <c r="O325" s="1"/>
  <c r="M344"/>
  <c r="O344" s="1"/>
  <c r="M112"/>
  <c r="M125"/>
  <c r="P125" s="1"/>
  <c r="Q125" s="1"/>
  <c r="O434"/>
  <c r="O456"/>
  <c r="O700"/>
  <c r="O717"/>
  <c r="O777"/>
  <c r="M89"/>
  <c r="P89" s="1"/>
  <c r="Q89" s="1"/>
  <c r="M139"/>
  <c r="M147"/>
  <c r="O147" s="1"/>
  <c r="M340"/>
  <c r="P340" s="1"/>
  <c r="Q340" s="1"/>
  <c r="M752"/>
  <c r="P752" s="1"/>
  <c r="Q752" s="1"/>
  <c r="M754"/>
  <c r="P229"/>
  <c r="Q229" s="1"/>
  <c r="P268"/>
  <c r="Q268" s="1"/>
  <c r="P431"/>
  <c r="Q431" s="1"/>
  <c r="P446"/>
  <c r="Q446" s="1"/>
  <c r="P468"/>
  <c r="Q468" s="1"/>
  <c r="P732"/>
  <c r="Q732" s="1"/>
  <c r="M68"/>
  <c r="P68" s="1"/>
  <c r="Q68" s="1"/>
  <c r="M75"/>
  <c r="P75" s="1"/>
  <c r="Q75" s="1"/>
  <c r="M307"/>
  <c r="P307" s="1"/>
  <c r="Q307" s="1"/>
  <c r="M314"/>
  <c r="M329"/>
  <c r="O329" s="1"/>
  <c r="M531"/>
  <c r="M564"/>
  <c r="P564" s="1"/>
  <c r="Q564" s="1"/>
  <c r="M807"/>
  <c r="O807" s="1"/>
  <c r="M835"/>
  <c r="O835" s="1"/>
  <c r="O89"/>
  <c r="O139"/>
  <c r="P139"/>
  <c r="Q139" s="1"/>
  <c r="O340"/>
  <c r="O752"/>
  <c r="P754"/>
  <c r="Q754" s="1"/>
  <c r="O754"/>
  <c r="P103"/>
  <c r="Q103" s="1"/>
  <c r="P112"/>
  <c r="Q112" s="1"/>
  <c r="O112"/>
  <c r="O316"/>
  <c r="P316"/>
  <c r="Q316" s="1"/>
  <c r="O505"/>
  <c r="P505"/>
  <c r="Q505" s="1"/>
  <c r="O561"/>
  <c r="P561"/>
  <c r="Q561" s="1"/>
  <c r="O314"/>
  <c r="P314"/>
  <c r="Q314" s="1"/>
  <c r="O531"/>
  <c r="P531"/>
  <c r="Q531" s="1"/>
  <c r="O564"/>
  <c r="O75"/>
  <c r="O308"/>
  <c r="P308"/>
  <c r="Q308" s="1"/>
  <c r="P312"/>
  <c r="Q312" s="1"/>
  <c r="O537"/>
  <c r="P537"/>
  <c r="Q537" s="1"/>
  <c r="P551"/>
  <c r="Q551" s="1"/>
  <c r="O551"/>
  <c r="O747"/>
  <c r="P747"/>
  <c r="Q747" s="1"/>
  <c r="O810"/>
  <c r="P810"/>
  <c r="Q810" s="1"/>
  <c r="P83"/>
  <c r="Q83" s="1"/>
  <c r="P119"/>
  <c r="Q119" s="1"/>
  <c r="P277"/>
  <c r="Q277" s="1"/>
  <c r="P325"/>
  <c r="Q325" s="1"/>
  <c r="P344"/>
  <c r="Q344" s="1"/>
  <c r="P520"/>
  <c r="Q520" s="1"/>
  <c r="O572"/>
  <c r="P716"/>
  <c r="Q716" s="1"/>
  <c r="P793"/>
  <c r="Q793" s="1"/>
  <c r="P852"/>
  <c r="Q852" s="1"/>
  <c r="O307" l="1"/>
  <c r="O514"/>
  <c r="O125"/>
  <c r="O869"/>
  <c r="P835"/>
  <c r="Q835" s="1"/>
  <c r="P550"/>
  <c r="Q550" s="1"/>
  <c r="P329"/>
  <c r="Q329" s="1"/>
  <c r="O68"/>
  <c r="P807"/>
  <c r="Q807" s="1"/>
  <c r="P147"/>
  <c r="Q147" s="1"/>
  <c r="M870"/>
  <c r="P870" s="1"/>
  <c r="Q870" s="1"/>
  <c r="I870"/>
  <c r="M867"/>
  <c r="O867" s="1"/>
  <c r="I867"/>
  <c r="M861"/>
  <c r="P861" s="1"/>
  <c r="Q861" s="1"/>
  <c r="I861"/>
  <c r="M847"/>
  <c r="P847" s="1"/>
  <c r="Q847" s="1"/>
  <c r="I847"/>
  <c r="M841"/>
  <c r="P841" s="1"/>
  <c r="Q841" s="1"/>
  <c r="I841"/>
  <c r="M839"/>
  <c r="O839" s="1"/>
  <c r="I839"/>
  <c r="M832"/>
  <c r="P832" s="1"/>
  <c r="Q832" s="1"/>
  <c r="I832"/>
  <c r="M828"/>
  <c r="P828" s="1"/>
  <c r="Q828" s="1"/>
  <c r="I828"/>
  <c r="M823"/>
  <c r="O823" s="1"/>
  <c r="I823"/>
  <c r="M822"/>
  <c r="O822" s="1"/>
  <c r="I822"/>
  <c r="M668"/>
  <c r="P668" s="1"/>
  <c r="Q668" s="1"/>
  <c r="I668"/>
  <c r="M664"/>
  <c r="P664" s="1"/>
  <c r="Q664" s="1"/>
  <c r="I664"/>
  <c r="M662"/>
  <c r="P662" s="1"/>
  <c r="Q662" s="1"/>
  <c r="I662"/>
  <c r="M660"/>
  <c r="O660" s="1"/>
  <c r="I660"/>
  <c r="M658"/>
  <c r="P658" s="1"/>
  <c r="Q658" s="1"/>
  <c r="I658"/>
  <c r="M657"/>
  <c r="P657" s="1"/>
  <c r="Q657" s="1"/>
  <c r="I657"/>
  <c r="M654"/>
  <c r="P654" s="1"/>
  <c r="Q654" s="1"/>
  <c r="I654"/>
  <c r="M652"/>
  <c r="O652" s="1"/>
  <c r="I652"/>
  <c r="M647"/>
  <c r="P647" s="1"/>
  <c r="Q647" s="1"/>
  <c r="I647"/>
  <c r="O645"/>
  <c r="M645"/>
  <c r="P645" s="1"/>
  <c r="Q645" s="1"/>
  <c r="I645"/>
  <c r="M299"/>
  <c r="O299" s="1"/>
  <c r="I299"/>
  <c r="M284"/>
  <c r="O284" s="1"/>
  <c r="I284"/>
  <c r="M271"/>
  <c r="P271" s="1"/>
  <c r="Q271" s="1"/>
  <c r="I271"/>
  <c r="M260"/>
  <c r="P260" s="1"/>
  <c r="Q260" s="1"/>
  <c r="I260"/>
  <c r="M251"/>
  <c r="O251" s="1"/>
  <c r="I251"/>
  <c r="M241"/>
  <c r="O241" s="1"/>
  <c r="I241"/>
  <c r="M232"/>
  <c r="P232" s="1"/>
  <c r="Q232" s="1"/>
  <c r="I232"/>
  <c r="M223"/>
  <c r="P223" s="1"/>
  <c r="Q223" s="1"/>
  <c r="I223"/>
  <c r="M220"/>
  <c r="P220" s="1"/>
  <c r="Q220" s="1"/>
  <c r="I220"/>
  <c r="M218"/>
  <c r="O218" s="1"/>
  <c r="I218"/>
  <c r="M84"/>
  <c r="P84" s="1"/>
  <c r="Q84" s="1"/>
  <c r="I84"/>
  <c r="M62"/>
  <c r="P62" s="1"/>
  <c r="Q62" s="1"/>
  <c r="I62"/>
  <c r="M54"/>
  <c r="P54" s="1"/>
  <c r="Q54" s="1"/>
  <c r="I54"/>
  <c r="M53"/>
  <c r="O53" s="1"/>
  <c r="I53"/>
  <c r="M48"/>
  <c r="P48" s="1"/>
  <c r="Q48" s="1"/>
  <c r="I48"/>
  <c r="M36"/>
  <c r="P36" s="1"/>
  <c r="Q36" s="1"/>
  <c r="I36"/>
  <c r="M28"/>
  <c r="O28" s="1"/>
  <c r="I28"/>
  <c r="M24"/>
  <c r="O24" s="1"/>
  <c r="I24"/>
  <c r="M14"/>
  <c r="P14" s="1"/>
  <c r="Q14" s="1"/>
  <c r="I14"/>
  <c r="M9"/>
  <c r="P9" s="1"/>
  <c r="Q9" s="1"/>
  <c r="I9"/>
  <c r="P839" l="1"/>
  <c r="Q839" s="1"/>
  <c r="O62"/>
  <c r="O654"/>
  <c r="O847"/>
  <c r="P284"/>
  <c r="Q284" s="1"/>
  <c r="O657"/>
  <c r="O841"/>
  <c r="O9"/>
  <c r="P652"/>
  <c r="Q652" s="1"/>
  <c r="O870"/>
  <c r="P867"/>
  <c r="Q867" s="1"/>
  <c r="P299"/>
  <c r="Q299" s="1"/>
  <c r="P53"/>
  <c r="Q53" s="1"/>
  <c r="O54"/>
  <c r="P218"/>
  <c r="Q218" s="1"/>
  <c r="O220"/>
  <c r="O223"/>
  <c r="P660"/>
  <c r="Q660" s="1"/>
  <c r="O662"/>
  <c r="O664"/>
  <c r="P28"/>
  <c r="Q28" s="1"/>
  <c r="P24"/>
  <c r="Q24" s="1"/>
  <c r="O36"/>
  <c r="P251"/>
  <c r="Q251" s="1"/>
  <c r="P823"/>
  <c r="Q823" s="1"/>
  <c r="P241"/>
  <c r="Q241" s="1"/>
  <c r="O260"/>
  <c r="P822"/>
  <c r="Q822" s="1"/>
  <c r="O828"/>
  <c r="O14"/>
  <c r="O48"/>
  <c r="O84"/>
  <c r="O232"/>
  <c r="O271"/>
  <c r="O647"/>
  <c r="O658"/>
  <c r="O668"/>
  <c r="O832"/>
  <c r="O861"/>
  <c r="M711" l="1"/>
  <c r="O711" s="1"/>
  <c r="M677"/>
  <c r="O677" s="1"/>
  <c r="M722"/>
  <c r="O722" s="1"/>
  <c r="M715"/>
  <c r="O715" s="1"/>
  <c r="M696"/>
  <c r="O696" s="1"/>
  <c r="M670"/>
  <c r="O670" s="1"/>
  <c r="M703"/>
  <c r="O703" s="1"/>
  <c r="M811"/>
  <c r="O811" s="1"/>
  <c r="M580"/>
  <c r="O580" s="1"/>
  <c r="M590"/>
  <c r="O590" s="1"/>
  <c r="M545"/>
  <c r="O545" s="1"/>
  <c r="M488"/>
  <c r="O488" s="1"/>
  <c r="M460"/>
  <c r="O460" s="1"/>
  <c r="M454"/>
  <c r="O454" s="1"/>
  <c r="M443"/>
  <c r="O443" s="1"/>
  <c r="M482"/>
  <c r="O482" s="1"/>
  <c r="M495"/>
  <c r="O495" s="1"/>
  <c r="M444"/>
  <c r="O444" s="1"/>
  <c r="P495" l="1"/>
  <c r="Q495" s="1"/>
  <c r="P443"/>
  <c r="Q443" s="1"/>
  <c r="P460"/>
  <c r="Q460" s="1"/>
  <c r="P545"/>
  <c r="Q545" s="1"/>
  <c r="P580"/>
  <c r="Q580" s="1"/>
  <c r="P811"/>
  <c r="Q811" s="1"/>
  <c r="P696"/>
  <c r="Q696" s="1"/>
  <c r="P722"/>
  <c r="Q722" s="1"/>
  <c r="P711"/>
  <c r="Q711" s="1"/>
  <c r="P444"/>
  <c r="Q444" s="1"/>
  <c r="P482"/>
  <c r="Q482" s="1"/>
  <c r="P454"/>
  <c r="Q454" s="1"/>
  <c r="P488"/>
  <c r="Q488" s="1"/>
  <c r="P590"/>
  <c r="Q590" s="1"/>
  <c r="P703"/>
  <c r="Q703" s="1"/>
  <c r="P670"/>
  <c r="Q670" s="1"/>
  <c r="P715"/>
  <c r="Q715" s="1"/>
  <c r="P677"/>
  <c r="Q677" s="1"/>
  <c r="M740"/>
  <c r="O740" s="1"/>
  <c r="M738"/>
  <c r="O738" s="1"/>
  <c r="M739"/>
  <c r="P739" s="1"/>
  <c r="Q739" s="1"/>
  <c r="M758"/>
  <c r="P758" s="1"/>
  <c r="Q758" s="1"/>
  <c r="M795"/>
  <c r="O795" s="1"/>
  <c r="M800"/>
  <c r="O800" s="1"/>
  <c r="M805"/>
  <c r="O805" s="1"/>
  <c r="M826"/>
  <c r="P826" s="1"/>
  <c r="Q826" s="1"/>
  <c r="M830"/>
  <c r="O830" s="1"/>
  <c r="M595"/>
  <c r="O595" s="1"/>
  <c r="M597"/>
  <c r="P597" s="1"/>
  <c r="Q597" s="1"/>
  <c r="M599"/>
  <c r="P599" s="1"/>
  <c r="Q599" s="1"/>
  <c r="M603"/>
  <c r="O603" s="1"/>
  <c r="M623"/>
  <c r="O623" s="1"/>
  <c r="P619"/>
  <c r="Q619" s="1"/>
  <c r="M619"/>
  <c r="O619" s="1"/>
  <c r="M630"/>
  <c r="P630" s="1"/>
  <c r="Q630" s="1"/>
  <c r="M637"/>
  <c r="O637" s="1"/>
  <c r="M646"/>
  <c r="O646" s="1"/>
  <c r="M399"/>
  <c r="O399" s="1"/>
  <c r="M360"/>
  <c r="O360" s="1"/>
  <c r="M361"/>
  <c r="O361" s="1"/>
  <c r="M362"/>
  <c r="O362" s="1"/>
  <c r="M353"/>
  <c r="O353" s="1"/>
  <c r="M339"/>
  <c r="O339" s="1"/>
  <c r="M326"/>
  <c r="O326" s="1"/>
  <c r="M336"/>
  <c r="O336" s="1"/>
  <c r="M320"/>
  <c r="O320" s="1"/>
  <c r="M200"/>
  <c r="O200" s="1"/>
  <c r="M148"/>
  <c r="O148" s="1"/>
  <c r="M129"/>
  <c r="P129" s="1"/>
  <c r="Q129" s="1"/>
  <c r="M76"/>
  <c r="O76" s="1"/>
  <c r="M42"/>
  <c r="O42" s="1"/>
  <c r="M21"/>
  <c r="P21" s="1"/>
  <c r="Q21" s="1"/>
  <c r="O739" l="1"/>
  <c r="P42"/>
  <c r="Q42" s="1"/>
  <c r="O597"/>
  <c r="P200"/>
  <c r="Q200" s="1"/>
  <c r="P805"/>
  <c r="Q805" s="1"/>
  <c r="O21"/>
  <c r="O826"/>
  <c r="O758"/>
  <c r="P800"/>
  <c r="Q800" s="1"/>
  <c r="P738"/>
  <c r="Q738" s="1"/>
  <c r="O630"/>
  <c r="O599"/>
  <c r="P646"/>
  <c r="Q646" s="1"/>
  <c r="P623"/>
  <c r="Q623" s="1"/>
  <c r="P595"/>
  <c r="Q595" s="1"/>
  <c r="P148"/>
  <c r="Q148" s="1"/>
  <c r="O129"/>
  <c r="P76"/>
  <c r="Q76" s="1"/>
  <c r="P637"/>
  <c r="Q637" s="1"/>
  <c r="P603"/>
  <c r="Q603" s="1"/>
  <c r="P830"/>
  <c r="Q830" s="1"/>
  <c r="P795"/>
  <c r="Q795" s="1"/>
  <c r="P740"/>
  <c r="Q740" s="1"/>
  <c r="P320"/>
  <c r="Q320" s="1"/>
  <c r="P336"/>
  <c r="Q336" s="1"/>
  <c r="P326"/>
  <c r="Q326" s="1"/>
  <c r="P339"/>
  <c r="Q339" s="1"/>
  <c r="P353"/>
  <c r="Q353" s="1"/>
  <c r="P362"/>
  <c r="Q362" s="1"/>
  <c r="P361"/>
  <c r="Q361" s="1"/>
  <c r="P360"/>
  <c r="Q360" s="1"/>
  <c r="P399"/>
  <c r="Q399" s="1"/>
  <c r="M871"/>
  <c r="O871" s="1"/>
  <c r="Q871" s="1"/>
  <c r="M825"/>
  <c r="O825" s="1"/>
  <c r="Q825" s="1"/>
  <c r="M858"/>
  <c r="O858" s="1"/>
  <c r="Q858" s="1"/>
  <c r="M842"/>
  <c r="P842" s="1"/>
  <c r="M815"/>
  <c r="O815" s="1"/>
  <c r="Q815" s="1"/>
  <c r="M836"/>
  <c r="P836" s="1"/>
  <c r="M866"/>
  <c r="O866" s="1"/>
  <c r="Q866" s="1"/>
  <c r="M784"/>
  <c r="P784" s="1"/>
  <c r="M422"/>
  <c r="O422" s="1"/>
  <c r="Q422" s="1"/>
  <c r="M601"/>
  <c r="O601" s="1"/>
  <c r="Q601" s="1"/>
  <c r="M609"/>
  <c r="O609" s="1"/>
  <c r="Q609" s="1"/>
  <c r="M560"/>
  <c r="P560" s="1"/>
  <c r="M571"/>
  <c r="O571" s="1"/>
  <c r="Q571" s="1"/>
  <c r="M602"/>
  <c r="O602" s="1"/>
  <c r="Q602" s="1"/>
  <c r="M621"/>
  <c r="O621" s="1"/>
  <c r="Q621" s="1"/>
  <c r="M335"/>
  <c r="P335" s="1"/>
  <c r="M586"/>
  <c r="O586" s="1"/>
  <c r="Q586" s="1"/>
  <c r="M209"/>
  <c r="O209" s="1"/>
  <c r="Q209" s="1"/>
  <c r="M373"/>
  <c r="O373" s="1"/>
  <c r="Q373" s="1"/>
  <c r="M372"/>
  <c r="P372" s="1"/>
  <c r="M386"/>
  <c r="O386" s="1"/>
  <c r="Q386" s="1"/>
  <c r="M377"/>
  <c r="O377" s="1"/>
  <c r="Q377" s="1"/>
  <c r="M369"/>
  <c r="O369" s="1"/>
  <c r="Q369" s="1"/>
  <c r="M376"/>
  <c r="P376" s="1"/>
  <c r="M400"/>
  <c r="O400" s="1"/>
  <c r="Q400" s="1"/>
  <c r="M379"/>
  <c r="O379" s="1"/>
  <c r="Q379" s="1"/>
  <c r="M392"/>
  <c r="O392" s="1"/>
  <c r="Q392" s="1"/>
  <c r="M39"/>
  <c r="P39" s="1"/>
  <c r="M40"/>
  <c r="O40" s="1"/>
  <c r="Q40" s="1"/>
  <c r="M23"/>
  <c r="O23" s="1"/>
  <c r="Q23" s="1"/>
  <c r="M47"/>
  <c r="O47" s="1"/>
  <c r="Q47" s="1"/>
  <c r="M191"/>
  <c r="P191" s="1"/>
  <c r="M66"/>
  <c r="O66" s="1"/>
  <c r="Q66" s="1"/>
  <c r="M38"/>
  <c r="O38" s="1"/>
  <c r="Q38" s="1"/>
  <c r="M104"/>
  <c r="O104" s="1"/>
  <c r="Q104" s="1"/>
  <c r="M33"/>
  <c r="P33" s="1"/>
  <c r="M93"/>
  <c r="O93" s="1"/>
  <c r="Q93" s="1"/>
  <c r="M11"/>
  <c r="O11" s="1"/>
  <c r="Q11" s="1"/>
  <c r="M77"/>
  <c r="O77" s="1"/>
  <c r="Q77" s="1"/>
  <c r="M79"/>
  <c r="P79" s="1"/>
  <c r="M862"/>
  <c r="O862" s="1"/>
  <c r="M831"/>
  <c r="O831" s="1"/>
  <c r="M818"/>
  <c r="O818" s="1"/>
  <c r="M772"/>
  <c r="O772" s="1"/>
  <c r="M763"/>
  <c r="O763" s="1"/>
  <c r="M713"/>
  <c r="O713" s="1"/>
  <c r="M697"/>
  <c r="O697" s="1"/>
  <c r="M681"/>
  <c r="O681" s="1"/>
  <c r="M675"/>
  <c r="O675" s="1"/>
  <c r="M673"/>
  <c r="O673" s="1"/>
  <c r="M584"/>
  <c r="O584" s="1"/>
  <c r="M568"/>
  <c r="O568" s="1"/>
  <c r="M557"/>
  <c r="O557" s="1"/>
  <c r="M555"/>
  <c r="O555" s="1"/>
  <c r="M554"/>
  <c r="O554" s="1"/>
  <c r="M458"/>
  <c r="O458" s="1"/>
  <c r="M447"/>
  <c r="O447" s="1"/>
  <c r="M445"/>
  <c r="O445" s="1"/>
  <c r="M441"/>
  <c r="O441" s="1"/>
  <c r="M439"/>
  <c r="O439" s="1"/>
  <c r="M375"/>
  <c r="O375" s="1"/>
  <c r="M252"/>
  <c r="O252" s="1"/>
  <c r="M248"/>
  <c r="O248" s="1"/>
  <c r="M244"/>
  <c r="O244" s="1"/>
  <c r="M243"/>
  <c r="O243" s="1"/>
  <c r="M239"/>
  <c r="O239" s="1"/>
  <c r="M235"/>
  <c r="O235" s="1"/>
  <c r="M228"/>
  <c r="O228" s="1"/>
  <c r="M222"/>
  <c r="O222" s="1"/>
  <c r="M215"/>
  <c r="O215" s="1"/>
  <c r="M198"/>
  <c r="O198" s="1"/>
  <c r="M177"/>
  <c r="O177" s="1"/>
  <c r="M133"/>
  <c r="O133" s="1"/>
  <c r="M108"/>
  <c r="O108" s="1"/>
  <c r="M97"/>
  <c r="O97" s="1"/>
  <c r="M86"/>
  <c r="O86" s="1"/>
  <c r="M82"/>
  <c r="O82" s="1"/>
  <c r="M70"/>
  <c r="O70" s="1"/>
  <c r="M41"/>
  <c r="O41" s="1"/>
  <c r="M20"/>
  <c r="O20" s="1"/>
  <c r="P602" l="1"/>
  <c r="P104"/>
  <c r="P379"/>
  <c r="P601"/>
  <c r="P866"/>
  <c r="P377"/>
  <c r="P825"/>
  <c r="P77"/>
  <c r="P47"/>
  <c r="P209"/>
  <c r="P858"/>
  <c r="O836"/>
  <c r="Q836" s="1"/>
  <c r="O842"/>
  <c r="Q842" s="1"/>
  <c r="O784"/>
  <c r="Q784" s="1"/>
  <c r="O560"/>
  <c r="Q560" s="1"/>
  <c r="P621"/>
  <c r="P609"/>
  <c r="O376"/>
  <c r="Q376" s="1"/>
  <c r="O372"/>
  <c r="Q372" s="1"/>
  <c r="O335"/>
  <c r="Q335" s="1"/>
  <c r="P392"/>
  <c r="P369"/>
  <c r="P373"/>
  <c r="O79"/>
  <c r="Q79" s="1"/>
  <c r="O33"/>
  <c r="Q33" s="1"/>
  <c r="O191"/>
  <c r="Q191" s="1"/>
  <c r="O39"/>
  <c r="Q39" s="1"/>
  <c r="P11"/>
  <c r="P38"/>
  <c r="P23"/>
  <c r="P93"/>
  <c r="P66"/>
  <c r="P40"/>
  <c r="P400"/>
  <c r="P386"/>
  <c r="P586"/>
  <c r="P571"/>
  <c r="P422"/>
  <c r="P815"/>
  <c r="P871"/>
  <c r="P20"/>
  <c r="Q20" s="1"/>
  <c r="P41"/>
  <c r="Q41" s="1"/>
  <c r="P70"/>
  <c r="Q70" s="1"/>
  <c r="P82"/>
  <c r="Q82" s="1"/>
  <c r="P86"/>
  <c r="Q86" s="1"/>
  <c r="P97"/>
  <c r="Q97" s="1"/>
  <c r="P108"/>
  <c r="Q108" s="1"/>
  <c r="P133"/>
  <c r="Q133" s="1"/>
  <c r="P177"/>
  <c r="Q177" s="1"/>
  <c r="P198"/>
  <c r="Q198" s="1"/>
  <c r="P215"/>
  <c r="Q215" s="1"/>
  <c r="P222"/>
  <c r="Q222" s="1"/>
  <c r="P228"/>
  <c r="Q228" s="1"/>
  <c r="P235"/>
  <c r="Q235" s="1"/>
  <c r="P239"/>
  <c r="Q239" s="1"/>
  <c r="P243"/>
  <c r="Q243" s="1"/>
  <c r="P244"/>
  <c r="Q244" s="1"/>
  <c r="P248"/>
  <c r="Q248" s="1"/>
  <c r="P252"/>
  <c r="Q252" s="1"/>
  <c r="P375"/>
  <c r="Q375" s="1"/>
  <c r="P439"/>
  <c r="Q439" s="1"/>
  <c r="P441"/>
  <c r="Q441" s="1"/>
  <c r="P445"/>
  <c r="Q445" s="1"/>
  <c r="P447"/>
  <c r="Q447" s="1"/>
  <c r="P458"/>
  <c r="Q458" s="1"/>
  <c r="P554"/>
  <c r="Q554" s="1"/>
  <c r="P555"/>
  <c r="Q555" s="1"/>
  <c r="P557"/>
  <c r="Q557" s="1"/>
  <c r="P568"/>
  <c r="Q568" s="1"/>
  <c r="P584"/>
  <c r="Q584" s="1"/>
  <c r="P673"/>
  <c r="Q673" s="1"/>
  <c r="P675"/>
  <c r="Q675" s="1"/>
  <c r="P681"/>
  <c r="Q681" s="1"/>
  <c r="P697"/>
  <c r="Q697" s="1"/>
  <c r="P713"/>
  <c r="Q713" s="1"/>
  <c r="P763"/>
  <c r="Q763" s="1"/>
  <c r="P772"/>
  <c r="Q772" s="1"/>
  <c r="P818"/>
  <c r="Q818" s="1"/>
  <c r="P831"/>
  <c r="Q831" s="1"/>
  <c r="P862"/>
  <c r="Q862" s="1"/>
  <c r="M819" l="1"/>
  <c r="P819" s="1"/>
  <c r="Q819" s="1"/>
  <c r="M797"/>
  <c r="P797" s="1"/>
  <c r="Q797" s="1"/>
  <c r="M735"/>
  <c r="O735" s="1"/>
  <c r="M734"/>
  <c r="P734" s="1"/>
  <c r="Q734" s="1"/>
  <c r="M731"/>
  <c r="P731" s="1"/>
  <c r="Q731" s="1"/>
  <c r="M730"/>
  <c r="P730" s="1"/>
  <c r="Q730" s="1"/>
  <c r="M724"/>
  <c r="O724" s="1"/>
  <c r="M723"/>
  <c r="P723" s="1"/>
  <c r="Q723" s="1"/>
  <c r="M785"/>
  <c r="P785" s="1"/>
  <c r="Q785" s="1"/>
  <c r="M627"/>
  <c r="P627" s="1"/>
  <c r="Q627" s="1"/>
  <c r="M605"/>
  <c r="O605" s="1"/>
  <c r="M582"/>
  <c r="O582" s="1"/>
  <c r="M578"/>
  <c r="P578" s="1"/>
  <c r="Q578" s="1"/>
  <c r="M576"/>
  <c r="P576" s="1"/>
  <c r="Q576" s="1"/>
  <c r="M575"/>
  <c r="O575" s="1"/>
  <c r="O566"/>
  <c r="M566"/>
  <c r="P566" s="1"/>
  <c r="Q566" s="1"/>
  <c r="M552"/>
  <c r="P552" s="1"/>
  <c r="Q552" s="1"/>
  <c r="M625"/>
  <c r="P625" s="1"/>
  <c r="Q625" s="1"/>
  <c r="M533"/>
  <c r="O533" s="1"/>
  <c r="M323"/>
  <c r="O323" s="1"/>
  <c r="M294"/>
  <c r="O294" s="1"/>
  <c r="M289"/>
  <c r="O289" s="1"/>
  <c r="M287"/>
  <c r="O287" s="1"/>
  <c r="M273"/>
  <c r="O273" s="1"/>
  <c r="M247"/>
  <c r="O247" s="1"/>
  <c r="M236"/>
  <c r="O236" s="1"/>
  <c r="M234"/>
  <c r="O234" s="1"/>
  <c r="M204"/>
  <c r="O204" s="1"/>
  <c r="M123"/>
  <c r="O123" s="1"/>
  <c r="M180"/>
  <c r="O180" s="1"/>
  <c r="M168"/>
  <c r="O168" s="1"/>
  <c r="M172"/>
  <c r="O172" s="1"/>
  <c r="M196"/>
  <c r="O196" s="1"/>
  <c r="M164"/>
  <c r="O164" s="1"/>
  <c r="M174"/>
  <c r="O174" s="1"/>
  <c r="M22"/>
  <c r="O22" s="1"/>
  <c r="M116"/>
  <c r="O116" s="1"/>
  <c r="M160"/>
  <c r="O160" s="1"/>
  <c r="M872"/>
  <c r="O872" s="1"/>
  <c r="F872"/>
  <c r="M816"/>
  <c r="P816" s="1"/>
  <c r="Q816" s="1"/>
  <c r="F816"/>
  <c r="M727"/>
  <c r="P727" s="1"/>
  <c r="Q727" s="1"/>
  <c r="F727"/>
  <c r="M714"/>
  <c r="O714" s="1"/>
  <c r="F714"/>
  <c r="M706"/>
  <c r="O706" s="1"/>
  <c r="F706"/>
  <c r="M695"/>
  <c r="P695" s="1"/>
  <c r="Q695" s="1"/>
  <c r="F695"/>
  <c r="M694"/>
  <c r="P694" s="1"/>
  <c r="Q694" s="1"/>
  <c r="F694"/>
  <c r="M691"/>
  <c r="O691" s="1"/>
  <c r="F691"/>
  <c r="M690"/>
  <c r="O690" s="1"/>
  <c r="F690"/>
  <c r="M684"/>
  <c r="P684" s="1"/>
  <c r="Q684" s="1"/>
  <c r="F684"/>
  <c r="M540"/>
  <c r="P540" s="1"/>
  <c r="Q540" s="1"/>
  <c r="F540"/>
  <c r="M539"/>
  <c r="O539" s="1"/>
  <c r="F539"/>
  <c r="M532"/>
  <c r="O532" s="1"/>
  <c r="F532"/>
  <c r="M519"/>
  <c r="P519" s="1"/>
  <c r="Q519" s="1"/>
  <c r="F519"/>
  <c r="M518"/>
  <c r="O518" s="1"/>
  <c r="F518"/>
  <c r="M517"/>
  <c r="O517" s="1"/>
  <c r="F517"/>
  <c r="M516"/>
  <c r="P516" s="1"/>
  <c r="Q516" s="1"/>
  <c r="F516"/>
  <c r="M506"/>
  <c r="P506" s="1"/>
  <c r="Q506" s="1"/>
  <c r="F506"/>
  <c r="M494"/>
  <c r="O494" s="1"/>
  <c r="F494"/>
  <c r="M485"/>
  <c r="O485" s="1"/>
  <c r="F485"/>
  <c r="M240"/>
  <c r="O240" s="1"/>
  <c r="F240"/>
  <c r="M230"/>
  <c r="P230" s="1"/>
  <c r="Q230" s="1"/>
  <c r="F230"/>
  <c r="M216"/>
  <c r="O216" s="1"/>
  <c r="F216"/>
  <c r="M212"/>
  <c r="O212" s="1"/>
  <c r="F212"/>
  <c r="M211"/>
  <c r="O211" s="1"/>
  <c r="F211"/>
  <c r="M210"/>
  <c r="O210" s="1"/>
  <c r="F210"/>
  <c r="M208"/>
  <c r="O208" s="1"/>
  <c r="F208"/>
  <c r="M207"/>
  <c r="O207" s="1"/>
  <c r="F207"/>
  <c r="M206"/>
  <c r="O206" s="1"/>
  <c r="F206"/>
  <c r="M205"/>
  <c r="O205" s="1"/>
  <c r="F205"/>
  <c r="M37"/>
  <c r="O37" s="1"/>
  <c r="F37"/>
  <c r="M35"/>
  <c r="O35" s="1"/>
  <c r="F35"/>
  <c r="M32"/>
  <c r="O32" s="1"/>
  <c r="F32"/>
  <c r="M27"/>
  <c r="P27" s="1"/>
  <c r="Q27" s="1"/>
  <c r="F27"/>
  <c r="M26"/>
  <c r="P26" s="1"/>
  <c r="Q26" s="1"/>
  <c r="F26"/>
  <c r="M25"/>
  <c r="O25" s="1"/>
  <c r="F25"/>
  <c r="M13"/>
  <c r="P13" s="1"/>
  <c r="Q13" s="1"/>
  <c r="F13"/>
  <c r="M12"/>
  <c r="P12" s="1"/>
  <c r="Q12" s="1"/>
  <c r="F12"/>
  <c r="M8"/>
  <c r="O8" s="1"/>
  <c r="F8"/>
  <c r="M6"/>
  <c r="O6" s="1"/>
  <c r="F6"/>
  <c r="M856"/>
  <c r="O856" s="1"/>
  <c r="F856"/>
  <c r="M778"/>
  <c r="O778" s="1"/>
  <c r="F778"/>
  <c r="M854"/>
  <c r="P854" s="1"/>
  <c r="Q854" s="1"/>
  <c r="F854"/>
  <c r="M794"/>
  <c r="P794" s="1"/>
  <c r="Q794" s="1"/>
  <c r="F794"/>
  <c r="M733"/>
  <c r="O733" s="1"/>
  <c r="F733"/>
  <c r="M692"/>
  <c r="O692" s="1"/>
  <c r="F692"/>
  <c r="M682"/>
  <c r="P682" s="1"/>
  <c r="Q682" s="1"/>
  <c r="F682"/>
  <c r="M515"/>
  <c r="O515" s="1"/>
  <c r="F515"/>
  <c r="M408"/>
  <c r="P408" s="1"/>
  <c r="Q408" s="1"/>
  <c r="F408"/>
  <c r="M600"/>
  <c r="P600" s="1"/>
  <c r="Q600" s="1"/>
  <c r="F600"/>
  <c r="O438"/>
  <c r="M438"/>
  <c r="P438" s="1"/>
  <c r="Q438" s="1"/>
  <c r="F438"/>
  <c r="M417"/>
  <c r="O417" s="1"/>
  <c r="F417"/>
  <c r="M522"/>
  <c r="P522" s="1"/>
  <c r="Q522" s="1"/>
  <c r="F522"/>
  <c r="M500"/>
  <c r="P500" s="1"/>
  <c r="Q500" s="1"/>
  <c r="F500"/>
  <c r="M359"/>
  <c r="P359" s="1"/>
  <c r="Q359" s="1"/>
  <c r="F359"/>
  <c r="M368"/>
  <c r="O368" s="1"/>
  <c r="F368"/>
  <c r="M357"/>
  <c r="P357" s="1"/>
  <c r="Q357" s="1"/>
  <c r="F357"/>
  <c r="O365"/>
  <c r="M365"/>
  <c r="P365" s="1"/>
  <c r="Q365" s="1"/>
  <c r="F365"/>
  <c r="M322"/>
  <c r="P322" s="1"/>
  <c r="Q322" s="1"/>
  <c r="F322"/>
  <c r="M324"/>
  <c r="O324" s="1"/>
  <c r="F324"/>
  <c r="M378"/>
  <c r="P378" s="1"/>
  <c r="Q378" s="1"/>
  <c r="F378"/>
  <c r="M203"/>
  <c r="P203" s="1"/>
  <c r="Q203" s="1"/>
  <c r="F203"/>
  <c r="M202"/>
  <c r="O202" s="1"/>
  <c r="F202"/>
  <c r="M183"/>
  <c r="P183" s="1"/>
  <c r="Q183" s="1"/>
  <c r="F183"/>
  <c r="M122"/>
  <c r="P122" s="1"/>
  <c r="Q122" s="1"/>
  <c r="F122"/>
  <c r="M185"/>
  <c r="P185" s="1"/>
  <c r="Q185" s="1"/>
  <c r="F185"/>
  <c r="M115"/>
  <c r="O115" s="1"/>
  <c r="F115"/>
  <c r="O185" l="1"/>
  <c r="O359"/>
  <c r="P582"/>
  <c r="Q582" s="1"/>
  <c r="O785"/>
  <c r="O322"/>
  <c r="P733"/>
  <c r="Q733" s="1"/>
  <c r="O734"/>
  <c r="P115"/>
  <c r="Q115" s="1"/>
  <c r="P324"/>
  <c r="Q324" s="1"/>
  <c r="O854"/>
  <c r="P210"/>
  <c r="Q210" s="1"/>
  <c r="O723"/>
  <c r="O819"/>
  <c r="O731"/>
  <c r="O682"/>
  <c r="O794"/>
  <c r="P724"/>
  <c r="Q724" s="1"/>
  <c r="P735"/>
  <c r="Q735" s="1"/>
  <c r="O552"/>
  <c r="O578"/>
  <c r="O408"/>
  <c r="P533"/>
  <c r="Q533" s="1"/>
  <c r="P575"/>
  <c r="Q575" s="1"/>
  <c r="P605"/>
  <c r="Q605" s="1"/>
  <c r="P368"/>
  <c r="Q368" s="1"/>
  <c r="P205"/>
  <c r="Q205" s="1"/>
  <c r="P208"/>
  <c r="Q208" s="1"/>
  <c r="O12"/>
  <c r="O13"/>
  <c r="O27"/>
  <c r="P37"/>
  <c r="Q37" s="1"/>
  <c r="O122"/>
  <c r="P8"/>
  <c r="Q8" s="1"/>
  <c r="O26"/>
  <c r="P202"/>
  <c r="Q202" s="1"/>
  <c r="O203"/>
  <c r="P856"/>
  <c r="Q856" s="1"/>
  <c r="O230"/>
  <c r="P494"/>
  <c r="Q494" s="1"/>
  <c r="O506"/>
  <c r="O516"/>
  <c r="O519"/>
  <c r="O540"/>
  <c r="O684"/>
  <c r="O694"/>
  <c r="O695"/>
  <c r="O727"/>
  <c r="O816"/>
  <c r="O625"/>
  <c r="O576"/>
  <c r="O627"/>
  <c r="O730"/>
  <c r="O797"/>
  <c r="O522"/>
  <c r="P216"/>
  <c r="Q216" s="1"/>
  <c r="P518"/>
  <c r="Q518" s="1"/>
  <c r="P160"/>
  <c r="Q160" s="1"/>
  <c r="P116"/>
  <c r="Q116" s="1"/>
  <c r="P22"/>
  <c r="Q22" s="1"/>
  <c r="P174"/>
  <c r="Q174" s="1"/>
  <c r="P164"/>
  <c r="Q164" s="1"/>
  <c r="P196"/>
  <c r="Q196" s="1"/>
  <c r="P172"/>
  <c r="Q172" s="1"/>
  <c r="P168"/>
  <c r="Q168" s="1"/>
  <c r="P180"/>
  <c r="Q180" s="1"/>
  <c r="P123"/>
  <c r="Q123" s="1"/>
  <c r="P204"/>
  <c r="Q204" s="1"/>
  <c r="P234"/>
  <c r="Q234" s="1"/>
  <c r="P236"/>
  <c r="Q236" s="1"/>
  <c r="P247"/>
  <c r="Q247" s="1"/>
  <c r="P273"/>
  <c r="Q273" s="1"/>
  <c r="P287"/>
  <c r="Q287" s="1"/>
  <c r="P289"/>
  <c r="Q289" s="1"/>
  <c r="P294"/>
  <c r="Q294" s="1"/>
  <c r="P323"/>
  <c r="Q323" s="1"/>
  <c r="P6"/>
  <c r="Q6" s="1"/>
  <c r="P25"/>
  <c r="Q25" s="1"/>
  <c r="P35"/>
  <c r="Q35" s="1"/>
  <c r="P207"/>
  <c r="Q207" s="1"/>
  <c r="P212"/>
  <c r="Q212" s="1"/>
  <c r="P485"/>
  <c r="Q485" s="1"/>
  <c r="P517"/>
  <c r="Q517" s="1"/>
  <c r="P539"/>
  <c r="Q539" s="1"/>
  <c r="P691"/>
  <c r="Q691" s="1"/>
  <c r="P714"/>
  <c r="Q714" s="1"/>
  <c r="P32"/>
  <c r="Q32" s="1"/>
  <c r="P206"/>
  <c r="Q206" s="1"/>
  <c r="P211"/>
  <c r="Q211" s="1"/>
  <c r="P240"/>
  <c r="Q240" s="1"/>
  <c r="P532"/>
  <c r="Q532" s="1"/>
  <c r="P690"/>
  <c r="Q690" s="1"/>
  <c r="P706"/>
  <c r="Q706" s="1"/>
  <c r="P872"/>
  <c r="Q872" s="1"/>
  <c r="P692"/>
  <c r="Q692" s="1"/>
  <c r="P778"/>
  <c r="Q778" s="1"/>
  <c r="O500"/>
  <c r="O600"/>
  <c r="P417"/>
  <c r="Q417" s="1"/>
  <c r="P515"/>
  <c r="Q515" s="1"/>
  <c r="O378"/>
  <c r="O357"/>
  <c r="O183"/>
  <c r="M873" l="1"/>
  <c r="O873" s="1"/>
  <c r="F873"/>
  <c r="M833"/>
  <c r="O833" s="1"/>
  <c r="F833"/>
  <c r="M820"/>
  <c r="O820" s="1"/>
  <c r="F820"/>
  <c r="M809"/>
  <c r="O809" s="1"/>
  <c r="F809"/>
  <c r="M801"/>
  <c r="O801" s="1"/>
  <c r="F801"/>
  <c r="M783"/>
  <c r="P783" s="1"/>
  <c r="Q783" s="1"/>
  <c r="F783"/>
  <c r="M651"/>
  <c r="O651" s="1"/>
  <c r="F651"/>
  <c r="M650"/>
  <c r="P650" s="1"/>
  <c r="Q650" s="1"/>
  <c r="F650"/>
  <c r="M648"/>
  <c r="P648" s="1"/>
  <c r="Q648" s="1"/>
  <c r="F648"/>
  <c r="M632"/>
  <c r="P632" s="1"/>
  <c r="Q632" s="1"/>
  <c r="F632"/>
  <c r="M616"/>
  <c r="O616" s="1"/>
  <c r="F616"/>
  <c r="M558"/>
  <c r="P558" s="1"/>
  <c r="Q558" s="1"/>
  <c r="F558"/>
  <c r="M594"/>
  <c r="P594" s="1"/>
  <c r="Q594" s="1"/>
  <c r="F594"/>
  <c r="M548"/>
  <c r="O548" s="1"/>
  <c r="F548"/>
  <c r="M542"/>
  <c r="O542" s="1"/>
  <c r="F542"/>
  <c r="M394"/>
  <c r="P394" s="1"/>
  <c r="Q394" s="1"/>
  <c r="F394"/>
  <c r="M393"/>
  <c r="O393" s="1"/>
  <c r="F393"/>
  <c r="P390"/>
  <c r="Q390" s="1"/>
  <c r="M390"/>
  <c r="O390" s="1"/>
  <c r="F390"/>
  <c r="M387"/>
  <c r="O387" s="1"/>
  <c r="F387"/>
  <c r="M385"/>
  <c r="P385" s="1"/>
  <c r="Q385" s="1"/>
  <c r="F385"/>
  <c r="M383"/>
  <c r="O383" s="1"/>
  <c r="F383"/>
  <c r="M381"/>
  <c r="O381" s="1"/>
  <c r="F381"/>
  <c r="M201"/>
  <c r="P201" s="1"/>
  <c r="Q201" s="1"/>
  <c r="F201"/>
  <c r="M199"/>
  <c r="O199" s="1"/>
  <c r="F199"/>
  <c r="M197"/>
  <c r="P197" s="1"/>
  <c r="Q197" s="1"/>
  <c r="F197"/>
  <c r="M195"/>
  <c r="P195" s="1"/>
  <c r="Q195" s="1"/>
  <c r="F195"/>
  <c r="M192"/>
  <c r="P192" s="1"/>
  <c r="Q192" s="1"/>
  <c r="F192"/>
  <c r="M181"/>
  <c r="O181" s="1"/>
  <c r="F181"/>
  <c r="M126"/>
  <c r="P126" s="1"/>
  <c r="Q126" s="1"/>
  <c r="F126"/>
  <c r="P820" l="1"/>
  <c r="Q820" s="1"/>
  <c r="O201"/>
  <c r="O195"/>
  <c r="P383"/>
  <c r="Q383" s="1"/>
  <c r="O632"/>
  <c r="O783"/>
  <c r="P833"/>
  <c r="Q833" s="1"/>
  <c r="P393"/>
  <c r="Q393" s="1"/>
  <c r="O192"/>
  <c r="P181"/>
  <c r="Q181" s="1"/>
  <c r="P199"/>
  <c r="Q199" s="1"/>
  <c r="O558"/>
  <c r="O650"/>
  <c r="P809"/>
  <c r="Q809" s="1"/>
  <c r="P801"/>
  <c r="Q801" s="1"/>
  <c r="P873"/>
  <c r="Q873" s="1"/>
  <c r="O594"/>
  <c r="O648"/>
  <c r="P616"/>
  <c r="Q616" s="1"/>
  <c r="P651"/>
  <c r="Q651" s="1"/>
  <c r="O385"/>
  <c r="O394"/>
  <c r="P381"/>
  <c r="Q381" s="1"/>
  <c r="P548"/>
  <c r="Q548" s="1"/>
  <c r="P387"/>
  <c r="Q387" s="1"/>
  <c r="P542"/>
  <c r="Q542" s="1"/>
  <c r="O126"/>
  <c r="O197"/>
  <c r="N853" l="1"/>
  <c r="M853"/>
  <c r="O853" s="1"/>
  <c r="K853"/>
  <c r="F853"/>
  <c r="N680"/>
  <c r="K680"/>
  <c r="I680"/>
  <c r="M680" s="1"/>
  <c r="N760"/>
  <c r="I760"/>
  <c r="K760" s="1"/>
  <c r="N788"/>
  <c r="I788"/>
  <c r="M788" s="1"/>
  <c r="N827"/>
  <c r="M827"/>
  <c r="O827" s="1"/>
  <c r="K827"/>
  <c r="F827"/>
  <c r="N849"/>
  <c r="I849"/>
  <c r="M849" s="1"/>
  <c r="N850"/>
  <c r="I850"/>
  <c r="K850" s="1"/>
  <c r="N687"/>
  <c r="I687"/>
  <c r="M687" s="1"/>
  <c r="N774"/>
  <c r="M774"/>
  <c r="K774"/>
  <c r="F774"/>
  <c r="N536"/>
  <c r="I536"/>
  <c r="M536" s="1"/>
  <c r="N611"/>
  <c r="M611"/>
  <c r="O611" s="1"/>
  <c r="K611"/>
  <c r="N401"/>
  <c r="M401"/>
  <c r="O401" s="1"/>
  <c r="K401"/>
  <c r="N592"/>
  <c r="I592"/>
  <c r="K592" s="1"/>
  <c r="N549"/>
  <c r="I549"/>
  <c r="M549" s="1"/>
  <c r="N512"/>
  <c r="M512"/>
  <c r="K512"/>
  <c r="F512"/>
  <c r="N504"/>
  <c r="I504"/>
  <c r="M504" s="1"/>
  <c r="N538"/>
  <c r="I538"/>
  <c r="K538" s="1"/>
  <c r="N437"/>
  <c r="I437"/>
  <c r="M437" s="1"/>
  <c r="N607"/>
  <c r="I607"/>
  <c r="M607" s="1"/>
  <c r="N221"/>
  <c r="I221"/>
  <c r="M221" s="1"/>
  <c r="N295"/>
  <c r="M295"/>
  <c r="O295" s="1"/>
  <c r="K295"/>
  <c r="N315"/>
  <c r="M315"/>
  <c r="K315"/>
  <c r="N226"/>
  <c r="I226"/>
  <c r="K226" s="1"/>
  <c r="N254"/>
  <c r="M254"/>
  <c r="O254" s="1"/>
  <c r="K254"/>
  <c r="F254"/>
  <c r="N363"/>
  <c r="M363"/>
  <c r="O363" s="1"/>
  <c r="K363"/>
  <c r="M300"/>
  <c r="O300" s="1"/>
  <c r="F300"/>
  <c r="N219"/>
  <c r="I219"/>
  <c r="M219" s="1"/>
  <c r="N227"/>
  <c r="M227"/>
  <c r="K227"/>
  <c r="F227"/>
  <c r="N217"/>
  <c r="M217"/>
  <c r="K217"/>
  <c r="N118"/>
  <c r="I118"/>
  <c r="M118" s="1"/>
  <c r="N138"/>
  <c r="M138"/>
  <c r="K138"/>
  <c r="N81"/>
  <c r="I81"/>
  <c r="K81" s="1"/>
  <c r="N142"/>
  <c r="I142"/>
  <c r="M142" s="1"/>
  <c r="N59"/>
  <c r="M59"/>
  <c r="K59"/>
  <c r="G59"/>
  <c r="N58"/>
  <c r="I58"/>
  <c r="M58" s="1"/>
  <c r="N149"/>
  <c r="M149"/>
  <c r="K149"/>
  <c r="N72"/>
  <c r="I72"/>
  <c r="M72" s="1"/>
  <c r="N124"/>
  <c r="I124"/>
  <c r="M124" s="1"/>
  <c r="N94"/>
  <c r="M94"/>
  <c r="K94"/>
  <c r="K804"/>
  <c r="M804" s="1"/>
  <c r="F804"/>
  <c r="K855"/>
  <c r="M855" s="1"/>
  <c r="P855" s="1"/>
  <c r="Q855" s="1"/>
  <c r="F855"/>
  <c r="K806"/>
  <c r="M806" s="1"/>
  <c r="O806" s="1"/>
  <c r="F806"/>
  <c r="K798"/>
  <c r="M798" s="1"/>
  <c r="P798" s="1"/>
  <c r="Q798" s="1"/>
  <c r="F798"/>
  <c r="K796"/>
  <c r="M796" s="1"/>
  <c r="F796"/>
  <c r="K817"/>
  <c r="M817" s="1"/>
  <c r="P817" s="1"/>
  <c r="Q817" s="1"/>
  <c r="F817"/>
  <c r="K606"/>
  <c r="M606" s="1"/>
  <c r="O606" s="1"/>
  <c r="F606"/>
  <c r="K656"/>
  <c r="M656" s="1"/>
  <c r="P656" s="1"/>
  <c r="Q656" s="1"/>
  <c r="F656"/>
  <c r="K635"/>
  <c r="M635" s="1"/>
  <c r="O635" s="1"/>
  <c r="F635"/>
  <c r="K649"/>
  <c r="M649" s="1"/>
  <c r="P649" s="1"/>
  <c r="Q649" s="1"/>
  <c r="F649"/>
  <c r="K579"/>
  <c r="M579" s="1"/>
  <c r="O579" s="1"/>
  <c r="F579"/>
  <c r="K636"/>
  <c r="M636" s="1"/>
  <c r="P636" s="1"/>
  <c r="Q636" s="1"/>
  <c r="F636"/>
  <c r="K583"/>
  <c r="M583" s="1"/>
  <c r="O583" s="1"/>
  <c r="F583"/>
  <c r="K544"/>
  <c r="M544" s="1"/>
  <c r="O544" s="1"/>
  <c r="F544"/>
  <c r="K589"/>
  <c r="M589" s="1"/>
  <c r="F589"/>
  <c r="K631"/>
  <c r="M631" s="1"/>
  <c r="O631" s="1"/>
  <c r="F631"/>
  <c r="O512" l="1"/>
  <c r="O774"/>
  <c r="K124"/>
  <c r="K58"/>
  <c r="O59"/>
  <c r="O217"/>
  <c r="O94"/>
  <c r="O149"/>
  <c r="O227"/>
  <c r="O315"/>
  <c r="K849"/>
  <c r="O138"/>
  <c r="P217"/>
  <c r="Q217" s="1"/>
  <c r="P853"/>
  <c r="Q853" s="1"/>
  <c r="K687"/>
  <c r="K788"/>
  <c r="K536"/>
  <c r="K221"/>
  <c r="K142"/>
  <c r="K118"/>
  <c r="O589"/>
  <c r="P589"/>
  <c r="Q589" s="1"/>
  <c r="O796"/>
  <c r="P796"/>
  <c r="Q796" s="1"/>
  <c r="K219"/>
  <c r="P254"/>
  <c r="Q254" s="1"/>
  <c r="K504"/>
  <c r="P806"/>
  <c r="Q806" s="1"/>
  <c r="K437"/>
  <c r="K549"/>
  <c r="O437"/>
  <c r="P437"/>
  <c r="Q437" s="1"/>
  <c r="O549"/>
  <c r="P549"/>
  <c r="Q549" s="1"/>
  <c r="P124"/>
  <c r="Q124" s="1"/>
  <c r="O124"/>
  <c r="P58"/>
  <c r="Q58" s="1"/>
  <c r="O58"/>
  <c r="P221"/>
  <c r="Q221" s="1"/>
  <c r="O221"/>
  <c r="P536"/>
  <c r="Q536" s="1"/>
  <c r="O536"/>
  <c r="P849"/>
  <c r="Q849" s="1"/>
  <c r="O849"/>
  <c r="P680"/>
  <c r="Q680" s="1"/>
  <c r="O680"/>
  <c r="O72"/>
  <c r="P72"/>
  <c r="Q72" s="1"/>
  <c r="O142"/>
  <c r="P142"/>
  <c r="Q142" s="1"/>
  <c r="O118"/>
  <c r="P118"/>
  <c r="Q118" s="1"/>
  <c r="O607"/>
  <c r="P607"/>
  <c r="Q607" s="1"/>
  <c r="O687"/>
  <c r="P687"/>
  <c r="Q687" s="1"/>
  <c r="O788"/>
  <c r="P788"/>
  <c r="Q788" s="1"/>
  <c r="O219"/>
  <c r="P219"/>
  <c r="Q219" s="1"/>
  <c r="P504"/>
  <c r="Q504" s="1"/>
  <c r="O504"/>
  <c r="K72"/>
  <c r="P59"/>
  <c r="Q59" s="1"/>
  <c r="P138"/>
  <c r="Q138" s="1"/>
  <c r="P227"/>
  <c r="Q227" s="1"/>
  <c r="P363"/>
  <c r="Q363" s="1"/>
  <c r="P315"/>
  <c r="Q315" s="1"/>
  <c r="K607"/>
  <c r="P512"/>
  <c r="Q512" s="1"/>
  <c r="P401"/>
  <c r="Q401" s="1"/>
  <c r="P774"/>
  <c r="Q774" s="1"/>
  <c r="P827"/>
  <c r="Q827" s="1"/>
  <c r="M81"/>
  <c r="M226"/>
  <c r="M538"/>
  <c r="M592"/>
  <c r="M850"/>
  <c r="M760"/>
  <c r="P94"/>
  <c r="Q94" s="1"/>
  <c r="P149"/>
  <c r="Q149" s="1"/>
  <c r="P295"/>
  <c r="Q295" s="1"/>
  <c r="P611"/>
  <c r="Q611" s="1"/>
  <c r="O804"/>
  <c r="P804"/>
  <c r="Q804" s="1"/>
  <c r="P631"/>
  <c r="Q631" s="1"/>
  <c r="P544"/>
  <c r="Q544" s="1"/>
  <c r="O636"/>
  <c r="O649"/>
  <c r="O656"/>
  <c r="O817"/>
  <c r="O798"/>
  <c r="O855"/>
  <c r="P583"/>
  <c r="Q583" s="1"/>
  <c r="P579"/>
  <c r="Q579" s="1"/>
  <c r="P635"/>
  <c r="Q635" s="1"/>
  <c r="P606"/>
  <c r="Q606" s="1"/>
  <c r="M837"/>
  <c r="O837" s="1"/>
  <c r="F837"/>
  <c r="M780"/>
  <c r="O780" s="1"/>
  <c r="F780"/>
  <c r="M762"/>
  <c r="P762" s="1"/>
  <c r="Q762" s="1"/>
  <c r="F762"/>
  <c r="M761"/>
  <c r="P761" s="1"/>
  <c r="Q761" s="1"/>
  <c r="F761"/>
  <c r="M756"/>
  <c r="O756" s="1"/>
  <c r="F756"/>
  <c r="M755"/>
  <c r="O755" s="1"/>
  <c r="F755"/>
  <c r="M741"/>
  <c r="P741" s="1"/>
  <c r="Q741" s="1"/>
  <c r="F741"/>
  <c r="M726"/>
  <c r="P726" s="1"/>
  <c r="Q726" s="1"/>
  <c r="F726"/>
  <c r="M710"/>
  <c r="O710" s="1"/>
  <c r="F710"/>
  <c r="M509"/>
  <c r="O509" s="1"/>
  <c r="F509"/>
  <c r="M508"/>
  <c r="P508" s="1"/>
  <c r="Q508" s="1"/>
  <c r="F508"/>
  <c r="M502"/>
  <c r="O502" s="1"/>
  <c r="F502"/>
  <c r="M498"/>
  <c r="O498" s="1"/>
  <c r="F498"/>
  <c r="M496"/>
  <c r="O496" s="1"/>
  <c r="F496"/>
  <c r="M490"/>
  <c r="P490" s="1"/>
  <c r="Q490" s="1"/>
  <c r="F490"/>
  <c r="M481"/>
  <c r="P481" s="1"/>
  <c r="Q481" s="1"/>
  <c r="F481"/>
  <c r="M480"/>
  <c r="O480" s="1"/>
  <c r="F480"/>
  <c r="M479"/>
  <c r="O479" s="1"/>
  <c r="F479"/>
  <c r="M477"/>
  <c r="P477" s="1"/>
  <c r="Q477" s="1"/>
  <c r="F477"/>
  <c r="M266"/>
  <c r="O266" s="1"/>
  <c r="F266"/>
  <c r="M265"/>
  <c r="O265" s="1"/>
  <c r="F265"/>
  <c r="M264"/>
  <c r="O264" s="1"/>
  <c r="F264"/>
  <c r="M258"/>
  <c r="P258" s="1"/>
  <c r="Q258" s="1"/>
  <c r="F258"/>
  <c r="M253"/>
  <c r="O253" s="1"/>
  <c r="F253"/>
  <c r="M246"/>
  <c r="O246" s="1"/>
  <c r="F246"/>
  <c r="M245"/>
  <c r="P245" s="1"/>
  <c r="Q245" s="1"/>
  <c r="F245"/>
  <c r="M242"/>
  <c r="P242" s="1"/>
  <c r="Q242" s="1"/>
  <c r="F242"/>
  <c r="P231"/>
  <c r="Q231" s="1"/>
  <c r="M231"/>
  <c r="O231" s="1"/>
  <c r="F231"/>
  <c r="M224"/>
  <c r="O224" s="1"/>
  <c r="F224"/>
  <c r="M92"/>
  <c r="P92" s="1"/>
  <c r="Q92" s="1"/>
  <c r="F92"/>
  <c r="M91"/>
  <c r="P91" s="1"/>
  <c r="Q91" s="1"/>
  <c r="F91"/>
  <c r="M87"/>
  <c r="O87" s="1"/>
  <c r="F87"/>
  <c r="M67"/>
  <c r="O67" s="1"/>
  <c r="F67"/>
  <c r="M64"/>
  <c r="P64" s="1"/>
  <c r="Q64" s="1"/>
  <c r="F64"/>
  <c r="M57"/>
  <c r="P57" s="1"/>
  <c r="Q57" s="1"/>
  <c r="F57"/>
  <c r="M55"/>
  <c r="P55" s="1"/>
  <c r="Q55" s="1"/>
  <c r="F55"/>
  <c r="M50"/>
  <c r="O50" s="1"/>
  <c r="F50"/>
  <c r="M43"/>
  <c r="P43" s="1"/>
  <c r="Q43" s="1"/>
  <c r="F43"/>
  <c r="M15"/>
  <c r="O15" s="1"/>
  <c r="F15"/>
  <c r="O726" l="1"/>
  <c r="O55"/>
  <c r="P253"/>
  <c r="Q253" s="1"/>
  <c r="P502"/>
  <c r="Q502" s="1"/>
  <c r="O761"/>
  <c r="O762"/>
  <c r="O741"/>
  <c r="O481"/>
  <c r="P87"/>
  <c r="Q87" s="1"/>
  <c r="P265"/>
  <c r="Q265" s="1"/>
  <c r="P266"/>
  <c r="Q266" s="1"/>
  <c r="O43"/>
  <c r="O64"/>
  <c r="O92"/>
  <c r="O245"/>
  <c r="P480"/>
  <c r="Q480" s="1"/>
  <c r="O538"/>
  <c r="P538"/>
  <c r="Q538" s="1"/>
  <c r="O592"/>
  <c r="P592"/>
  <c r="Q592" s="1"/>
  <c r="O850"/>
  <c r="P850"/>
  <c r="Q850" s="1"/>
  <c r="O81"/>
  <c r="P81"/>
  <c r="Q81" s="1"/>
  <c r="O760"/>
  <c r="P760"/>
  <c r="Q760" s="1"/>
  <c r="O226"/>
  <c r="P226"/>
  <c r="Q226" s="1"/>
  <c r="P15"/>
  <c r="Q15" s="1"/>
  <c r="O57"/>
  <c r="O91"/>
  <c r="O242"/>
  <c r="O258"/>
  <c r="O477"/>
  <c r="O490"/>
  <c r="O508"/>
  <c r="P50"/>
  <c r="Q50" s="1"/>
  <c r="P67"/>
  <c r="Q67" s="1"/>
  <c r="P224"/>
  <c r="Q224" s="1"/>
  <c r="P246"/>
  <c r="Q246" s="1"/>
  <c r="P498"/>
  <c r="Q498" s="1"/>
  <c r="P710"/>
  <c r="Q710" s="1"/>
  <c r="P756"/>
  <c r="Q756" s="1"/>
  <c r="P837"/>
  <c r="Q837" s="1"/>
  <c r="P264"/>
  <c r="Q264" s="1"/>
  <c r="P479"/>
  <c r="Q479" s="1"/>
  <c r="P496"/>
  <c r="Q496" s="1"/>
  <c r="P509"/>
  <c r="Q509" s="1"/>
  <c r="P755"/>
  <c r="Q755" s="1"/>
  <c r="P780"/>
  <c r="Q780" s="1"/>
  <c r="M813" l="1"/>
  <c r="O813" s="1"/>
  <c r="M776"/>
  <c r="O776" s="1"/>
  <c r="M729"/>
  <c r="O729" s="1"/>
  <c r="M528"/>
  <c r="O528" s="1"/>
  <c r="M507"/>
  <c r="O507" s="1"/>
  <c r="M526"/>
  <c r="O526" s="1"/>
  <c r="M292"/>
  <c r="O292" s="1"/>
  <c r="M283"/>
  <c r="P283" s="1"/>
  <c r="Q283" s="1"/>
  <c r="M269"/>
  <c r="P269" s="1"/>
  <c r="Q269" s="1"/>
  <c r="M158"/>
  <c r="O158" s="1"/>
  <c r="M153"/>
  <c r="O153" s="1"/>
  <c r="M78"/>
  <c r="O78" s="1"/>
  <c r="O269" l="1"/>
  <c r="O283"/>
  <c r="P292"/>
  <c r="Q292" s="1"/>
  <c r="P729"/>
  <c r="Q729" s="1"/>
  <c r="P776"/>
  <c r="Q776" s="1"/>
  <c r="P813"/>
  <c r="Q813" s="1"/>
  <c r="P526"/>
  <c r="Q526" s="1"/>
  <c r="P507"/>
  <c r="Q507" s="1"/>
  <c r="P528"/>
  <c r="Q528" s="1"/>
  <c r="P78"/>
  <c r="Q78" s="1"/>
  <c r="P153"/>
  <c r="Q153" s="1"/>
  <c r="P158"/>
  <c r="Q158" s="1"/>
  <c r="M782" l="1"/>
  <c r="P782" s="1"/>
  <c r="Q782" s="1"/>
  <c r="M781"/>
  <c r="P781" s="1"/>
  <c r="Q781" s="1"/>
  <c r="M757"/>
  <c r="O757" s="1"/>
  <c r="M737"/>
  <c r="O737" s="1"/>
  <c r="M743"/>
  <c r="O743" s="1"/>
  <c r="M768"/>
  <c r="P768" s="1"/>
  <c r="Q768" s="1"/>
  <c r="M742"/>
  <c r="O742" s="1"/>
  <c r="M769"/>
  <c r="P769" s="1"/>
  <c r="Q769" s="1"/>
  <c r="M753"/>
  <c r="O753" s="1"/>
  <c r="O750"/>
  <c r="M750"/>
  <c r="P750" s="1"/>
  <c r="Q750" s="1"/>
  <c r="M617"/>
  <c r="O617" s="1"/>
  <c r="O569"/>
  <c r="M569"/>
  <c r="P569" s="1"/>
  <c r="Q569" s="1"/>
  <c r="M593"/>
  <c r="P593" s="1"/>
  <c r="Q593" s="1"/>
  <c r="M535"/>
  <c r="P535" s="1"/>
  <c r="Q535" s="1"/>
  <c r="M591"/>
  <c r="O591" s="1"/>
  <c r="M628"/>
  <c r="O628" s="1"/>
  <c r="M573"/>
  <c r="P573" s="1"/>
  <c r="Q573" s="1"/>
  <c r="M546"/>
  <c r="P546" s="1"/>
  <c r="Q546" s="1"/>
  <c r="M570"/>
  <c r="O570" s="1"/>
  <c r="M534"/>
  <c r="O534" s="1"/>
  <c r="M358"/>
  <c r="P358" s="1"/>
  <c r="Q358" s="1"/>
  <c r="M99"/>
  <c r="P99" s="1"/>
  <c r="Q99" s="1"/>
  <c r="M150"/>
  <c r="O150" s="1"/>
  <c r="M71"/>
  <c r="O71" s="1"/>
  <c r="M127"/>
  <c r="P127" s="1"/>
  <c r="Q127" s="1"/>
  <c r="M347"/>
  <c r="P347" s="1"/>
  <c r="Q347" s="1"/>
  <c r="M334"/>
  <c r="O334" s="1"/>
  <c r="M356"/>
  <c r="O356" s="1"/>
  <c r="M317"/>
  <c r="O317" s="1"/>
  <c r="M330"/>
  <c r="P330" s="1"/>
  <c r="Q330" s="1"/>
  <c r="O782" l="1"/>
  <c r="P534"/>
  <c r="Q534" s="1"/>
  <c r="P356"/>
  <c r="Q356" s="1"/>
  <c r="O127"/>
  <c r="O535"/>
  <c r="P317"/>
  <c r="Q317" s="1"/>
  <c r="P71"/>
  <c r="Q71" s="1"/>
  <c r="O546"/>
  <c r="P743"/>
  <c r="Q743" s="1"/>
  <c r="P628"/>
  <c r="Q628" s="1"/>
  <c r="O769"/>
  <c r="O768"/>
  <c r="P753"/>
  <c r="Q753" s="1"/>
  <c r="P737"/>
  <c r="Q737" s="1"/>
  <c r="O781"/>
  <c r="O573"/>
  <c r="O593"/>
  <c r="O330"/>
  <c r="O347"/>
  <c r="O358"/>
  <c r="O99"/>
  <c r="P334"/>
  <c r="Q334" s="1"/>
  <c r="P150"/>
  <c r="Q150" s="1"/>
  <c r="P570"/>
  <c r="Q570" s="1"/>
  <c r="P591"/>
  <c r="Q591" s="1"/>
  <c r="P617"/>
  <c r="Q617" s="1"/>
  <c r="P742"/>
  <c r="Q742" s="1"/>
  <c r="P757"/>
  <c r="Q757" s="1"/>
  <c r="K641" l="1"/>
  <c r="M641" s="1"/>
  <c r="F641"/>
  <c r="K585"/>
  <c r="M585" s="1"/>
  <c r="P585" s="1"/>
  <c r="Q585" s="1"/>
  <c r="F585"/>
  <c r="K612"/>
  <c r="M612" s="1"/>
  <c r="F612"/>
  <c r="K581"/>
  <c r="M581" s="1"/>
  <c r="P581" s="1"/>
  <c r="Q581" s="1"/>
  <c r="F581"/>
  <c r="K577"/>
  <c r="M577" s="1"/>
  <c r="F577"/>
  <c r="K653"/>
  <c r="M653" s="1"/>
  <c r="P653" s="1"/>
  <c r="Q653" s="1"/>
  <c r="F653"/>
  <c r="K598"/>
  <c r="M598" s="1"/>
  <c r="F598"/>
  <c r="K547"/>
  <c r="M547" s="1"/>
  <c r="P547" s="1"/>
  <c r="Q547" s="1"/>
  <c r="F547"/>
  <c r="K525"/>
  <c r="M525" s="1"/>
  <c r="F525"/>
  <c r="K562"/>
  <c r="M562" s="1"/>
  <c r="P562" s="1"/>
  <c r="Q562" s="1"/>
  <c r="F562"/>
  <c r="K120"/>
  <c r="M120" s="1"/>
  <c r="F120"/>
  <c r="K175"/>
  <c r="M175" s="1"/>
  <c r="P175" s="1"/>
  <c r="Q175" s="1"/>
  <c r="F175"/>
  <c r="K131"/>
  <c r="M131" s="1"/>
  <c r="O131" s="1"/>
  <c r="F131"/>
  <c r="K146"/>
  <c r="M146" s="1"/>
  <c r="P146" s="1"/>
  <c r="Q146" s="1"/>
  <c r="F146"/>
  <c r="K157"/>
  <c r="M157" s="1"/>
  <c r="O157" s="1"/>
  <c r="F157"/>
  <c r="K189"/>
  <c r="M189" s="1"/>
  <c r="P189" s="1"/>
  <c r="Q189" s="1"/>
  <c r="F189"/>
  <c r="K187"/>
  <c r="M187" s="1"/>
  <c r="F187"/>
  <c r="K128"/>
  <c r="M128" s="1"/>
  <c r="P128" s="1"/>
  <c r="Q128" s="1"/>
  <c r="F128"/>
  <c r="K141"/>
  <c r="M141" s="1"/>
  <c r="F141"/>
  <c r="K110"/>
  <c r="M110" s="1"/>
  <c r="P110" s="1"/>
  <c r="Q110" s="1"/>
  <c r="F110"/>
  <c r="P157" l="1"/>
  <c r="Q157" s="1"/>
  <c r="P131"/>
  <c r="Q131" s="1"/>
  <c r="O525"/>
  <c r="P525"/>
  <c r="Q525" s="1"/>
  <c r="O641"/>
  <c r="P641"/>
  <c r="Q641" s="1"/>
  <c r="O120"/>
  <c r="P120"/>
  <c r="Q120" s="1"/>
  <c r="O612"/>
  <c r="P612"/>
  <c r="Q612" s="1"/>
  <c r="O187"/>
  <c r="P187"/>
  <c r="Q187" s="1"/>
  <c r="O577"/>
  <c r="P577"/>
  <c r="Q577" s="1"/>
  <c r="P141"/>
  <c r="Q141" s="1"/>
  <c r="O141"/>
  <c r="O598"/>
  <c r="P598"/>
  <c r="Q598" s="1"/>
  <c r="O110"/>
  <c r="O128"/>
  <c r="O189"/>
  <c r="O146"/>
  <c r="O175"/>
  <c r="O562"/>
  <c r="O547"/>
  <c r="O653"/>
  <c r="O581"/>
  <c r="O585"/>
  <c r="M844" l="1"/>
  <c r="P844" s="1"/>
  <c r="Q844" s="1"/>
  <c r="F844"/>
  <c r="M848"/>
  <c r="O848" s="1"/>
  <c r="F848"/>
  <c r="M851"/>
  <c r="P851" s="1"/>
  <c r="Q851" s="1"/>
  <c r="F851"/>
  <c r="M864"/>
  <c r="O864" s="1"/>
  <c r="F864"/>
  <c r="M868"/>
  <c r="P868" s="1"/>
  <c r="Q868" s="1"/>
  <c r="F868"/>
  <c r="M659"/>
  <c r="O659" s="1"/>
  <c r="F659"/>
  <c r="M663"/>
  <c r="P663" s="1"/>
  <c r="Q663" s="1"/>
  <c r="F663"/>
  <c r="M665"/>
  <c r="P665" s="1"/>
  <c r="Q665" s="1"/>
  <c r="F665"/>
  <c r="M666"/>
  <c r="P666" s="1"/>
  <c r="Q666" s="1"/>
  <c r="F666"/>
  <c r="M667"/>
  <c r="O667" s="1"/>
  <c r="F667"/>
  <c r="M388"/>
  <c r="O388" s="1"/>
  <c r="F388"/>
  <c r="M389"/>
  <c r="P389" s="1"/>
  <c r="Q389" s="1"/>
  <c r="F389"/>
  <c r="M391"/>
  <c r="P391" s="1"/>
  <c r="Q391" s="1"/>
  <c r="F391"/>
  <c r="M396"/>
  <c r="O396" s="1"/>
  <c r="F396"/>
  <c r="M398"/>
  <c r="O398" s="1"/>
  <c r="F398"/>
  <c r="M30"/>
  <c r="O30" s="1"/>
  <c r="F30"/>
  <c r="M19"/>
  <c r="P19" s="1"/>
  <c r="Q19" s="1"/>
  <c r="F19"/>
  <c r="M17"/>
  <c r="P17" s="1"/>
  <c r="Q17" s="1"/>
  <c r="F17"/>
  <c r="M16"/>
  <c r="P16" s="1"/>
  <c r="Q16" s="1"/>
  <c r="F16"/>
  <c r="M10"/>
  <c r="O10" s="1"/>
  <c r="F10"/>
  <c r="P388" l="1"/>
  <c r="Q388" s="1"/>
  <c r="O663"/>
  <c r="P398"/>
  <c r="Q398" s="1"/>
  <c r="O844"/>
  <c r="P396"/>
  <c r="Q396" s="1"/>
  <c r="O16"/>
  <c r="O389"/>
  <c r="O666"/>
  <c r="O868"/>
  <c r="P848"/>
  <c r="Q848" s="1"/>
  <c r="O19"/>
  <c r="P864"/>
  <c r="Q864" s="1"/>
  <c r="O851"/>
  <c r="O665"/>
  <c r="P667"/>
  <c r="Q667" s="1"/>
  <c r="P659"/>
  <c r="Q659" s="1"/>
  <c r="O391"/>
  <c r="O17"/>
  <c r="P10"/>
  <c r="Q10" s="1"/>
  <c r="P30"/>
  <c r="Q30" s="1"/>
</calcChain>
</file>

<file path=xl/sharedStrings.xml><?xml version="1.0" encoding="utf-8"?>
<sst xmlns="http://schemas.openxmlformats.org/spreadsheetml/2006/main" count="1987" uniqueCount="936">
  <si>
    <t>Pastatų grupės pagal šilumos suvartojimą</t>
  </si>
  <si>
    <t>Adresas</t>
  </si>
  <si>
    <t>Butų sk.</t>
  </si>
  <si>
    <t>Namo 
plotas</t>
  </si>
  <si>
    <t>Butų 
plotas</t>
  </si>
  <si>
    <t xml:space="preserve">Šilumos 
suvartojimas šildymui </t>
  </si>
  <si>
    <t>vnt.</t>
  </si>
  <si>
    <t>metai</t>
  </si>
  <si>
    <t>MWh</t>
  </si>
  <si>
    <t xml:space="preserve">Šilumos kaina gyventojams
(su PVM) </t>
  </si>
  <si>
    <t>Suvartotas šilumos kiekis</t>
  </si>
  <si>
    <t xml:space="preserve">Karštam vandeniui ruošti </t>
  </si>
  <si>
    <t xml:space="preserve">Patalpų šildymui </t>
  </si>
  <si>
    <t>Apmokestinta šiluma šildymui gyventojams</t>
  </si>
  <si>
    <t>Statybos metai</t>
  </si>
  <si>
    <t>Karšto vandens temp. palaikymui</t>
  </si>
  <si>
    <t xml:space="preserve">Iš viso 
</t>
  </si>
  <si>
    <t>Mokėjimai už šilumą 1 m² ploto šildymui                 (su PVM)</t>
  </si>
  <si>
    <t>m²</t>
  </si>
  <si>
    <t>Mokėjimai už šilumą 60 m² ploto buto šildymui 
(su PVM)</t>
  </si>
  <si>
    <t>kWh/mėn</t>
  </si>
  <si>
    <t>Šilumos suvartojimas 60 m² ploto buto šildymui</t>
  </si>
  <si>
    <t>MWh/m²/mėn</t>
  </si>
  <si>
    <t>Miestas</t>
  </si>
  <si>
    <t>Akmenė</t>
  </si>
  <si>
    <t>II. Daugiabučiai suvartojantys mažai arba vidutiniškai šilumos (naujos statybos ir kiti kažkiek taupantys šilumą namai)</t>
  </si>
  <si>
    <t>III. Daugiabučiai suvartojantys daug šilumos (senos statybos nerenovuoti namai)</t>
  </si>
  <si>
    <t>IV. Daugiaubučiai suvartojantys labai daug šilumos (senos statybos, labai prastos šiluminės izoliacijos namai)</t>
  </si>
  <si>
    <t>iki1992</t>
  </si>
  <si>
    <t>Statybininkų g. 23</t>
  </si>
  <si>
    <t>Anykščiai</t>
  </si>
  <si>
    <t>Draugystės 6</t>
  </si>
  <si>
    <t>Saulės 3</t>
  </si>
  <si>
    <t>Ignalina</t>
  </si>
  <si>
    <t>iki 1992</t>
  </si>
  <si>
    <t>MOKYKLOS  10</t>
  </si>
  <si>
    <t>Jonava</t>
  </si>
  <si>
    <t>Rožių g. 1, Žiežmariai</t>
  </si>
  <si>
    <t>Kaišiadorys</t>
  </si>
  <si>
    <t>Radvilėnų  5 (KVT)</t>
  </si>
  <si>
    <t>Karaliaus Mindaugo 7</t>
  </si>
  <si>
    <t>Krėvės 82B</t>
  </si>
  <si>
    <t>Archyvo 48 (KVT)</t>
  </si>
  <si>
    <t>Ašmenos II-oji 37</t>
  </si>
  <si>
    <t>Jaunimo 4 (renov.)</t>
  </si>
  <si>
    <t>Geležinio Vilko 1A</t>
  </si>
  <si>
    <t>Sukilėlių 87A (KVT)</t>
  </si>
  <si>
    <t>Kovo 11-osios 114 (renov.)(KVT)</t>
  </si>
  <si>
    <t>Kovo 11-osios 118 (renov)(KVT)</t>
  </si>
  <si>
    <t>Taikos 78 (renov.)</t>
  </si>
  <si>
    <t>Krėvės 61 (renov.) (KVT)</t>
  </si>
  <si>
    <t>Partizanų 160 (renov.)</t>
  </si>
  <si>
    <t>Savanorių 415  (renov.)(KVT)</t>
  </si>
  <si>
    <t>Medvėgalio 31 (renov.)</t>
  </si>
  <si>
    <t>Griunvaldo 4  (renov.)</t>
  </si>
  <si>
    <t>Partizanų 20</t>
  </si>
  <si>
    <t>Partizanų 198</t>
  </si>
  <si>
    <t>Šiaurės 101</t>
  </si>
  <si>
    <t>Taikos 39</t>
  </si>
  <si>
    <t>Pašilės 96 (KVT)</t>
  </si>
  <si>
    <t>Gravrogkų 17</t>
  </si>
  <si>
    <t>Lukšio 64</t>
  </si>
  <si>
    <t>Šiaurės 1 (KVT)</t>
  </si>
  <si>
    <t>Baltų 2</t>
  </si>
  <si>
    <t>Kalantos R. 23</t>
  </si>
  <si>
    <t>Taikos 41</t>
  </si>
  <si>
    <t>Baršausko 75</t>
  </si>
  <si>
    <t>Stulginskio A. 64</t>
  </si>
  <si>
    <t>Juozapavičiaus 48 A</t>
  </si>
  <si>
    <t>Masiulio T. 1</t>
  </si>
  <si>
    <t>Sąjungos a. 10</t>
  </si>
  <si>
    <t>Jakšto 8</t>
  </si>
  <si>
    <t>Marijampolė</t>
  </si>
  <si>
    <t>BIRUTĖS 14 (renov.)</t>
  </si>
  <si>
    <t>VINGIO 1 (renov.)</t>
  </si>
  <si>
    <t>LAUKO 17 (renov.)</t>
  </si>
  <si>
    <t>PUTINŲ 24A</t>
  </si>
  <si>
    <t>KAŠTONŲ 12 (renov.)</t>
  </si>
  <si>
    <t>AUKŠTAKALNIO 14</t>
  </si>
  <si>
    <t>STATYBININKŲ 46 (renov.)</t>
  </si>
  <si>
    <t>NAUJOJI 68 (renov.)</t>
  </si>
  <si>
    <t>Statybininkų 107</t>
  </si>
  <si>
    <t>PUTINŲ 2 (renov.)</t>
  </si>
  <si>
    <t>VILTIES 18</t>
  </si>
  <si>
    <t>JAUNIMO 38</t>
  </si>
  <si>
    <t>STATYBININKŲ 27</t>
  </si>
  <si>
    <t>Kalniškės 23</t>
  </si>
  <si>
    <t>NAUJOJI 96</t>
  </si>
  <si>
    <t>NAUJOJI 18</t>
  </si>
  <si>
    <t>NAUJOJI 86</t>
  </si>
  <si>
    <t>JONYNO 5</t>
  </si>
  <si>
    <t>KAŠTONŲ 52</t>
  </si>
  <si>
    <t>JAZMINŲ 12</t>
  </si>
  <si>
    <t>VOLUNGĖS 27</t>
  </si>
  <si>
    <t>VOLUNGĖS 12</t>
  </si>
  <si>
    <t>STATYBININKŲ 49</t>
  </si>
  <si>
    <t>STATYBININKŲ 34</t>
  </si>
  <si>
    <t>Alytus</t>
  </si>
  <si>
    <t>DVARO  27</t>
  </si>
  <si>
    <t>DVARO  25</t>
  </si>
  <si>
    <t>PASIENIO 3 KYBARTAI</t>
  </si>
  <si>
    <t>DARVINO 26 KYBARTAI</t>
  </si>
  <si>
    <t>MOKYKLOS 3 PILVIŠKIAI</t>
  </si>
  <si>
    <t>DARVINO 19 KYBARTAI</t>
  </si>
  <si>
    <t>VIŠTYČIO 2 VIRBALIS</t>
  </si>
  <si>
    <t>K.NAUMIESČIO 9A KYBARTAI</t>
  </si>
  <si>
    <t>DARIAUS IR GIRENO 2A KYBARTAI</t>
  </si>
  <si>
    <t>VASARIO 16-OS 4 PILVIŠKIAI</t>
  </si>
  <si>
    <t>VASARIO 16-OS 12 PILVIŠKIAI</t>
  </si>
  <si>
    <t>Biržai</t>
  </si>
  <si>
    <t xml:space="preserve">ATEITIES 14 </t>
  </si>
  <si>
    <t xml:space="preserve">MELIORATORIŲ 4 </t>
  </si>
  <si>
    <t>Druskininkai</t>
  </si>
  <si>
    <t>Kelmė</t>
  </si>
  <si>
    <t>Žemaitės 29</t>
  </si>
  <si>
    <t>Muziejaus 18</t>
  </si>
  <si>
    <t>Sedos 11</t>
  </si>
  <si>
    <t>Stoties 8</t>
  </si>
  <si>
    <t>Karaliaus Mindaugo 39</t>
  </si>
  <si>
    <t>Stoties 16</t>
  </si>
  <si>
    <t>Stoties 12</t>
  </si>
  <si>
    <t>Luokės 73</t>
  </si>
  <si>
    <t>Birutės 24</t>
  </si>
  <si>
    <t>Telšiai</t>
  </si>
  <si>
    <t>S.Daukanto 6 Viekšniai</t>
  </si>
  <si>
    <t>Bažnyčios 11 Viekšniai</t>
  </si>
  <si>
    <t>LAISVĖS 218</t>
  </si>
  <si>
    <t>Bažnyčios 13 Viekšniai</t>
  </si>
  <si>
    <t>S.Daukanto 8 Viekšniai</t>
  </si>
  <si>
    <t>VASARIO 16-OSIOS 8</t>
  </si>
  <si>
    <t>Tirkšlių 7 Viekšniai</t>
  </si>
  <si>
    <t>Mažeikiai</t>
  </si>
  <si>
    <t>M.Mironaitės g. 18</t>
  </si>
  <si>
    <t>Bajorų kelias 3</t>
  </si>
  <si>
    <t>Sviliškių g. 8</t>
  </si>
  <si>
    <t>Pavilnionių g. 31</t>
  </si>
  <si>
    <t>Pavilnionių g. 33</t>
  </si>
  <si>
    <t>Žirmūnų g. 30C</t>
  </si>
  <si>
    <t>Sviliškių g. 4, 6</t>
  </si>
  <si>
    <t>Blindžių g. 7</t>
  </si>
  <si>
    <t>M.Marcinkevičiaus g. 31, 33, 35</t>
  </si>
  <si>
    <t>J.Galvydžio g. 11A</t>
  </si>
  <si>
    <t>M.Marcinkevičiaus g. 37, Baltupio g. 175</t>
  </si>
  <si>
    <t>Tolminkiemio g. 31</t>
  </si>
  <si>
    <t>J.Franko g. 8</t>
  </si>
  <si>
    <t>S.Žukausko g. 27</t>
  </si>
  <si>
    <t>Tolminkiemio g. 14</t>
  </si>
  <si>
    <t>Taikos g. 134, 136</t>
  </si>
  <si>
    <t>Kovo 11-osios g. 55</t>
  </si>
  <si>
    <t>V.Pietario g. 7</t>
  </si>
  <si>
    <t>Šviesos g 11 (bt. 41-60)</t>
  </si>
  <si>
    <t>Šviesos g 14 (bt. 81-100)</t>
  </si>
  <si>
    <t>Taikos g. 25, 27</t>
  </si>
  <si>
    <t>Šviesos g 4 (bt. 81-100)</t>
  </si>
  <si>
    <t>Gabijos g. 81 (bt. 1-36)</t>
  </si>
  <si>
    <t>Gedvydžių g. 29 (bt. 1-36)</t>
  </si>
  <si>
    <t>Gedvydžių g. 20</t>
  </si>
  <si>
    <t>Taikos g. 241, 243, 245</t>
  </si>
  <si>
    <t>Antakalnio g. 118</t>
  </si>
  <si>
    <t>Taikos g. 105</t>
  </si>
  <si>
    <t>Kapsų g. 38</t>
  </si>
  <si>
    <t>Musninkų g. 7</t>
  </si>
  <si>
    <t>Žemynos g. 35</t>
  </si>
  <si>
    <t>S.Stanevičiaus g. 7 (bt. 1-40)</t>
  </si>
  <si>
    <t>Žemynos g. 25</t>
  </si>
  <si>
    <t>Naugarduko g. 56</t>
  </si>
  <si>
    <t>Kanklių g. 10B</t>
  </si>
  <si>
    <t>Smėlio g. 11</t>
  </si>
  <si>
    <t>Šaltkalvių g. 66</t>
  </si>
  <si>
    <t>Gelvonų g. 57</t>
  </si>
  <si>
    <t>Smėlio g. 15</t>
  </si>
  <si>
    <t>J.Basanavičiaus g. 17A</t>
  </si>
  <si>
    <t>Parko g. 6</t>
  </si>
  <si>
    <t>Parko g. 4</t>
  </si>
  <si>
    <t>Gedimino pr. 27</t>
  </si>
  <si>
    <t>Vykinto g. 8</t>
  </si>
  <si>
    <t>V.Grybo g. 30</t>
  </si>
  <si>
    <t>Žygio g. 4</t>
  </si>
  <si>
    <t>J.Tiškevičiaus g. 6</t>
  </si>
  <si>
    <t>Lentvario g. 1</t>
  </si>
  <si>
    <t>K.Vanagėlio g. 9</t>
  </si>
  <si>
    <t>S.Skapo g. 6, 8</t>
  </si>
  <si>
    <t>Vilnius</t>
  </si>
  <si>
    <t>J.Biliūno g. 20</t>
  </si>
  <si>
    <t>Statybininkų g. 19</t>
  </si>
  <si>
    <t>Statybininkų g. 21</t>
  </si>
  <si>
    <t>CHEMIKŲ 112</t>
  </si>
  <si>
    <t>Lukšos-Daumanto 2 (KVT)</t>
  </si>
  <si>
    <t>Didlaukio g. 22, 24</t>
  </si>
  <si>
    <t>I. Daugiabučiai suvartojantys mažiausiai šilumos (naujos statybos, kokybiški namai)</t>
  </si>
  <si>
    <t>AUŠROS 8 VILKAVISKIS</t>
  </si>
  <si>
    <t>ČIURLIONIO 74  (ren.)</t>
  </si>
  <si>
    <t xml:space="preserve">ATEITIES 16 </t>
  </si>
  <si>
    <t xml:space="preserve">VYTAUTO 6  </t>
  </si>
  <si>
    <t>SVEIKATOS 18</t>
  </si>
  <si>
    <t xml:space="preserve">NERAVŲ 27 </t>
  </si>
  <si>
    <t xml:space="preserve">ŠILTNAMIŲ 24 </t>
  </si>
  <si>
    <t>Dariaus ir Girėno 15 (ren)</t>
  </si>
  <si>
    <t>Masčio 54 (ren.)</t>
  </si>
  <si>
    <t>J.Basanavičiaus g. 60</t>
  </si>
  <si>
    <t>J.Biliūno g. 22</t>
  </si>
  <si>
    <t>Žiburio g. 7</t>
  </si>
  <si>
    <t>Šviesos g. 14</t>
  </si>
  <si>
    <t>Prūsų g. 15</t>
  </si>
  <si>
    <t>Sodų g.10-ojo NSB(renov.)</t>
  </si>
  <si>
    <t>Kniaudiškių g. 54 (apšiltintas), Panevėžys</t>
  </si>
  <si>
    <t>Kranto g. 47 (su ind.apskaitos priet., apšiltintas), Panevėžys</t>
  </si>
  <si>
    <t>Klaipėdos g. 99 K2, Panevėžys</t>
  </si>
  <si>
    <t>Gėlių g. 3 (su ind.apsk.priet., apšiltintas),Pasvalys</t>
  </si>
  <si>
    <t xml:space="preserve">iki 1992 </t>
  </si>
  <si>
    <t>Klaipėdos g. 99 K3, Panevėžys</t>
  </si>
  <si>
    <t>Klaipėdos g. 99 K1, Panevėžys</t>
  </si>
  <si>
    <t>Molainių g. 8 (apšiltintas), Panevėžys</t>
  </si>
  <si>
    <t>Kranto g. 37  (su dalikliais, apšiltintas), Panevėžys</t>
  </si>
  <si>
    <t>Pušaloto g. 76, Panevėžys</t>
  </si>
  <si>
    <t>Jakšto g. 10 (su ind.apskaitos priet., apšiltintas), Panevėžys</t>
  </si>
  <si>
    <t>J. Basanavičiaus g. 130, Kėdainiai</t>
  </si>
  <si>
    <t>Margirio g. 20, Panevėžys</t>
  </si>
  <si>
    <t>Respublikos g. 24, Kėdainiai</t>
  </si>
  <si>
    <t>Margirio g. 18, Panevėžys</t>
  </si>
  <si>
    <t>J. Basanavičiaus g. 138, Kėdainiai</t>
  </si>
  <si>
    <t>Margirio g. 10, Panevėžys</t>
  </si>
  <si>
    <t>Chemikų g. 3, Kėdainiai</t>
  </si>
  <si>
    <t>Respublikos g. 26, Kėdainiai</t>
  </si>
  <si>
    <t>Liepų al. 13, Panevėžys</t>
  </si>
  <si>
    <t>P. Širvio g. 5, Rokiškis</t>
  </si>
  <si>
    <t>Marijonų g. 29, Panevėžys</t>
  </si>
  <si>
    <t>Vilties g. 47, Panevėžys</t>
  </si>
  <si>
    <t>Vilties g. 22, Panevėžys</t>
  </si>
  <si>
    <t>Vilniaus g. 20, Panevėžys</t>
  </si>
  <si>
    <t>Smėlynės g. 73, Panevėžys</t>
  </si>
  <si>
    <t>Liepų al. 15A, Panevėžys</t>
  </si>
  <si>
    <t>Ramygalos g. 67, Panevėžys</t>
  </si>
  <si>
    <t>Švyturio g. 19, Panevėžys</t>
  </si>
  <si>
    <t>Seinų g. 17, Panevėžys</t>
  </si>
  <si>
    <t>Švyturio g. 9, Panevėžys</t>
  </si>
  <si>
    <t>Smetonos g. 5A, Panevėžys</t>
  </si>
  <si>
    <t>Žagienės g. 4, Panevėžys</t>
  </si>
  <si>
    <t>Vytauto skg. 12,Zarasai</t>
  </si>
  <si>
    <t>Marijonų g. 39, Panevėžys</t>
  </si>
  <si>
    <t>Kerbedžio g. 24, Panevėžys</t>
  </si>
  <si>
    <t>Jakšto g. 8, Panevėžys</t>
  </si>
  <si>
    <t>Nevėžio g. 24, Panevėžys</t>
  </si>
  <si>
    <t>Panevėžys</t>
  </si>
  <si>
    <t>I. Končiaus g. 7</t>
  </si>
  <si>
    <t>I. Končiaus g. 7A</t>
  </si>
  <si>
    <t>A. Jucio g. 45</t>
  </si>
  <si>
    <t>A. Jucio g. 47</t>
  </si>
  <si>
    <t>A. Jucio g. 53</t>
  </si>
  <si>
    <t>Gandingos g. 10</t>
  </si>
  <si>
    <t>Gandingos g. 14</t>
  </si>
  <si>
    <t>Gandingos g. 16</t>
  </si>
  <si>
    <t>I. Končiaus g. 8</t>
  </si>
  <si>
    <t>A. Vaišvilos g. 9</t>
  </si>
  <si>
    <t>A. Vaišvilos g. 19</t>
  </si>
  <si>
    <t>A. Vaišvilos g. 21</t>
  </si>
  <si>
    <t>A. Vaišvilos g. 23</t>
  </si>
  <si>
    <t>A. Vaišvilos g. 25</t>
  </si>
  <si>
    <t>A. Vaišvilos g. 31</t>
  </si>
  <si>
    <t xml:space="preserve">Žemaičių g. 13 (komp. šil.punkt. butuose) </t>
  </si>
  <si>
    <t>A. Jucio g. 30</t>
  </si>
  <si>
    <t>V. Mačernio g. 10</t>
  </si>
  <si>
    <t>A. Jucio g. 12</t>
  </si>
  <si>
    <t>V. Mačernio g. 53</t>
  </si>
  <si>
    <t>J. Tumo-Vaižganto g. 85</t>
  </si>
  <si>
    <t>J. Tumo-Vaižganto g. 85A</t>
  </si>
  <si>
    <t>V. Mačernio g. 51</t>
  </si>
  <si>
    <t>V. Mačernio g. 45</t>
  </si>
  <si>
    <t>V. Mačernio g. 27</t>
  </si>
  <si>
    <t>V. Mačernio g. 47</t>
  </si>
  <si>
    <t>A. Jucio g. 28</t>
  </si>
  <si>
    <t>V. Mačernio g. 6</t>
  </si>
  <si>
    <t>V. Mačernio g. 8</t>
  </si>
  <si>
    <t>A. Jucio g. 10</t>
  </si>
  <si>
    <t>Senamiesčio a. 2</t>
  </si>
  <si>
    <t>Lentpjūvės g. 6</t>
  </si>
  <si>
    <t>Vytauto g.27</t>
  </si>
  <si>
    <t>Dariaus ir Girėno g. 33</t>
  </si>
  <si>
    <t>Dariaus ir Girėno g. 35</t>
  </si>
  <si>
    <t>Dariaus ir Girėno g. 51</t>
  </si>
  <si>
    <t>S. Nėries g. 4</t>
  </si>
  <si>
    <t>Telšių g. 19B</t>
  </si>
  <si>
    <t>Plungė</t>
  </si>
  <si>
    <t>Jaunystės 20</t>
  </si>
  <si>
    <t>Jaunystės 35</t>
  </si>
  <si>
    <t>Laisvės al. 36</t>
  </si>
  <si>
    <t>Vaižganto 60</t>
  </si>
  <si>
    <t>NAUJOJI 6 BUV</t>
  </si>
  <si>
    <t>NAUJOJI 10 BUV</t>
  </si>
  <si>
    <t>NAUJOJI 4 BUV</t>
  </si>
  <si>
    <t>NAUJOJI 8 BUV</t>
  </si>
  <si>
    <t>Gedimino 7</t>
  </si>
  <si>
    <t>Dariaus ir Girėno 28a</t>
  </si>
  <si>
    <t>MAIRONIO 11 BUV</t>
  </si>
  <si>
    <t>Vytauto g. 21</t>
  </si>
  <si>
    <t>V. Kudirkos g. 70</t>
  </si>
  <si>
    <t>Kęstučio g. 21</t>
  </si>
  <si>
    <t>S. Banaičio g. 12</t>
  </si>
  <si>
    <t>Bažnyčios g. 21</t>
  </si>
  <si>
    <t>Draugystės takas 8</t>
  </si>
  <si>
    <t>Šaulių g. 26</t>
  </si>
  <si>
    <t>Nepriklausomybės g. 3</t>
  </si>
  <si>
    <t>V. Kudirkos g. 108</t>
  </si>
  <si>
    <t>V. Kudirkos g. 47</t>
  </si>
  <si>
    <t>Šaulių g. 10</t>
  </si>
  <si>
    <t>Vytauto g. 19</t>
  </si>
  <si>
    <t>Vytauto g. 3</t>
  </si>
  <si>
    <t>Vytauto g. 6</t>
  </si>
  <si>
    <t>Šaulių g. 22</t>
  </si>
  <si>
    <t>Šaulių g. 12</t>
  </si>
  <si>
    <t>Šakiai</t>
  </si>
  <si>
    <t>J.Pauliaus II G.34 Eišiškės</t>
  </si>
  <si>
    <t>J.Pauliaus II G.28 Eišiškės</t>
  </si>
  <si>
    <t>Šalčininkai</t>
  </si>
  <si>
    <t>Šiauliai</t>
  </si>
  <si>
    <t>Vytauto g. 76, Trakai</t>
  </si>
  <si>
    <t>Pakalnės g. 44, Lentvaris</t>
  </si>
  <si>
    <t>Lauko g. 12A, Lentvaris</t>
  </si>
  <si>
    <t>Aušros g. 99, Utena (renov.)</t>
  </si>
  <si>
    <t>Taikos g. 20, Utena (renov.)</t>
  </si>
  <si>
    <t>V.Kudirkos g. 22, Utena</t>
  </si>
  <si>
    <t>Taikos g. 26, Utena (renov.)</t>
  </si>
  <si>
    <t>Taikos g. 22, Utena (renov.)</t>
  </si>
  <si>
    <t>Aukštakalnio g. 112, Utena</t>
  </si>
  <si>
    <t>Krašuonos g. 3, Utena</t>
  </si>
  <si>
    <t>K.Donelaičio g. 12, Utena</t>
  </si>
  <si>
    <t>Kęstučio g. 9, Utena</t>
  </si>
  <si>
    <t>J.Basanavičiaus g. 110, Utena</t>
  </si>
  <si>
    <t>Tauragnų g. 4, Utena</t>
  </si>
  <si>
    <t>Užpalių g. 88, Utena</t>
  </si>
  <si>
    <t>Utena</t>
  </si>
  <si>
    <t>renov.</t>
  </si>
  <si>
    <t>Kalno g. 9, Matuizos</t>
  </si>
  <si>
    <t>Varėna</t>
  </si>
  <si>
    <t>Druskininkų 7A</t>
  </si>
  <si>
    <t>Saulėtekio 24/26</t>
  </si>
  <si>
    <t>Taikos 14</t>
  </si>
  <si>
    <t>Sodų 45</t>
  </si>
  <si>
    <t>Saulėtekio 5/7</t>
  </si>
  <si>
    <t>Sodų 20-II</t>
  </si>
  <si>
    <t>Sodų 43</t>
  </si>
  <si>
    <t>Saulėtekio 3</t>
  </si>
  <si>
    <t>Sodų 25</t>
  </si>
  <si>
    <t>Sodų 29</t>
  </si>
  <si>
    <t>Sodų 1</t>
  </si>
  <si>
    <t>Ganyklų 59</t>
  </si>
  <si>
    <t>Mokyklos 14-II</t>
  </si>
  <si>
    <t>Taikos 20</t>
  </si>
  <si>
    <t>Sodų 59</t>
  </si>
  <si>
    <t>Gintaro 33</t>
  </si>
  <si>
    <t>Saulėtekio 4</t>
  </si>
  <si>
    <t>Janonio 41</t>
  </si>
  <si>
    <t>Kretingos 6</t>
  </si>
  <si>
    <t>Mokyklos 13</t>
  </si>
  <si>
    <t>Palanga</t>
  </si>
  <si>
    <t>Eur/MWh</t>
  </si>
  <si>
    <t>Eur/m²/mėn</t>
  </si>
  <si>
    <t>Eur/mėn</t>
  </si>
  <si>
    <t>Ventos 14 Venta</t>
  </si>
  <si>
    <t>Klykolių 40 Akmenė</t>
  </si>
  <si>
    <t>V.Kudirkos 10 Naujoji Akmenė</t>
  </si>
  <si>
    <t>Statybininkų g. 15 (renovuotas)</t>
  </si>
  <si>
    <t>Statybininkų g. 17 (renovuotas)</t>
  </si>
  <si>
    <t>Ramybės g. 5 (renovuotas)</t>
  </si>
  <si>
    <t>A.Vienuolio g. 7 (renovuotas)</t>
  </si>
  <si>
    <t>A.Vienuolio g. 9 (renovuotas)</t>
  </si>
  <si>
    <t>A.Vienuolio g. 11 (renovuotas)</t>
  </si>
  <si>
    <t>A.Vienuolio g. 13 (renovuotas)</t>
  </si>
  <si>
    <t>A.Vienuolio g. 15 (renovuotas)</t>
  </si>
  <si>
    <t>Valaukio g. 10 (renovuotas)</t>
  </si>
  <si>
    <t>Ažupiečių g. 4 (renovuotas)</t>
  </si>
  <si>
    <t>Žiburio g. 2</t>
  </si>
  <si>
    <t>Ramybės g. 16</t>
  </si>
  <si>
    <t>Elektrėnai</t>
  </si>
  <si>
    <t xml:space="preserve">Draugystės 12, </t>
  </si>
  <si>
    <t xml:space="preserve">Trakų 14, </t>
  </si>
  <si>
    <t xml:space="preserve">Trakų 15, </t>
  </si>
  <si>
    <t xml:space="preserve">Saulės 11, </t>
  </si>
  <si>
    <t xml:space="preserve">Taikos 9, </t>
  </si>
  <si>
    <t xml:space="preserve">Taikos 11, </t>
  </si>
  <si>
    <t xml:space="preserve">Trakų 3, </t>
  </si>
  <si>
    <t xml:space="preserve">Melioratorių g. 4, Vidiškės, Ignalinos r. </t>
  </si>
  <si>
    <t>KAUNO   6</t>
  </si>
  <si>
    <t>A.KULVIEČIO   2</t>
  </si>
  <si>
    <t>VILNIAUS  35</t>
  </si>
  <si>
    <t>ŽEMAITĖS  18A</t>
  </si>
  <si>
    <t>CHEMIKŲ   8</t>
  </si>
  <si>
    <t>CHEMIKŲ  24</t>
  </si>
  <si>
    <t>iki 1992 m.</t>
  </si>
  <si>
    <t>Žaslių g. 62A, Žiežmariai</t>
  </si>
  <si>
    <t>ŽEMAITIJOS 32 (renov.)</t>
  </si>
  <si>
    <t>NAFTININKŲ 12 (renov.)</t>
  </si>
  <si>
    <t>V.BURBOS 4 (renov.)</t>
  </si>
  <si>
    <t>MINDAUGO 13 (renov.)</t>
  </si>
  <si>
    <t>P.VILEIŠIO 4 (renov.)</t>
  </si>
  <si>
    <t>NAFTININKŲ 8 (renov.)</t>
  </si>
  <si>
    <t>GAMYKLOS 25 (renov.)</t>
  </si>
  <si>
    <t>VENTOS 45 (renov.)</t>
  </si>
  <si>
    <t>ŽEMAITIJOS 15 (renov.)</t>
  </si>
  <si>
    <t>TYLIOJI 32</t>
  </si>
  <si>
    <t>PAVASARIO 12</t>
  </si>
  <si>
    <t xml:space="preserve">V.DIDŽIOJO-70                                                         </t>
  </si>
  <si>
    <t xml:space="preserve">P.MAŠIOTO-49                                                          </t>
  </si>
  <si>
    <t xml:space="preserve">Kruojos 4                                                             </t>
  </si>
  <si>
    <t xml:space="preserve">P. Mašioto 57                                                         </t>
  </si>
  <si>
    <t>Mindaugo 4</t>
  </si>
  <si>
    <t>P.Mašioto 43a</t>
  </si>
  <si>
    <t>Taikos 30</t>
  </si>
  <si>
    <t xml:space="preserve">P.Mašioto 53                                                          </t>
  </si>
  <si>
    <t xml:space="preserve">V.DIDŽIOJO -78                                                     </t>
  </si>
  <si>
    <t xml:space="preserve">VILNIAUS-31                                                           </t>
  </si>
  <si>
    <t>P.Mašioto 63</t>
  </si>
  <si>
    <t xml:space="preserve">LINKUVA JONIŠKĖLIO-2                                                  </t>
  </si>
  <si>
    <t xml:space="preserve"> VILNIAUS-34                                                          </t>
  </si>
  <si>
    <t xml:space="preserve">L.GIROS-8                                                             </t>
  </si>
  <si>
    <t xml:space="preserve">MINDAUGO-2C                                                           </t>
  </si>
  <si>
    <t xml:space="preserve">V.DIDŽIOJO-35                                                         </t>
  </si>
  <si>
    <t xml:space="preserve">VILNIAUS-33                                                           </t>
  </si>
  <si>
    <t xml:space="preserve">Mažoji - 1                                                            </t>
  </si>
  <si>
    <t xml:space="preserve">VILNIAUS -28                                                          </t>
  </si>
  <si>
    <t xml:space="preserve">VASARIO 16-SIOS -15                                                   </t>
  </si>
  <si>
    <t xml:space="preserve">UŠINSKO-22                                                            </t>
  </si>
  <si>
    <t>Skvero 6</t>
  </si>
  <si>
    <t xml:space="preserve">VASARIO 16-SIOS-13                                                    </t>
  </si>
  <si>
    <t xml:space="preserve">KĘSTUČIO-8                                                            </t>
  </si>
  <si>
    <t>Pakruojis</t>
  </si>
  <si>
    <t>Margirio g. 9, Panevėžys</t>
  </si>
  <si>
    <t>Technikos g. 7, Kupiškis</t>
  </si>
  <si>
    <t>Vilniaus g. 81, Kupiškis</t>
  </si>
  <si>
    <t>Zarasai</t>
  </si>
  <si>
    <t>Kupiškis</t>
  </si>
  <si>
    <t>Kėdainiai</t>
  </si>
  <si>
    <t>J. Tumo-Vaižganto g. 96</t>
  </si>
  <si>
    <t>Vėjo 12</t>
  </si>
  <si>
    <t>Vaižganto 58c</t>
  </si>
  <si>
    <t>Radvilų 23</t>
  </si>
  <si>
    <t>Gedimino 15, 17, 17a, 19</t>
  </si>
  <si>
    <t>Jaunystės 33</t>
  </si>
  <si>
    <t>Vasario 16-osios 2</t>
  </si>
  <si>
    <t>Vasario 16-osios 1</t>
  </si>
  <si>
    <t>Vasario 16-osios 4</t>
  </si>
  <si>
    <t>Šaulių g. 18</t>
  </si>
  <si>
    <t>Šaulių g. 8</t>
  </si>
  <si>
    <t>V. Kudirkos g. 57</t>
  </si>
  <si>
    <t>Nepriklausomybės g. 5</t>
  </si>
  <si>
    <t>Vytauto g. 64A, Trakai</t>
  </si>
  <si>
    <t>Pakalnės g. 23, Lentvaris</t>
  </si>
  <si>
    <t>Trakai</t>
  </si>
  <si>
    <t>Aukškalnio g. 108, Utena</t>
  </si>
  <si>
    <t>Aukštakalnio g. 116, Utena</t>
  </si>
  <si>
    <t>Aušros g. 50, Utena</t>
  </si>
  <si>
    <t>Dzūkų g. 15</t>
  </si>
  <si>
    <t>J.Basanavičiaus g. 15</t>
  </si>
  <si>
    <t>Sporto g. 6</t>
  </si>
  <si>
    <t>Sporto g. 8</t>
  </si>
  <si>
    <t>Sporto g. 10</t>
  </si>
  <si>
    <t>Šiltnamių g. 1</t>
  </si>
  <si>
    <t>Vasario 16 g. 10</t>
  </si>
  <si>
    <t>Dzūkų g. 3</t>
  </si>
  <si>
    <t>Dzūkų g. 36</t>
  </si>
  <si>
    <t>M.K.Čiurlionio g. 3</t>
  </si>
  <si>
    <t>M.K.Čiurlionio g. 11</t>
  </si>
  <si>
    <t>Kalno g. 7, Matuizos</t>
  </si>
  <si>
    <t>Mechanizatorių g. 21</t>
  </si>
  <si>
    <t>M.K.Čiurlionio g. 4</t>
  </si>
  <si>
    <t>Vytauto g. 58</t>
  </si>
  <si>
    <t>Kalno g. 1, Matuizos</t>
  </si>
  <si>
    <t>Kalno g. 29, Matuizos</t>
  </si>
  <si>
    <t>Melioratorių g. 3</t>
  </si>
  <si>
    <t>Vasario 16 g. 11</t>
  </si>
  <si>
    <t>Vasario 16 g. 13</t>
  </si>
  <si>
    <t>Vytauto g. 64</t>
  </si>
  <si>
    <t>Vytauto g. 73</t>
  </si>
  <si>
    <t>V.Krėvės g. 4</t>
  </si>
  <si>
    <t>Draugystės 1 (108)</t>
  </si>
  <si>
    <t>Dariaus ir Girėno 9 (503)</t>
  </si>
  <si>
    <t>Vytauto 54 (641)</t>
  </si>
  <si>
    <t>Mokolų 51 (606)</t>
  </si>
  <si>
    <t>Dariaus ir Girėno 13 (505)</t>
  </si>
  <si>
    <t>Draugystės 3 (110)</t>
  </si>
  <si>
    <t>Dariaus ir Girėno 11 (504)</t>
  </si>
  <si>
    <t>Vytenio 8 (656)</t>
  </si>
  <si>
    <t>R.Juknevičiaus 48 (527)</t>
  </si>
  <si>
    <t>Mokolų 9 (282)</t>
  </si>
  <si>
    <t>Vytauto 56A (639)</t>
  </si>
  <si>
    <t>Mokyklos 13 (348)</t>
  </si>
  <si>
    <t>Mokyklos 9 (331)</t>
  </si>
  <si>
    <t>J.Jablonskio 2 (889)</t>
  </si>
  <si>
    <t>M.Valančiaus. 18 (425-K)</t>
  </si>
  <si>
    <t>Jaunimo, 3 (1021)</t>
  </si>
  <si>
    <t>Nausupės 8 (824)</t>
  </si>
  <si>
    <t>Maironio. 34 (410-K)</t>
  </si>
  <si>
    <t>Jaunimo, 7 (1060)</t>
  </si>
  <si>
    <t>Vytauto 21 (273)</t>
  </si>
  <si>
    <t>Vytauto 15 (268)</t>
  </si>
  <si>
    <t>K.Donelaičio. 5 - 2 (27-2K)</t>
  </si>
  <si>
    <t>Žemaitės. 10 (8-K)</t>
  </si>
  <si>
    <t>Žemaitės. 8 (7-K)</t>
  </si>
  <si>
    <t>Dvarkelio 11 (851)</t>
  </si>
  <si>
    <t>Kauno 20 (847)</t>
  </si>
  <si>
    <t>Lietuvininkų 4 (446)</t>
  </si>
  <si>
    <t>Dvarkelio 7 (841)</t>
  </si>
  <si>
    <t>Vilniaus 56 (30081)</t>
  </si>
  <si>
    <t>Rinkuškių 47B (36001)</t>
  </si>
  <si>
    <t>Vilniaus 77B (30085)</t>
  </si>
  <si>
    <t>Rinkuškių 49 (34001)</t>
  </si>
  <si>
    <t>Vilniaus 4 (30072)</t>
  </si>
  <si>
    <t>Skratiškių 8 (300013)</t>
  </si>
  <si>
    <t>Vytauto 43A (30112)</t>
  </si>
  <si>
    <t>Vėjo 11b (30066)</t>
  </si>
  <si>
    <t>Vytauto 62 (30119)</t>
  </si>
  <si>
    <t>Gimnazijos 1 (30039)</t>
  </si>
  <si>
    <t>Vėjo 7A (30062)</t>
  </si>
  <si>
    <t>Vilniaus 111A (30091)</t>
  </si>
  <si>
    <t>Vytauto 39a (30107)</t>
  </si>
  <si>
    <t>Vytauto 35 A (30105)</t>
  </si>
  <si>
    <t>Vilniaus 111 (30090)</t>
  </si>
  <si>
    <t>Rinkuškių 20 (370011)</t>
  </si>
  <si>
    <t>Rotušės 26 (30061)</t>
  </si>
  <si>
    <t>Kilučių 11 (30048)</t>
  </si>
  <si>
    <t>Rotušės 24 (30059)</t>
  </si>
  <si>
    <t>Basanavičiaus 18 (30038)</t>
  </si>
  <si>
    <t xml:space="preserve">SVEIKATOS 28 </t>
  </si>
  <si>
    <t>Šilumos suvartojimas ir mokėjimai už šilumą Lietuvos miestų daugiabučiuose gyvenamuosiuose namuose  (2015 m. lapkritis mėn)</t>
  </si>
  <si>
    <t>Žirmūnų g. 3 (renov.)</t>
  </si>
  <si>
    <t>Žirmūnų g. 128 (renov.)</t>
  </si>
  <si>
    <t>Žirmūnų g. 126 (renov.)</t>
  </si>
  <si>
    <t>Žirmūnų g. 131 (renov.)</t>
  </si>
  <si>
    <t>J.Kubiliaus g. 4</t>
  </si>
  <si>
    <t>Peteliškių g. 10 (renov.)</t>
  </si>
  <si>
    <t>Žaliųjų ežerų g. 9  (renov.)</t>
  </si>
  <si>
    <t>Kosmonautų 28 (626) (renov.)</t>
  </si>
  <si>
    <t>Kosmonautų 12 (621) (renov.)</t>
  </si>
  <si>
    <t>Vilkaviškio 61 (286)</t>
  </si>
  <si>
    <t>A.Civinsko 7 (113) (renov.)</t>
  </si>
  <si>
    <t>Gėlių 14 (281)</t>
  </si>
  <si>
    <t>NEPRIKLAUSOMYBĖS 72 VILKAVIŠKIS</t>
  </si>
  <si>
    <t>LAUKO 44 VILKAVIŠKIS</t>
  </si>
  <si>
    <t>AUŠROS 10 VILKAVIŠKIS</t>
  </si>
  <si>
    <t>VIENYBĖS 72 VILKAVIŠKIS</t>
  </si>
  <si>
    <t>STATYBININKŲ 4 VILKAVIŠKIS</t>
  </si>
  <si>
    <t>VIENYBES 70 VILKAVIŠKIS</t>
  </si>
  <si>
    <t>BIRUTES 2 VILKAVIŠKIS</t>
  </si>
  <si>
    <t>AUŠROS 4 VILKAVIŠKIS</t>
  </si>
  <si>
    <t>STATYBININKŲ 8 VILKAVIŠKIS</t>
  </si>
  <si>
    <t>S.NERIES 33C VILKAVIŠKIS</t>
  </si>
  <si>
    <t>KĘSTUČIO 10 VILKAVIŠKIS</t>
  </si>
  <si>
    <t>NEPRIKLAUSOMYBĖS 50 VILKAVIŠKIS</t>
  </si>
  <si>
    <t>LAUKO 32 VILKAVIŠKIS</t>
  </si>
  <si>
    <t>VILNIAUS 8 VILKAVIŠKIS</t>
  </si>
  <si>
    <t xml:space="preserve">Vilkaviškis </t>
  </si>
  <si>
    <t>Skratiškių 12 (ren)</t>
  </si>
  <si>
    <t>Vilniaus 93A (ren)</t>
  </si>
  <si>
    <t>Vilniaus 91A (ren)</t>
  </si>
  <si>
    <t>Vytauto 60 (ren)</t>
  </si>
  <si>
    <t>Birutės 4 (ren.)</t>
  </si>
  <si>
    <t>Birutės 2  (ren.)</t>
  </si>
  <si>
    <t>Pievų 2  (ren.)</t>
  </si>
  <si>
    <t>Raseinių 9a  II korpusas  (ren.)</t>
  </si>
  <si>
    <t>Raseinių 9 II korpusas (ren.)</t>
  </si>
  <si>
    <t>Mackevičiaus 29 (ren.)</t>
  </si>
  <si>
    <t>Pievų 6  (ren.)</t>
  </si>
  <si>
    <t>Dariaus ir Girėno 2-1  (ren.)</t>
  </si>
  <si>
    <t>Dariaus ir Girėno 2-2  (ren.)</t>
  </si>
  <si>
    <t>Dariaus ir Girėno 4  (ren.)</t>
  </si>
  <si>
    <t>Birutės 1  (ren.)</t>
  </si>
  <si>
    <t>Birutės 3  (ren.)</t>
  </si>
  <si>
    <t>Janonio 30 (KT-2027)</t>
  </si>
  <si>
    <t>J.Janonio 13 (KT-1619)</t>
  </si>
  <si>
    <t>Laucevičiaus 16  I korpusas (KT-1579)</t>
  </si>
  <si>
    <t>Raseinių 5A (KT-2038)</t>
  </si>
  <si>
    <t>Janonio 12 (KT-1516)</t>
  </si>
  <si>
    <t>Kooperacijos 28 (KT-1535)</t>
  </si>
  <si>
    <t>Vyt. Didžiojo 45 (KT-1538)</t>
  </si>
  <si>
    <t>Maironio 5a,Tytuvėnai (KT-1601)</t>
  </si>
  <si>
    <t>KLONIO 18A (ren.)</t>
  </si>
  <si>
    <t>ŠILTNAMIŲ 18  (ren.)</t>
  </si>
  <si>
    <t xml:space="preserve">VERPĖJŲ 6 </t>
  </si>
  <si>
    <t>ŠILTNAMIŲ 22 (ren.)</t>
  </si>
  <si>
    <t xml:space="preserve">ATEITIES 2 </t>
  </si>
  <si>
    <t xml:space="preserve">LIŠKIAVOS 8 </t>
  </si>
  <si>
    <t>VEISIEJŲ 9</t>
  </si>
  <si>
    <t xml:space="preserve">ATEITIES 36 </t>
  </si>
  <si>
    <t xml:space="preserve">LIŠKIAVOS 5 </t>
  </si>
  <si>
    <t xml:space="preserve">GARDINO 80 </t>
  </si>
  <si>
    <t>ŠILTNAMIŲ 26</t>
  </si>
  <si>
    <t xml:space="preserve">NERAVŲ 29 </t>
  </si>
  <si>
    <t>Sodo 7 Akmenė</t>
  </si>
  <si>
    <t>Kęstučio 2 Akmenė</t>
  </si>
  <si>
    <t>Stadiono 15 Akmenė</t>
  </si>
  <si>
    <t>Kęstučio 6 Akmenė</t>
  </si>
  <si>
    <t>Stadiono 13 Akmenė</t>
  </si>
  <si>
    <t>Ventos 20 Venta</t>
  </si>
  <si>
    <t>Laižuvos 10 Akmenė</t>
  </si>
  <si>
    <t>Ventos 38 Venta</t>
  </si>
  <si>
    <t>Ventos 22 Venta</t>
  </si>
  <si>
    <t>Ventos 42 Venta</t>
  </si>
  <si>
    <t>Ventos 18 Venta</t>
  </si>
  <si>
    <t>Vytauto 6Naujoji Akmenė</t>
  </si>
  <si>
    <t>Ventos 6,Venta</t>
  </si>
  <si>
    <t>Žalgirio 5 Naujoji Akmenė</t>
  </si>
  <si>
    <t>Vytauto 4Naujoji Akmenė</t>
  </si>
  <si>
    <t>Daukanto 5 Akmenė</t>
  </si>
  <si>
    <t>Bausko 3 Venta</t>
  </si>
  <si>
    <t>Draugystės 10,</t>
  </si>
  <si>
    <t xml:space="preserve">Saulės 17, </t>
  </si>
  <si>
    <t xml:space="preserve">Sodų 5, </t>
  </si>
  <si>
    <t xml:space="preserve">Sodų 6, </t>
  </si>
  <si>
    <t xml:space="preserve">Sodų 10, </t>
  </si>
  <si>
    <t>Trakų 2,  (Ren.)</t>
  </si>
  <si>
    <t xml:space="preserve">Trakų 25, </t>
  </si>
  <si>
    <t>Trakų 27, Elektrėnui</t>
  </si>
  <si>
    <t>Trakų 4, (Ren.)</t>
  </si>
  <si>
    <t xml:space="preserve">Draugystės 18, </t>
  </si>
  <si>
    <t xml:space="preserve">Pergalės 17, </t>
  </si>
  <si>
    <t xml:space="preserve">Pergalės 21, </t>
  </si>
  <si>
    <t xml:space="preserve">Pergalės 23, </t>
  </si>
  <si>
    <t xml:space="preserve">Saulės 14, </t>
  </si>
  <si>
    <t xml:space="preserve">Saulės 18, </t>
  </si>
  <si>
    <t xml:space="preserve">Šviesos 18, </t>
  </si>
  <si>
    <t xml:space="preserve">Trakų 13, </t>
  </si>
  <si>
    <t xml:space="preserve">Pergalės 53, </t>
  </si>
  <si>
    <t xml:space="preserve">Saulės 20, </t>
  </si>
  <si>
    <t xml:space="preserve">Saulės 23, </t>
  </si>
  <si>
    <t xml:space="preserve">Saulės 25, </t>
  </si>
  <si>
    <t xml:space="preserve">Saulės 3, </t>
  </si>
  <si>
    <t xml:space="preserve">Šviesos 4, </t>
  </si>
  <si>
    <t>Aukštaičių g. 11, Ignalina (ren)</t>
  </si>
  <si>
    <t>Laisvės g. 54, Ignalina(ren)</t>
  </si>
  <si>
    <t>Laisvės g. 74, Ignalina(ren)</t>
  </si>
  <si>
    <t>Vasario 16-osios g. 50, Ignalina (ren)</t>
  </si>
  <si>
    <t>Ateities g. 11, Ignalina (ren)</t>
  </si>
  <si>
    <t>Aukštaičių g. 3, Ignalina (d.ren)</t>
  </si>
  <si>
    <t>Aukštaičių g. 40, Ignalina</t>
  </si>
  <si>
    <t xml:space="preserve">Melioratorių g. 14, Vidiškės, Ignalinos r. </t>
  </si>
  <si>
    <t xml:space="preserve">Sodų g. 1, Vidiškės, Ignalinos r. </t>
  </si>
  <si>
    <t>Turistų g. 11a, Ignalina</t>
  </si>
  <si>
    <t>BIRUTĖS   6 (renovuotas)</t>
  </si>
  <si>
    <t>LIETAVOS  31 (renovuotas)</t>
  </si>
  <si>
    <t>CHEMIKŲ  92C (renovuotas)</t>
  </si>
  <si>
    <t>VYTAUTO   4 (renovuotas)</t>
  </si>
  <si>
    <t>CHEMIKŲ  86 (renovuotas)</t>
  </si>
  <si>
    <t>J.RALIO  12 (renovuotas)</t>
  </si>
  <si>
    <t>PANERIŲ  21 (renovuotas)</t>
  </si>
  <si>
    <t>ŽEMAITĖS  11</t>
  </si>
  <si>
    <t>A.KULVIEČIO  15 (renovuotas)</t>
  </si>
  <si>
    <t>ŽALIOJI   9</t>
  </si>
  <si>
    <t>SODŲ  31</t>
  </si>
  <si>
    <t>PARKO   1</t>
  </si>
  <si>
    <t>KOSMONAUTŲ  10</t>
  </si>
  <si>
    <t>ŽEMAITĖS   7</t>
  </si>
  <si>
    <t>KOSMONAUTŲ   6</t>
  </si>
  <si>
    <t>ŽEIMIŲ TAKAS   3</t>
  </si>
  <si>
    <t>KAUNO  44</t>
  </si>
  <si>
    <t>LIETAVOS  47</t>
  </si>
  <si>
    <t>PILIAKALNIO  14</t>
  </si>
  <si>
    <t>GIRELĖS   1</t>
  </si>
  <si>
    <t>CHEMIKŲ  39</t>
  </si>
  <si>
    <t>ŽEMAITĖS   9</t>
  </si>
  <si>
    <t>CHEMIKŲ  84</t>
  </si>
  <si>
    <t>LIETAVOS  43</t>
  </si>
  <si>
    <t>CHEMIKŲ 116</t>
  </si>
  <si>
    <t>ŽEMAITĖS  20</t>
  </si>
  <si>
    <t>MIŠKININKŲ  11</t>
  </si>
  <si>
    <t>GELEŽINKELIO  10</t>
  </si>
  <si>
    <t>PILIAKALNIO   8</t>
  </si>
  <si>
    <t>RUKLIO  10</t>
  </si>
  <si>
    <t>J.RALIO   9</t>
  </si>
  <si>
    <t>Gedimino g. 75, Kaišiadorys</t>
  </si>
  <si>
    <t>Girelės g. 39, Kaišiadorys</t>
  </si>
  <si>
    <t>Pavasario g. 4, Stasiūnai</t>
  </si>
  <si>
    <t>Pavasario g. 6, Stasiūnai</t>
  </si>
  <si>
    <t>Rūmų g. 1, Strėvininkai</t>
  </si>
  <si>
    <t>V. Ruokio g. 3/1, Kaišiadorys</t>
  </si>
  <si>
    <t>Ateities g. 1, Stasiūnai</t>
  </si>
  <si>
    <t>Ateities g. 2A, Stasiūnai</t>
  </si>
  <si>
    <t>Ateities g. 6, Stasiūnai</t>
  </si>
  <si>
    <t>Ateities g. 8, Stasiūnai</t>
  </si>
  <si>
    <t>Mokyklos g. 50, Kaišiadorys</t>
  </si>
  <si>
    <t xml:space="preserve">iki 1992 m. </t>
  </si>
  <si>
    <t>Mokyklos g. 52, Kaišiadorys</t>
  </si>
  <si>
    <t>Parko g. 6, Stasiūnai</t>
  </si>
  <si>
    <t>Parko g. 8, Stasiūnai</t>
  </si>
  <si>
    <t>Vievio 54</t>
  </si>
  <si>
    <t>Masiulio T.12</t>
  </si>
  <si>
    <t>Kaunas</t>
  </si>
  <si>
    <t>Babtai, Kėdainių g. 2a</t>
  </si>
  <si>
    <t>Kauno g. 13, Babtai</t>
  </si>
  <si>
    <t>Vilniaus g. 2, Karmėlava II</t>
  </si>
  <si>
    <t>Kauno g. 14, Babtai</t>
  </si>
  <si>
    <t>Karmėlava, Vilniaus g. 8</t>
  </si>
  <si>
    <t>Karmėlava, Vilniaus g. 7</t>
  </si>
  <si>
    <t>Vilniaus g. 5, Karmėlava II</t>
  </si>
  <si>
    <t>Karmėlava, Vilniaus g. 6</t>
  </si>
  <si>
    <t>Babtai, Kėdainių g. 6</t>
  </si>
  <si>
    <t>Karmėlava, Vilniaus g. 3</t>
  </si>
  <si>
    <t>Karmėlava, Vilniaus g. 1</t>
  </si>
  <si>
    <t>Vandžiogala, Parko g. 9</t>
  </si>
  <si>
    <t>Babtai, Kauno g. 28</t>
  </si>
  <si>
    <t>Karmėlava, Vilniaus g. 4</t>
  </si>
  <si>
    <t>Babtai, Nevėžio g. 8a</t>
  </si>
  <si>
    <t>Babtai, Kauno g. 29</t>
  </si>
  <si>
    <t>Babtai, Kauno g. 26</t>
  </si>
  <si>
    <t>Babtai, Kėdainių g. 8</t>
  </si>
  <si>
    <t>Babtai, Kėdainių g. 2</t>
  </si>
  <si>
    <t>Vandžiogala, Parko g. 3</t>
  </si>
  <si>
    <t>Babtai, Nevėžio g. 6a</t>
  </si>
  <si>
    <t>Babtai, Kauno g. 22</t>
  </si>
  <si>
    <t>Babtai, Kauno g. 18</t>
  </si>
  <si>
    <t>Vandžiogala, Parko g. 7</t>
  </si>
  <si>
    <t>Neveronys, Kertupio g. 2</t>
  </si>
  <si>
    <t>Babtai, Kauno g. 24</t>
  </si>
  <si>
    <t>Neveronys, Kertupio g. 1</t>
  </si>
  <si>
    <t>Babtai, Kauno g. 5a</t>
  </si>
  <si>
    <t>Kauno g. 27, Babtai</t>
  </si>
  <si>
    <t>Kauno raj.</t>
  </si>
  <si>
    <t>Dzūkų 11 (RENOVUOTAS )</t>
  </si>
  <si>
    <t>Sodų 6 (RENOVUOTAS )</t>
  </si>
  <si>
    <t>Dzūkų 9 (RENOVUOTAS )</t>
  </si>
  <si>
    <t>Tiesos 8 (RENOVUOTAS)</t>
  </si>
  <si>
    <t>Vilniaus 14 (RENOVUOTAS)</t>
  </si>
  <si>
    <t>Kauno 8 (RENOVUOTAS)</t>
  </si>
  <si>
    <t>Dzūkų 17</t>
  </si>
  <si>
    <t>Dzūkų 15</t>
  </si>
  <si>
    <t>Dzūkų 13</t>
  </si>
  <si>
    <t>Dainavos 13</t>
  </si>
  <si>
    <t>Dainavos 11</t>
  </si>
  <si>
    <t>Ateities 7-9</t>
  </si>
  <si>
    <t>Sodų 4</t>
  </si>
  <si>
    <t>M. Gustaičio 2</t>
  </si>
  <si>
    <t>M. Gustaičio 11</t>
  </si>
  <si>
    <t>Seinų 22</t>
  </si>
  <si>
    <t>Montvilos 20</t>
  </si>
  <si>
    <t>Montvilos 18</t>
  </si>
  <si>
    <t>Senamiesčio 3</t>
  </si>
  <si>
    <t>M. Gustaičio 5</t>
  </si>
  <si>
    <t>Kauno 33</t>
  </si>
  <si>
    <t>Vilniaus 3</t>
  </si>
  <si>
    <t>Sodų 10</t>
  </si>
  <si>
    <t>M. Gustaičio 3</t>
  </si>
  <si>
    <t>Vilniaus 5</t>
  </si>
  <si>
    <t>Montvilos 28</t>
  </si>
  <si>
    <t>Montvilos 22a</t>
  </si>
  <si>
    <t>Lazdijai</t>
  </si>
  <si>
    <t>Gamyklos g.15-ojo NSB (renov.)</t>
  </si>
  <si>
    <t>NAFTININKŲ 14 (renov.)</t>
  </si>
  <si>
    <t>V.BURBOS 5 (renov.)</t>
  </si>
  <si>
    <t>MINDAUGO 12 (renov.)</t>
  </si>
  <si>
    <t>ŽEMAITIJOS 3 (renov.)</t>
  </si>
  <si>
    <t>ŽEMAITIJOS 23 (renov.)</t>
  </si>
  <si>
    <t>STOTIES 8 (renov.)</t>
  </si>
  <si>
    <t>NAFTININKŲ 22 (renov.)</t>
  </si>
  <si>
    <t>MINDAUGO 4 (renov.)</t>
  </si>
  <si>
    <t>Laisvės g.40-ojo NSB (renov.)</t>
  </si>
  <si>
    <t>Pavenčių g.11-ojo NSB</t>
  </si>
  <si>
    <t>VENTOS 51</t>
  </si>
  <si>
    <t>TYLIOJI 38</t>
  </si>
  <si>
    <t>Bažnyčios 17 Viekšniai</t>
  </si>
  <si>
    <t>GEDIMINO 11</t>
  </si>
  <si>
    <t>Tilto 13a Viekšniai</t>
  </si>
  <si>
    <t>S.Daukanto 4 Viekšniai</t>
  </si>
  <si>
    <t>VENTOS 39</t>
  </si>
  <si>
    <t>ŽEMAITIJOS 18</t>
  </si>
  <si>
    <t>Mažeikių 6 Viekšniai</t>
  </si>
  <si>
    <t>SODŲ 11</t>
  </si>
  <si>
    <t xml:space="preserve">Kruojos 6                                                             </t>
  </si>
  <si>
    <t xml:space="preserve">Pergalės g. 4                                                         </t>
  </si>
  <si>
    <t xml:space="preserve">P.Mašioto 37                                                          </t>
  </si>
  <si>
    <t xml:space="preserve">Taikos g. 18                                                          </t>
  </si>
  <si>
    <t>P.Mašioto 43b</t>
  </si>
  <si>
    <t>Dariaus ir Girėno 51</t>
  </si>
  <si>
    <t xml:space="preserve">Pergalės 14                                                           </t>
  </si>
  <si>
    <t>Saulėtekio 50</t>
  </si>
  <si>
    <t xml:space="preserve">LINKUVA  JONIŠKĖLIO-8                                                 </t>
  </si>
  <si>
    <t>V.Didžiojo 76</t>
  </si>
  <si>
    <t xml:space="preserve">VILNIAUS-32                                                           </t>
  </si>
  <si>
    <t>Vasario 16-osios 19</t>
  </si>
  <si>
    <t xml:space="preserve">Taikos g. 22                                                          </t>
  </si>
  <si>
    <t xml:space="preserve">BASANAVIČIAUS -2A                                                     </t>
  </si>
  <si>
    <t>Pasvalys</t>
  </si>
  <si>
    <t>Rokiškis</t>
  </si>
  <si>
    <t>Žalioji 35</t>
  </si>
  <si>
    <t>Vaižganto 58d</t>
  </si>
  <si>
    <t>Parko 3</t>
  </si>
  <si>
    <t>Žalioji 6</t>
  </si>
  <si>
    <t>Jaunystės 2</t>
  </si>
  <si>
    <t>Maironio 6</t>
  </si>
  <si>
    <t>Vytauto 1</t>
  </si>
  <si>
    <t>Radvilų 14</t>
  </si>
  <si>
    <t>Kudirkos 8</t>
  </si>
  <si>
    <t>Kaštonų 6b</t>
  </si>
  <si>
    <t>Dariaus ir Girėno 54</t>
  </si>
  <si>
    <t>Dariaus ir Girėno 48a</t>
  </si>
  <si>
    <t>Vytauto 4</t>
  </si>
  <si>
    <t>Radvilų 12</t>
  </si>
  <si>
    <t>MAIRONIO 5 BUV</t>
  </si>
  <si>
    <t>Dariaus ir Girėno 30b</t>
  </si>
  <si>
    <t>Maironio 7</t>
  </si>
  <si>
    <t>Kudirkos 11</t>
  </si>
  <si>
    <t>Laisvės al. 36a</t>
  </si>
  <si>
    <t>Radviliškis</t>
  </si>
  <si>
    <t>V. Kudirkos g. 102 B</t>
  </si>
  <si>
    <t xml:space="preserve">V. Kudirkos g. 102 </t>
  </si>
  <si>
    <t>V. Kudirkos g. 94</t>
  </si>
  <si>
    <t>S, Banaičio g. 3</t>
  </si>
  <si>
    <t>J. Basanavičiaus g. 4</t>
  </si>
  <si>
    <t>Vytauto g. 17</t>
  </si>
  <si>
    <t>S. Banaičio g. 4</t>
  </si>
  <si>
    <t xml:space="preserve">Draugystės takas 4 </t>
  </si>
  <si>
    <t>V. Kudirkos g. 43</t>
  </si>
  <si>
    <t>V. Kudirkos g. 92</t>
  </si>
  <si>
    <t>Vytauto g. 10</t>
  </si>
  <si>
    <t>V. Kudirkos g. 86</t>
  </si>
  <si>
    <t>Bažnyčios g. 11</t>
  </si>
  <si>
    <t>A.Mickevičiaus g. 8 Šalčininkai</t>
  </si>
  <si>
    <t>A.Mickevičiaus g.24 Šalčininkai</t>
  </si>
  <si>
    <t>Sniadeckio g.10 Šalčininkai</t>
  </si>
  <si>
    <t>Sniadeckio g.14 Šalčininkai</t>
  </si>
  <si>
    <t>Sniadeckio g.18 Šalčininkai</t>
  </si>
  <si>
    <t>Sniadeckio g.24 Šalčininkai</t>
  </si>
  <si>
    <t>Sniadeckio g.27 Šalčininkai</t>
  </si>
  <si>
    <t>Mokyklos g.19 Šalčininkai</t>
  </si>
  <si>
    <t>Vutauto g.33 Šalčininkai</t>
  </si>
  <si>
    <t>Šalčios g.8 Šalčininkai</t>
  </si>
  <si>
    <t>Šalčios g.14 Šalčininkai</t>
  </si>
  <si>
    <t>Vilniaus g.26 b Šalčininkai</t>
  </si>
  <si>
    <t>Vilniaus g.45-1 Šalčininkai</t>
  </si>
  <si>
    <t>Vytauto g.22-3 Šalčininkai</t>
  </si>
  <si>
    <t>Mokyklos g.27 Šalčininkai</t>
  </si>
  <si>
    <t>Vytauto g.31-1 Šalčininkai</t>
  </si>
  <si>
    <t>Statybininkų g. 16 (renov.), Šiaulių r.</t>
  </si>
  <si>
    <t>Žeimių g. 6A, Šiaulių r.</t>
  </si>
  <si>
    <t xml:space="preserve">Kviečių g. 56 (renov.), </t>
  </si>
  <si>
    <t xml:space="preserve">Gegužių g. 73 (renov.), </t>
  </si>
  <si>
    <t xml:space="preserve">Korsako g. 41 (renov.), </t>
  </si>
  <si>
    <t xml:space="preserve">Klevų g. 13 (renov.), </t>
  </si>
  <si>
    <t xml:space="preserve">Gegužių g. 19 (renov.), </t>
  </si>
  <si>
    <t xml:space="preserve">Dainų g. 40A (renov.), </t>
  </si>
  <si>
    <t xml:space="preserve">Tilžės g. 26 (renov.), </t>
  </si>
  <si>
    <t xml:space="preserve">Grinkevičiaus g. 8 (renov.), </t>
  </si>
  <si>
    <t xml:space="preserve">Rasos g. 3, </t>
  </si>
  <si>
    <t xml:space="preserve">Vilniaus g. 202 (renov.), </t>
  </si>
  <si>
    <t xml:space="preserve">Gardino g. 5, </t>
  </si>
  <si>
    <t xml:space="preserve">Talšos g. 2, </t>
  </si>
  <si>
    <t xml:space="preserve">Dainų g. 68, </t>
  </si>
  <si>
    <t xml:space="preserve">Architektų g. 18B, </t>
  </si>
  <si>
    <t xml:space="preserve">Kviečių g. 26, </t>
  </si>
  <si>
    <t xml:space="preserve">Lyros g. 21, </t>
  </si>
  <si>
    <t xml:space="preserve">Dariaus ir Girėno g. 12, </t>
  </si>
  <si>
    <t xml:space="preserve">Žalgirio g. 6, </t>
  </si>
  <si>
    <t xml:space="preserve">Draugystės pr. 8, </t>
  </si>
  <si>
    <t xml:space="preserve">Aušros takas 6, </t>
  </si>
  <si>
    <t xml:space="preserve">Vytauto g. 60, </t>
  </si>
  <si>
    <t xml:space="preserve">Kauno g. 22A, </t>
  </si>
  <si>
    <t xml:space="preserve">Kauno g. 22, </t>
  </si>
  <si>
    <t xml:space="preserve">Aušros al. 51A, </t>
  </si>
  <si>
    <t xml:space="preserve">A. Mickevičiaus g. 32, </t>
  </si>
  <si>
    <t xml:space="preserve">Aušros al. 41, </t>
  </si>
  <si>
    <t xml:space="preserve">Radviliškio g. 124, </t>
  </si>
  <si>
    <t xml:space="preserve">Ežero g. 29, </t>
  </si>
  <si>
    <t xml:space="preserve">Vilniaus g. 213A, </t>
  </si>
  <si>
    <t xml:space="preserve">Sukilėlių g. 41, </t>
  </si>
  <si>
    <t xml:space="preserve">Draugystės pr. 3A, </t>
  </si>
  <si>
    <t xml:space="preserve">A. Mickevičiaus g. 38, </t>
  </si>
  <si>
    <t xml:space="preserve">P. Cvirkos g. 75A, </t>
  </si>
  <si>
    <t xml:space="preserve">Energetikų g. 11, </t>
  </si>
  <si>
    <t xml:space="preserve">Mechanikų g. 5, </t>
  </si>
  <si>
    <t xml:space="preserve">P. Višinskio g. 37, </t>
  </si>
  <si>
    <t xml:space="preserve">Ežero g. 14, </t>
  </si>
  <si>
    <t xml:space="preserve">Ežero g. 15, </t>
  </si>
  <si>
    <t>Mindaugo g. 10, Trakai</t>
  </si>
  <si>
    <t>Birutės g. 29, Lentvaris</t>
  </si>
  <si>
    <t>Pakalnės 27, Lentvaris</t>
  </si>
  <si>
    <t>Mindaugo g. 8, Trakai</t>
  </si>
  <si>
    <t>Kilimų g. 6, Lentvaris</t>
  </si>
  <si>
    <t>Mindaugo g. 22, Trakai</t>
  </si>
  <si>
    <t>Ežero g. 5, Lentvaris</t>
  </si>
  <si>
    <t>Vytauto g. 46A, Trakai</t>
  </si>
  <si>
    <t>Vytauto g. 36, Trakai</t>
  </si>
  <si>
    <t>Vytauto 72, Trakai</t>
  </si>
  <si>
    <t>Pakalnės 26A, Lentvaris</t>
  </si>
  <si>
    <t>Vytauto g. 10, Lentvaris</t>
  </si>
  <si>
    <t>Vytauto g. 78, Trakai</t>
  </si>
  <si>
    <t>Birutės g. 41, Lentvaris</t>
  </si>
  <si>
    <t>Pakalnės g. 31, Lentvaris</t>
  </si>
  <si>
    <t>Vienuolyno g. 7, Trakai</t>
  </si>
  <si>
    <t>Ežero g. 8, Lentvaris</t>
  </si>
  <si>
    <t>Klevų al. 59, Lentvaris</t>
  </si>
  <si>
    <t>Lauko g. 6, Lentvaris</t>
  </si>
  <si>
    <t>Mindaugo g.4, Trakai</t>
  </si>
  <si>
    <t>Ežero g. 3A, Lentvaris</t>
  </si>
  <si>
    <t>Maironio g. 5, Trakai</t>
  </si>
  <si>
    <t>Lauko g. 8, Lentvaris</t>
  </si>
  <si>
    <t>Geležinkelio g. 28, Lentvaris</t>
  </si>
  <si>
    <t>Bažnyčios g. 11, Lentvaris</t>
  </si>
  <si>
    <t>Taikos g. 28, Utena (renov.)</t>
  </si>
  <si>
    <t>Vaižganto 14, Utena (renov.)</t>
  </si>
  <si>
    <t>J.Basanavičiaus g. 100, Utena (renov.)</t>
  </si>
  <si>
    <t>Maironio g. 13, Utena (renov.)</t>
  </si>
  <si>
    <t>Aukštaičių g. 11, Utena</t>
  </si>
  <si>
    <t>Krašuonos g. 5, Utena</t>
  </si>
  <si>
    <t>Aušros g. 2, Utena</t>
  </si>
  <si>
    <t>Aukštakalnio g. 114, Utena</t>
  </si>
  <si>
    <t>Aukštakalnio g. 90, Utena</t>
  </si>
  <si>
    <t>Taikos g. 32, Utena</t>
  </si>
  <si>
    <t>Aukštakalnio g. 68, Utena</t>
  </si>
  <si>
    <t>Užpalių g. 84, Utena</t>
  </si>
  <si>
    <t>Vaižganto g. 42, Utena</t>
  </si>
  <si>
    <t>J.Basanavičiaus g. 106, Utena</t>
  </si>
  <si>
    <t>Taikos g. 31, Utena</t>
  </si>
  <si>
    <t>Aušros 54, Utena</t>
  </si>
  <si>
    <t>Bažnyčios g. 4, Utena</t>
  </si>
  <si>
    <t>Sęlių g. 30b, Utena</t>
  </si>
  <si>
    <t>Taikos g. 33, Utena</t>
  </si>
  <si>
    <t>Taikos g. 83, Utena</t>
  </si>
  <si>
    <t>Utenio a. 10, Utena</t>
  </si>
  <si>
    <t>J.Basanavičiaus 110 b., Utena</t>
  </si>
  <si>
    <t>Kauno g. 27, Utena</t>
  </si>
  <si>
    <t>Užpalių g. 101, Utena</t>
  </si>
  <si>
    <t>Kęstučio g. 1, Utena</t>
  </si>
  <si>
    <t>Dzūkų g. 21a</t>
  </si>
  <si>
    <t>Pušelės 7, Naujieji Valkininkai</t>
  </si>
  <si>
    <t>Vytauto g. 4</t>
  </si>
  <si>
    <t>Aušros g. 6</t>
  </si>
  <si>
    <t>Marcinkonių g. 8</t>
  </si>
  <si>
    <t>Melioratorių g. 5</t>
  </si>
  <si>
    <t>Savanorių g. 22</t>
  </si>
  <si>
    <t>Vasario 16 g. 4</t>
  </si>
  <si>
    <t>Vytauto g. 24</t>
  </si>
  <si>
    <t>Dzūkų g. 17</t>
  </si>
  <si>
    <t>Kalno g. 15, Matuizos</t>
  </si>
  <si>
    <t>Melioratorių g. 7</t>
  </si>
  <si>
    <t>Vilties 33, Naujieji Valkininkai</t>
  </si>
  <si>
    <t>V.Krėvės g. 9</t>
  </si>
  <si>
    <t>J.Basanavičiaus g. 44</t>
  </si>
  <si>
    <t>V.Krėvės g. 7</t>
  </si>
</sst>
</file>

<file path=xl/styles.xml><?xml version="1.0" encoding="utf-8"?>
<styleSheet xmlns="http://schemas.openxmlformats.org/spreadsheetml/2006/main">
  <numFmts count="3">
    <numFmt numFmtId="43" formatCode="_-* #,##0.00\ _L_t_-;\-* #,##0.00\ _L_t_-;_-* &quot;-&quot;??\ _L_t_-;_-@_-"/>
    <numFmt numFmtId="164" formatCode="0.0"/>
    <numFmt numFmtId="165" formatCode="0.00000"/>
  </numFmts>
  <fonts count="17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i/>
      <sz val="8"/>
      <name val="Arial"/>
      <family val="2"/>
      <charset val="186"/>
    </font>
    <font>
      <sz val="7.5"/>
      <name val="Arial"/>
      <family val="2"/>
      <charset val="186"/>
    </font>
    <font>
      <b/>
      <i/>
      <sz val="8"/>
      <name val="Arial"/>
      <family val="2"/>
      <charset val="186"/>
    </font>
    <font>
      <b/>
      <sz val="26"/>
      <name val="Arial"/>
      <family val="2"/>
      <charset val="186"/>
    </font>
    <font>
      <b/>
      <sz val="28"/>
      <name val="Arial"/>
      <family val="2"/>
      <charset val="186"/>
    </font>
    <font>
      <b/>
      <sz val="12"/>
      <name val="Arial"/>
      <family val="2"/>
      <charset val="186"/>
    </font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</font>
    <font>
      <sz val="10"/>
      <name val="Arial"/>
      <family val="2"/>
      <charset val="186"/>
    </font>
    <font>
      <sz val="8"/>
      <color indexed="8"/>
      <name val="Arial"/>
      <family val="2"/>
      <charset val="186"/>
    </font>
    <font>
      <sz val="8"/>
      <color theme="1"/>
      <name val="Arial"/>
      <family val="2"/>
      <charset val="186"/>
    </font>
    <font>
      <sz val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52"/>
      </patternFill>
    </fill>
    <fill>
      <patternFill patternType="solid">
        <fgColor rgb="FFFFC000"/>
        <bgColor indexed="13"/>
      </patternFill>
    </fill>
    <fill>
      <patternFill patternType="solid">
        <fgColor theme="9" tint="0.39997558519241921"/>
        <bgColor indexed="47"/>
      </patternFill>
    </fill>
    <fill>
      <patternFill patternType="solid">
        <fgColor theme="9" tint="0.39997558519241921"/>
        <bgColor indexed="22"/>
      </patternFill>
    </fill>
    <fill>
      <patternFill patternType="solid">
        <fgColor rgb="FFFFFF66"/>
        <bgColor indexed="2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3">
    <xf numFmtId="0" fontId="0" fillId="0" borderId="0"/>
    <xf numFmtId="0" fontId="10" fillId="0" borderId="0"/>
    <xf numFmtId="0" fontId="9" fillId="0" borderId="0"/>
    <xf numFmtId="0" fontId="11" fillId="0" borderId="0"/>
    <xf numFmtId="0" fontId="1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43" fontId="13" fillId="0" borderId="0" applyFont="0" applyFill="0" applyBorder="0" applyAlignment="0" applyProtection="0"/>
    <xf numFmtId="0" fontId="12" fillId="0" borderId="0"/>
    <xf numFmtId="0" fontId="12" fillId="0" borderId="0"/>
  </cellStyleXfs>
  <cellXfs count="338">
    <xf numFmtId="0" fontId="0" fillId="0" borderId="0" xfId="0"/>
    <xf numFmtId="0" fontId="2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/>
    <xf numFmtId="0" fontId="5" fillId="5" borderId="7" xfId="0" applyFont="1" applyFill="1" applyBorder="1" applyAlignment="1">
      <alignment horizontal="center" vertical="center" wrapText="1"/>
    </xf>
    <xf numFmtId="0" fontId="2" fillId="5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6" borderId="1" xfId="8" applyFont="1" applyFill="1" applyBorder="1"/>
    <xf numFmtId="0" fontId="2" fillId="6" borderId="1" xfId="8" applyFont="1" applyFill="1" applyBorder="1" applyAlignment="1">
      <alignment horizontal="center"/>
    </xf>
    <xf numFmtId="164" fontId="2" fillId="6" borderId="1" xfId="8" applyNumberFormat="1" applyFont="1" applyFill="1" applyBorder="1" applyAlignment="1">
      <alignment horizontal="center"/>
    </xf>
    <xf numFmtId="2" fontId="2" fillId="6" borderId="1" xfId="8" applyNumberFormat="1" applyFont="1" applyFill="1" applyBorder="1" applyAlignment="1">
      <alignment horizontal="center"/>
    </xf>
    <xf numFmtId="0" fontId="2" fillId="7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7" borderId="1" xfId="0" applyFont="1" applyFill="1" applyBorder="1" applyAlignment="1">
      <alignment horizontal="center"/>
    </xf>
    <xf numFmtId="2" fontId="2" fillId="7" borderId="1" xfId="0" applyNumberFormat="1" applyFont="1" applyFill="1" applyBorder="1" applyAlignment="1">
      <alignment horizontal="center"/>
    </xf>
    <xf numFmtId="164" fontId="2" fillId="7" borderId="1" xfId="0" applyNumberFormat="1" applyFont="1" applyFill="1" applyBorder="1" applyAlignment="1">
      <alignment horizontal="center"/>
    </xf>
    <xf numFmtId="165" fontId="2" fillId="7" borderId="1" xfId="0" applyNumberFormat="1" applyFont="1" applyFill="1" applyBorder="1" applyAlignment="1">
      <alignment horizontal="center"/>
    </xf>
    <xf numFmtId="0" fontId="2" fillId="7" borderId="23" xfId="0" applyFont="1" applyFill="1" applyBorder="1" applyAlignment="1">
      <alignment horizontal="center"/>
    </xf>
    <xf numFmtId="2" fontId="2" fillId="7" borderId="23" xfId="0" applyNumberFormat="1" applyFont="1" applyFill="1" applyBorder="1" applyAlignment="1">
      <alignment horizontal="center"/>
    </xf>
    <xf numFmtId="164" fontId="2" fillId="7" borderId="23" xfId="0" applyNumberFormat="1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 applyProtection="1">
      <alignment horizontal="left"/>
      <protection locked="0"/>
    </xf>
    <xf numFmtId="0" fontId="2" fillId="4" borderId="1" xfId="0" applyFont="1" applyFill="1" applyBorder="1" applyAlignment="1" applyProtection="1">
      <alignment horizontal="left"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/>
    </xf>
    <xf numFmtId="0" fontId="4" fillId="2" borderId="1" xfId="0" applyFont="1" applyFill="1" applyBorder="1" applyAlignment="1"/>
    <xf numFmtId="0" fontId="2" fillId="7" borderId="1" xfId="0" applyFont="1" applyFill="1" applyBorder="1"/>
    <xf numFmtId="0" fontId="2" fillId="7" borderId="25" xfId="0" applyFont="1" applyFill="1" applyBorder="1" applyProtection="1">
      <protection locked="0"/>
    </xf>
    <xf numFmtId="0" fontId="2" fillId="7" borderId="23" xfId="0" applyFont="1" applyFill="1" applyBorder="1"/>
    <xf numFmtId="0" fontId="2" fillId="3" borderId="25" xfId="0" applyFont="1" applyFill="1" applyBorder="1"/>
    <xf numFmtId="0" fontId="2" fillId="3" borderId="23" xfId="0" applyFont="1" applyFill="1" applyBorder="1" applyAlignment="1">
      <alignment horizontal="center"/>
    </xf>
    <xf numFmtId="0" fontId="2" fillId="3" borderId="23" xfId="0" applyFont="1" applyFill="1" applyBorder="1" applyAlignment="1" applyProtection="1">
      <alignment horizontal="center"/>
      <protection locked="0"/>
    </xf>
    <xf numFmtId="165" fontId="2" fillId="7" borderId="23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4" fillId="2" borderId="9" xfId="0" applyFont="1" applyFill="1" applyBorder="1" applyAlignment="1"/>
    <xf numFmtId="0" fontId="7" fillId="3" borderId="10" xfId="0" applyFont="1" applyFill="1" applyBorder="1" applyAlignment="1">
      <alignment horizontal="center" vertical="center" textRotation="90" wrapText="1"/>
    </xf>
    <xf numFmtId="0" fontId="7" fillId="3" borderId="11" xfId="0" applyFont="1" applyFill="1" applyBorder="1" applyAlignment="1">
      <alignment horizontal="center" vertical="center" textRotation="90" wrapText="1"/>
    </xf>
    <xf numFmtId="0" fontId="7" fillId="3" borderId="26" xfId="0" applyFont="1" applyFill="1" applyBorder="1" applyAlignment="1">
      <alignment horizontal="center" vertical="center" textRotation="90" wrapText="1"/>
    </xf>
    <xf numFmtId="0" fontId="7" fillId="4" borderId="27" xfId="0" applyFont="1" applyFill="1" applyBorder="1" applyAlignment="1">
      <alignment horizontal="center" vertical="center" textRotation="90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4" applyFont="1" applyFill="1" applyBorder="1"/>
    <xf numFmtId="0" fontId="2" fillId="4" borderId="1" xfId="4" applyFont="1" applyFill="1" applyBorder="1" applyAlignment="1">
      <alignment horizontal="center"/>
    </xf>
    <xf numFmtId="164" fontId="2" fillId="4" borderId="1" xfId="4" applyNumberFormat="1" applyFont="1" applyFill="1" applyBorder="1" applyAlignment="1">
      <alignment horizontal="center"/>
    </xf>
    <xf numFmtId="165" fontId="2" fillId="4" borderId="1" xfId="4" applyNumberFormat="1" applyFont="1" applyFill="1" applyBorder="1" applyAlignment="1">
      <alignment horizontal="center"/>
    </xf>
    <xf numFmtId="2" fontId="2" fillId="4" borderId="1" xfId="4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 applyProtection="1">
      <alignment horizontal="center"/>
      <protection locked="0"/>
    </xf>
    <xf numFmtId="165" fontId="2" fillId="4" borderId="1" xfId="0" applyNumberFormat="1" applyFont="1" applyFill="1" applyBorder="1" applyAlignment="1" applyProtection="1">
      <alignment horizontal="center"/>
    </xf>
    <xf numFmtId="2" fontId="2" fillId="4" borderId="1" xfId="0" applyNumberFormat="1" applyFont="1" applyFill="1" applyBorder="1" applyAlignment="1" applyProtection="1">
      <alignment horizontal="center"/>
      <protection locked="0"/>
    </xf>
    <xf numFmtId="2" fontId="2" fillId="4" borderId="1" xfId="0" applyNumberFormat="1" applyFont="1" applyFill="1" applyBorder="1" applyAlignment="1" applyProtection="1">
      <alignment horizontal="center"/>
    </xf>
    <xf numFmtId="0" fontId="2" fillId="4" borderId="1" xfId="12" applyFont="1" applyFill="1" applyBorder="1"/>
    <xf numFmtId="0" fontId="2" fillId="4" borderId="1" xfId="12" applyFont="1" applyFill="1" applyBorder="1" applyAlignment="1">
      <alignment horizontal="center"/>
    </xf>
    <xf numFmtId="164" fontId="2" fillId="4" borderId="1" xfId="12" applyNumberFormat="1" applyFont="1" applyFill="1" applyBorder="1" applyAlignment="1">
      <alignment horizontal="center"/>
    </xf>
    <xf numFmtId="165" fontId="2" fillId="4" borderId="1" xfId="12" applyNumberFormat="1" applyFont="1" applyFill="1" applyBorder="1" applyAlignment="1">
      <alignment horizontal="center"/>
    </xf>
    <xf numFmtId="2" fontId="2" fillId="4" borderId="1" xfId="12" applyNumberFormat="1" applyFont="1" applyFill="1" applyBorder="1" applyAlignment="1">
      <alignment horizontal="center"/>
    </xf>
    <xf numFmtId="0" fontId="15" fillId="4" borderId="1" xfId="0" applyFont="1" applyFill="1" applyBorder="1" applyAlignment="1" applyProtection="1">
      <alignment vertical="center" wrapText="1"/>
      <protection locked="0"/>
    </xf>
    <xf numFmtId="0" fontId="15" fillId="4" borderId="1" xfId="0" applyFont="1" applyFill="1" applyBorder="1" applyAlignment="1" applyProtection="1">
      <alignment horizontal="center" vertical="top" wrapText="1"/>
      <protection locked="0"/>
    </xf>
    <xf numFmtId="4" fontId="15" fillId="4" borderId="1" xfId="1" applyNumberFormat="1" applyFont="1" applyFill="1" applyBorder="1" applyAlignment="1" applyProtection="1">
      <alignment horizontal="center" vertical="center"/>
      <protection locked="0"/>
    </xf>
    <xf numFmtId="164" fontId="15" fillId="4" borderId="1" xfId="0" applyNumberFormat="1" applyFont="1" applyFill="1" applyBorder="1" applyAlignment="1" applyProtection="1">
      <alignment horizontal="center" vertical="top" wrapText="1"/>
      <protection locked="0"/>
    </xf>
    <xf numFmtId="164" fontId="15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15" fillId="4" borderId="1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Protection="1">
      <protection locked="0"/>
    </xf>
    <xf numFmtId="1" fontId="2" fillId="4" borderId="1" xfId="0" applyNumberFormat="1" applyFont="1" applyFill="1" applyBorder="1" applyAlignment="1" applyProtection="1">
      <alignment horizontal="center"/>
      <protection locked="0"/>
    </xf>
    <xf numFmtId="0" fontId="2" fillId="4" borderId="1" xfId="8" applyFont="1" applyFill="1" applyBorder="1"/>
    <xf numFmtId="0" fontId="2" fillId="4" borderId="1" xfId="8" applyFont="1" applyFill="1" applyBorder="1" applyAlignment="1">
      <alignment horizontal="center"/>
    </xf>
    <xf numFmtId="164" fontId="2" fillId="4" borderId="1" xfId="8" applyNumberFormat="1" applyFont="1" applyFill="1" applyBorder="1" applyAlignment="1">
      <alignment horizontal="center"/>
    </xf>
    <xf numFmtId="165" fontId="2" fillId="4" borderId="1" xfId="8" applyNumberFormat="1" applyFont="1" applyFill="1" applyBorder="1" applyAlignment="1">
      <alignment horizontal="center"/>
    </xf>
    <xf numFmtId="2" fontId="2" fillId="4" borderId="1" xfId="8" applyNumberFormat="1" applyFont="1" applyFill="1" applyBorder="1" applyAlignment="1">
      <alignment horizontal="center"/>
    </xf>
    <xf numFmtId="0" fontId="15" fillId="4" borderId="1" xfId="1" applyFont="1" applyFill="1" applyBorder="1" applyAlignment="1" applyProtection="1">
      <alignment horizontal="center" vertical="center" wrapText="1"/>
      <protection locked="0"/>
    </xf>
    <xf numFmtId="0" fontId="2" fillId="8" borderId="1" xfId="9" applyFont="1" applyFill="1" applyBorder="1" applyProtection="1">
      <protection locked="0"/>
    </xf>
    <xf numFmtId="0" fontId="2" fillId="8" borderId="1" xfId="9" applyFont="1" applyFill="1" applyBorder="1" applyAlignment="1" applyProtection="1">
      <alignment horizontal="center"/>
      <protection locked="0"/>
    </xf>
    <xf numFmtId="164" fontId="2" fillId="8" borderId="1" xfId="9" applyNumberFormat="1" applyFont="1" applyFill="1" applyBorder="1" applyAlignment="1" applyProtection="1">
      <alignment horizontal="center"/>
      <protection locked="0"/>
    </xf>
    <xf numFmtId="165" fontId="2" fillId="8" borderId="1" xfId="9" applyNumberFormat="1" applyFont="1" applyFill="1" applyBorder="1" applyAlignment="1" applyProtection="1">
      <alignment horizontal="center"/>
    </xf>
    <xf numFmtId="2" fontId="2" fillId="8" borderId="1" xfId="9" applyNumberFormat="1" applyFont="1" applyFill="1" applyBorder="1" applyAlignment="1" applyProtection="1">
      <alignment horizontal="center"/>
      <protection locked="0"/>
    </xf>
    <xf numFmtId="2" fontId="2" fillId="8" borderId="1" xfId="9" applyNumberFormat="1" applyFont="1" applyFill="1" applyBorder="1" applyAlignment="1" applyProtection="1">
      <alignment horizontal="center"/>
    </xf>
    <xf numFmtId="2" fontId="2" fillId="4" borderId="1" xfId="0" applyNumberFormat="1" applyFont="1" applyFill="1" applyBorder="1" applyAlignment="1">
      <alignment horizontal="left" vertical="center"/>
    </xf>
    <xf numFmtId="1" fontId="2" fillId="4" borderId="1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Protection="1">
      <protection locked="0"/>
    </xf>
    <xf numFmtId="0" fontId="15" fillId="4" borderId="1" xfId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2" fillId="3" borderId="1" xfId="4" applyFont="1" applyFill="1" applyBorder="1"/>
    <xf numFmtId="0" fontId="2" fillId="3" borderId="1" xfId="4" applyFont="1" applyFill="1" applyBorder="1" applyAlignment="1">
      <alignment horizontal="center"/>
    </xf>
    <xf numFmtId="164" fontId="2" fillId="3" borderId="1" xfId="4" applyNumberFormat="1" applyFont="1" applyFill="1" applyBorder="1" applyAlignment="1">
      <alignment horizontal="center"/>
    </xf>
    <xf numFmtId="165" fontId="2" fillId="3" borderId="1" xfId="4" applyNumberFormat="1" applyFont="1" applyFill="1" applyBorder="1" applyAlignment="1">
      <alignment horizontal="center"/>
    </xf>
    <xf numFmtId="2" fontId="2" fillId="3" borderId="1" xfId="4" applyNumberFormat="1" applyFont="1" applyFill="1" applyBorder="1" applyAlignment="1">
      <alignment horizontal="center"/>
    </xf>
    <xf numFmtId="0" fontId="16" fillId="3" borderId="1" xfId="8" applyFont="1" applyFill="1" applyBorder="1"/>
    <xf numFmtId="0" fontId="16" fillId="3" borderId="1" xfId="8" applyFont="1" applyFill="1" applyBorder="1" applyAlignment="1">
      <alignment horizontal="center"/>
    </xf>
    <xf numFmtId="164" fontId="2" fillId="3" borderId="1" xfId="8" applyNumberFormat="1" applyFont="1" applyFill="1" applyBorder="1" applyAlignment="1">
      <alignment horizontal="center"/>
    </xf>
    <xf numFmtId="165" fontId="2" fillId="3" borderId="1" xfId="8" applyNumberFormat="1" applyFont="1" applyFill="1" applyBorder="1" applyAlignment="1">
      <alignment horizontal="center"/>
    </xf>
    <xf numFmtId="2" fontId="2" fillId="3" borderId="1" xfId="8" applyNumberFormat="1" applyFont="1" applyFill="1" applyBorder="1" applyAlignment="1">
      <alignment horizontal="center"/>
    </xf>
    <xf numFmtId="0" fontId="2" fillId="3" borderId="1" xfId="8" applyFont="1" applyFill="1" applyBorder="1" applyAlignment="1">
      <alignment horizontal="left"/>
    </xf>
    <xf numFmtId="0" fontId="2" fillId="3" borderId="1" xfId="8" applyFont="1" applyFill="1" applyBorder="1" applyAlignment="1">
      <alignment horizontal="center"/>
    </xf>
    <xf numFmtId="0" fontId="16" fillId="3" borderId="1" xfId="0" applyFont="1" applyFill="1" applyBorder="1" applyAlignment="1">
      <alignment horizontal="left" vertical="center"/>
    </xf>
    <xf numFmtId="0" fontId="16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" xfId="8" applyFont="1" applyFill="1" applyBorder="1"/>
    <xf numFmtId="0" fontId="2" fillId="3" borderId="1" xfId="0" applyFont="1" applyFill="1" applyBorder="1" applyAlignment="1">
      <alignment horizontal="left"/>
    </xf>
    <xf numFmtId="1" fontId="2" fillId="3" borderId="1" xfId="0" applyNumberFormat="1" applyFont="1" applyFill="1" applyBorder="1" applyAlignment="1">
      <alignment horizontal="center"/>
    </xf>
    <xf numFmtId="0" fontId="16" fillId="3" borderId="1" xfId="0" applyFont="1" applyFill="1" applyBorder="1" applyAlignment="1">
      <alignment vertical="center"/>
    </xf>
    <xf numFmtId="0" fontId="2" fillId="3" borderId="1" xfId="12" applyFont="1" applyFill="1" applyBorder="1"/>
    <xf numFmtId="0" fontId="2" fillId="3" borderId="1" xfId="12" applyFont="1" applyFill="1" applyBorder="1" applyAlignment="1">
      <alignment horizontal="center"/>
    </xf>
    <xf numFmtId="164" fontId="2" fillId="3" borderId="1" xfId="12" applyNumberFormat="1" applyFont="1" applyFill="1" applyBorder="1" applyAlignment="1">
      <alignment horizontal="center"/>
    </xf>
    <xf numFmtId="165" fontId="2" fillId="3" borderId="1" xfId="12" applyNumberFormat="1" applyFont="1" applyFill="1" applyBorder="1" applyAlignment="1">
      <alignment horizontal="center"/>
    </xf>
    <xf numFmtId="2" fontId="2" fillId="3" borderId="1" xfId="12" applyNumberFormat="1" applyFont="1" applyFill="1" applyBorder="1" applyAlignment="1">
      <alignment horizontal="center"/>
    </xf>
    <xf numFmtId="0" fontId="2" fillId="3" borderId="1" xfId="0" applyFont="1" applyFill="1" applyBorder="1" applyProtection="1">
      <protection locked="0"/>
    </xf>
    <xf numFmtId="164" fontId="2" fillId="3" borderId="1" xfId="0" applyNumberFormat="1" applyFont="1" applyFill="1" applyBorder="1" applyAlignment="1" applyProtection="1">
      <alignment horizontal="center"/>
      <protection locked="0"/>
    </xf>
    <xf numFmtId="165" fontId="2" fillId="3" borderId="1" xfId="0" applyNumberFormat="1" applyFont="1" applyFill="1" applyBorder="1" applyAlignment="1" applyProtection="1">
      <alignment horizontal="center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Alignment="1" applyProtection="1">
      <alignment horizontal="center"/>
    </xf>
    <xf numFmtId="0" fontId="15" fillId="3" borderId="1" xfId="0" applyFont="1" applyFill="1" applyBorder="1" applyAlignment="1" applyProtection="1">
      <alignment vertical="center" wrapText="1"/>
      <protection locked="0"/>
    </xf>
    <xf numFmtId="0" fontId="15" fillId="3" borderId="1" xfId="1" applyFont="1" applyFill="1" applyBorder="1" applyAlignment="1" applyProtection="1">
      <alignment horizontal="center" vertical="center" wrapText="1"/>
      <protection locked="0"/>
    </xf>
    <xf numFmtId="0" fontId="15" fillId="3" borderId="1" xfId="1" applyFont="1" applyFill="1" applyBorder="1" applyAlignment="1" applyProtection="1">
      <alignment horizontal="center" vertical="center"/>
      <protection locked="0"/>
    </xf>
    <xf numFmtId="164" fontId="15" fillId="3" borderId="1" xfId="0" applyNumberFormat="1" applyFont="1" applyFill="1" applyBorder="1" applyAlignment="1" applyProtection="1">
      <alignment horizontal="center" vertical="top" wrapText="1"/>
      <protection locked="0"/>
    </xf>
    <xf numFmtId="164" fontId="15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16" fillId="3" borderId="1" xfId="12" applyFont="1" applyFill="1" applyBorder="1"/>
    <xf numFmtId="0" fontId="16" fillId="3" borderId="1" xfId="12" applyFont="1" applyFill="1" applyBorder="1" applyAlignment="1">
      <alignment horizontal="center"/>
    </xf>
    <xf numFmtId="0" fontId="15" fillId="3" borderId="1" xfId="0" applyFont="1" applyFill="1" applyBorder="1" applyProtection="1">
      <protection locked="0"/>
    </xf>
    <xf numFmtId="4" fontId="15" fillId="3" borderId="1" xfId="1" applyNumberFormat="1" applyFont="1" applyFill="1" applyBorder="1" applyAlignment="1" applyProtection="1">
      <alignment horizontal="center" vertical="center"/>
      <protection locked="0"/>
    </xf>
    <xf numFmtId="0" fontId="16" fillId="3" borderId="1" xfId="0" applyFont="1" applyFill="1" applyBorder="1"/>
    <xf numFmtId="0" fontId="16" fillId="3" borderId="1" xfId="0" applyFont="1" applyFill="1" applyBorder="1" applyAlignment="1">
      <alignment horizontal="center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0" fontId="2" fillId="9" borderId="1" xfId="9" applyFont="1" applyFill="1" applyBorder="1" applyProtection="1">
      <protection locked="0"/>
    </xf>
    <xf numFmtId="0" fontId="2" fillId="9" borderId="1" xfId="9" applyFont="1" applyFill="1" applyBorder="1" applyAlignment="1" applyProtection="1">
      <alignment horizontal="center"/>
      <protection locked="0"/>
    </xf>
    <xf numFmtId="164" fontId="2" fillId="9" borderId="1" xfId="9" applyNumberFormat="1" applyFont="1" applyFill="1" applyBorder="1" applyAlignment="1" applyProtection="1">
      <alignment horizontal="center"/>
      <protection locked="0"/>
    </xf>
    <xf numFmtId="165" fontId="2" fillId="9" borderId="1" xfId="9" applyNumberFormat="1" applyFont="1" applyFill="1" applyBorder="1" applyAlignment="1" applyProtection="1">
      <alignment horizontal="center"/>
    </xf>
    <xf numFmtId="2" fontId="2" fillId="9" borderId="1" xfId="9" applyNumberFormat="1" applyFont="1" applyFill="1" applyBorder="1" applyAlignment="1" applyProtection="1">
      <alignment horizontal="center"/>
      <protection locked="0"/>
    </xf>
    <xf numFmtId="2" fontId="2" fillId="9" borderId="1" xfId="9" applyNumberFormat="1" applyFont="1" applyFill="1" applyBorder="1" applyAlignment="1" applyProtection="1">
      <alignment horizontal="center"/>
    </xf>
    <xf numFmtId="0" fontId="15" fillId="3" borderId="1" xfId="0" applyFont="1" applyFill="1" applyBorder="1" applyAlignment="1" applyProtection="1">
      <alignment vertical="top" wrapText="1"/>
      <protection locked="0"/>
    </xf>
    <xf numFmtId="2" fontId="2" fillId="3" borderId="1" xfId="0" applyNumberFormat="1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2" fillId="4" borderId="9" xfId="4" applyFont="1" applyFill="1" applyBorder="1"/>
    <xf numFmtId="0" fontId="2" fillId="4" borderId="9" xfId="4" applyFont="1" applyFill="1" applyBorder="1" applyAlignment="1">
      <alignment horizontal="center"/>
    </xf>
    <xf numFmtId="164" fontId="2" fillId="4" borderId="9" xfId="4" applyNumberFormat="1" applyFont="1" applyFill="1" applyBorder="1" applyAlignment="1">
      <alignment horizontal="center"/>
    </xf>
    <xf numFmtId="165" fontId="2" fillId="4" borderId="9" xfId="4" applyNumberFormat="1" applyFont="1" applyFill="1" applyBorder="1" applyAlignment="1">
      <alignment horizontal="center"/>
    </xf>
    <xf numFmtId="2" fontId="2" fillId="4" borderId="9" xfId="4" applyNumberFormat="1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 vertical="center" wrapText="1"/>
    </xf>
    <xf numFmtId="164" fontId="2" fillId="3" borderId="25" xfId="0" applyNumberFormat="1" applyFont="1" applyFill="1" applyBorder="1" applyAlignment="1">
      <alignment horizontal="center"/>
    </xf>
    <xf numFmtId="165" fontId="2" fillId="3" borderId="25" xfId="0" applyNumberFormat="1" applyFont="1" applyFill="1" applyBorder="1" applyAlignment="1">
      <alignment horizontal="center"/>
    </xf>
    <xf numFmtId="2" fontId="2" fillId="3" borderId="25" xfId="0" applyNumberFormat="1" applyFont="1" applyFill="1" applyBorder="1" applyAlignment="1">
      <alignment horizontal="center"/>
    </xf>
    <xf numFmtId="2" fontId="2" fillId="3" borderId="22" xfId="0" applyNumberFormat="1" applyFont="1" applyFill="1" applyBorder="1" applyAlignment="1">
      <alignment horizontal="center"/>
    </xf>
    <xf numFmtId="2" fontId="2" fillId="3" borderId="3" xfId="4" applyNumberFormat="1" applyFont="1" applyFill="1" applyBorder="1" applyAlignment="1">
      <alignment horizontal="center"/>
    </xf>
    <xf numFmtId="2" fontId="2" fillId="3" borderId="3" xfId="8" applyNumberFormat="1" applyFont="1" applyFill="1" applyBorder="1" applyAlignment="1">
      <alignment horizontal="center"/>
    </xf>
    <xf numFmtId="2" fontId="2" fillId="3" borderId="3" xfId="0" applyNumberFormat="1" applyFont="1" applyFill="1" applyBorder="1" applyAlignment="1">
      <alignment horizontal="center"/>
    </xf>
    <xf numFmtId="2" fontId="2" fillId="3" borderId="3" xfId="0" applyNumberFormat="1" applyFont="1" applyFill="1" applyBorder="1" applyAlignment="1">
      <alignment horizontal="center" vertical="center"/>
    </xf>
    <xf numFmtId="2" fontId="2" fillId="3" borderId="3" xfId="12" applyNumberFormat="1" applyFont="1" applyFill="1" applyBorder="1" applyAlignment="1">
      <alignment horizontal="center"/>
    </xf>
    <xf numFmtId="2" fontId="2" fillId="3" borderId="3" xfId="0" applyNumberFormat="1" applyFont="1" applyFill="1" applyBorder="1" applyAlignment="1" applyProtection="1">
      <alignment horizontal="center"/>
    </xf>
    <xf numFmtId="2" fontId="2" fillId="9" borderId="3" xfId="9" applyNumberFormat="1" applyFont="1" applyFill="1" applyBorder="1" applyAlignment="1" applyProtection="1">
      <alignment horizontal="center"/>
    </xf>
    <xf numFmtId="0" fontId="2" fillId="3" borderId="23" xfId="0" applyFont="1" applyFill="1" applyBorder="1" applyProtection="1">
      <protection locked="0"/>
    </xf>
    <xf numFmtId="164" fontId="2" fillId="3" borderId="23" xfId="0" applyNumberFormat="1" applyFont="1" applyFill="1" applyBorder="1" applyAlignment="1" applyProtection="1">
      <alignment horizontal="center"/>
      <protection locked="0"/>
    </xf>
    <xf numFmtId="165" fontId="2" fillId="3" borderId="23" xfId="0" applyNumberFormat="1" applyFont="1" applyFill="1" applyBorder="1" applyAlignment="1" applyProtection="1">
      <alignment horizontal="center"/>
    </xf>
    <xf numFmtId="2" fontId="2" fillId="3" borderId="23" xfId="0" applyNumberFormat="1" applyFont="1" applyFill="1" applyBorder="1" applyAlignment="1" applyProtection="1">
      <alignment horizontal="center"/>
      <protection locked="0"/>
    </xf>
    <xf numFmtId="2" fontId="2" fillId="3" borderId="23" xfId="0" applyNumberFormat="1" applyFont="1" applyFill="1" applyBorder="1" applyAlignment="1" applyProtection="1">
      <alignment horizontal="center"/>
    </xf>
    <xf numFmtId="2" fontId="2" fillId="3" borderId="24" xfId="0" applyNumberFormat="1" applyFont="1" applyFill="1" applyBorder="1" applyAlignment="1" applyProtection="1">
      <alignment horizontal="center"/>
    </xf>
    <xf numFmtId="0" fontId="7" fillId="7" borderId="10" xfId="0" applyFont="1" applyFill="1" applyBorder="1" applyAlignment="1">
      <alignment horizontal="center" vertical="center" textRotation="90"/>
    </xf>
    <xf numFmtId="0" fontId="2" fillId="7" borderId="25" xfId="0" applyFont="1" applyFill="1" applyBorder="1" applyAlignment="1">
      <alignment horizontal="center" vertical="center" wrapText="1"/>
    </xf>
    <xf numFmtId="0" fontId="2" fillId="7" borderId="25" xfId="0" applyFont="1" applyFill="1" applyBorder="1" applyAlignment="1" applyProtection="1">
      <alignment horizontal="center"/>
      <protection locked="0"/>
    </xf>
    <xf numFmtId="164" fontId="2" fillId="7" borderId="25" xfId="0" applyNumberFormat="1" applyFont="1" applyFill="1" applyBorder="1" applyAlignment="1" applyProtection="1">
      <alignment horizontal="center"/>
      <protection locked="0"/>
    </xf>
    <xf numFmtId="165" fontId="2" fillId="7" borderId="25" xfId="0" applyNumberFormat="1" applyFont="1" applyFill="1" applyBorder="1" applyAlignment="1" applyProtection="1">
      <alignment horizontal="center"/>
    </xf>
    <xf numFmtId="2" fontId="2" fillId="7" borderId="25" xfId="0" applyNumberFormat="1" applyFont="1" applyFill="1" applyBorder="1" applyAlignment="1" applyProtection="1">
      <alignment horizontal="center"/>
      <protection locked="0"/>
    </xf>
    <xf numFmtId="2" fontId="2" fillId="7" borderId="25" xfId="0" applyNumberFormat="1" applyFont="1" applyFill="1" applyBorder="1" applyAlignment="1" applyProtection="1">
      <alignment horizontal="center"/>
    </xf>
    <xf numFmtId="2" fontId="2" fillId="7" borderId="22" xfId="0" applyNumberFormat="1" applyFont="1" applyFill="1" applyBorder="1" applyAlignment="1" applyProtection="1">
      <alignment horizontal="center"/>
    </xf>
    <xf numFmtId="0" fontId="7" fillId="7" borderId="11" xfId="0" applyFont="1" applyFill="1" applyBorder="1" applyAlignment="1">
      <alignment horizontal="center" vertical="center" textRotation="90"/>
    </xf>
    <xf numFmtId="0" fontId="2" fillId="7" borderId="1" xfId="0" applyFont="1" applyFill="1" applyBorder="1" applyAlignment="1">
      <alignment horizontal="center" vertical="center" wrapText="1"/>
    </xf>
    <xf numFmtId="1" fontId="2" fillId="7" borderId="1" xfId="0" applyNumberFormat="1" applyFont="1" applyFill="1" applyBorder="1" applyAlignment="1" applyProtection="1">
      <alignment horizontal="center"/>
      <protection locked="0"/>
    </xf>
    <xf numFmtId="164" fontId="2" fillId="7" borderId="1" xfId="0" applyNumberFormat="1" applyFont="1" applyFill="1" applyBorder="1" applyAlignment="1" applyProtection="1">
      <alignment horizontal="center"/>
      <protection locked="0"/>
    </xf>
    <xf numFmtId="165" fontId="2" fillId="7" borderId="1" xfId="0" applyNumberFormat="1" applyFont="1" applyFill="1" applyBorder="1" applyAlignment="1" applyProtection="1">
      <alignment horizontal="center"/>
    </xf>
    <xf numFmtId="2" fontId="2" fillId="7" borderId="1" xfId="0" applyNumberFormat="1" applyFont="1" applyFill="1" applyBorder="1" applyAlignment="1" applyProtection="1">
      <alignment horizontal="center"/>
      <protection locked="0"/>
    </xf>
    <xf numFmtId="2" fontId="2" fillId="7" borderId="1" xfId="0" applyNumberFormat="1" applyFont="1" applyFill="1" applyBorder="1" applyAlignment="1" applyProtection="1">
      <alignment horizontal="center"/>
    </xf>
    <xf numFmtId="2" fontId="2" fillId="7" borderId="3" xfId="0" applyNumberFormat="1" applyFont="1" applyFill="1" applyBorder="1" applyAlignment="1" applyProtection="1">
      <alignment horizontal="center"/>
    </xf>
    <xf numFmtId="2" fontId="2" fillId="7" borderId="3" xfId="0" applyNumberFormat="1" applyFont="1" applyFill="1" applyBorder="1" applyAlignment="1">
      <alignment horizontal="center"/>
    </xf>
    <xf numFmtId="0" fontId="16" fillId="7" borderId="1" xfId="0" applyFont="1" applyFill="1" applyBorder="1" applyAlignment="1">
      <alignment horizontal="left" vertical="center"/>
    </xf>
    <xf numFmtId="0" fontId="16" fillId="7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/>
    </xf>
    <xf numFmtId="165" fontId="2" fillId="7" borderId="1" xfId="0" applyNumberFormat="1" applyFont="1" applyFill="1" applyBorder="1" applyAlignment="1">
      <alignment horizontal="center" vertical="center"/>
    </xf>
    <xf numFmtId="2" fontId="2" fillId="7" borderId="1" xfId="0" applyNumberFormat="1" applyFont="1" applyFill="1" applyBorder="1" applyAlignment="1">
      <alignment horizontal="center" vertical="center"/>
    </xf>
    <xf numFmtId="2" fontId="2" fillId="7" borderId="3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 applyProtection="1">
      <alignment horizontal="center"/>
      <protection locked="0"/>
    </xf>
    <xf numFmtId="0" fontId="15" fillId="7" borderId="1" xfId="0" applyFont="1" applyFill="1" applyBorder="1" applyAlignment="1" applyProtection="1">
      <alignment vertical="center" wrapText="1"/>
      <protection locked="0"/>
    </xf>
    <xf numFmtId="0" fontId="15" fillId="7" borderId="1" xfId="1" applyFont="1" applyFill="1" applyBorder="1" applyAlignment="1" applyProtection="1">
      <alignment horizontal="center" vertical="center" wrapText="1"/>
      <protection locked="0"/>
    </xf>
    <xf numFmtId="0" fontId="15" fillId="7" borderId="1" xfId="1" applyFont="1" applyFill="1" applyBorder="1" applyAlignment="1" applyProtection="1">
      <alignment horizontal="center" vertical="center"/>
      <protection locked="0"/>
    </xf>
    <xf numFmtId="164" fontId="15" fillId="7" borderId="1" xfId="0" applyNumberFormat="1" applyFont="1" applyFill="1" applyBorder="1" applyAlignment="1" applyProtection="1">
      <alignment horizontal="center" vertical="top" wrapText="1"/>
      <protection locked="0"/>
    </xf>
    <xf numFmtId="164" fontId="15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7" borderId="1" xfId="0" applyFont="1" applyFill="1" applyBorder="1" applyAlignment="1" applyProtection="1">
      <alignment horizontal="left"/>
      <protection locked="0"/>
    </xf>
    <xf numFmtId="0" fontId="2" fillId="7" borderId="1" xfId="0" applyFont="1" applyFill="1" applyBorder="1" applyAlignment="1">
      <alignment horizontal="left" vertical="center"/>
    </xf>
    <xf numFmtId="0" fontId="2" fillId="7" borderId="1" xfId="0" applyFont="1" applyFill="1" applyBorder="1" applyAlignment="1">
      <alignment horizontal="center" vertical="center"/>
    </xf>
    <xf numFmtId="0" fontId="15" fillId="7" borderId="1" xfId="0" applyFont="1" applyFill="1" applyBorder="1" applyAlignment="1" applyProtection="1">
      <alignment wrapText="1"/>
      <protection locked="0"/>
    </xf>
    <xf numFmtId="0" fontId="15" fillId="7" borderId="1" xfId="0" applyFont="1" applyFill="1" applyBorder="1" applyAlignment="1" applyProtection="1">
      <alignment horizontal="center" vertical="top" wrapText="1"/>
      <protection locked="0"/>
    </xf>
    <xf numFmtId="0" fontId="2" fillId="7" borderId="1" xfId="8" applyFont="1" applyFill="1" applyBorder="1" applyAlignment="1">
      <alignment horizontal="left"/>
    </xf>
    <xf numFmtId="0" fontId="2" fillId="7" borderId="1" xfId="8" applyFont="1" applyFill="1" applyBorder="1" applyAlignment="1">
      <alignment horizontal="center"/>
    </xf>
    <xf numFmtId="164" fontId="2" fillId="7" borderId="1" xfId="8" applyNumberFormat="1" applyFont="1" applyFill="1" applyBorder="1" applyAlignment="1">
      <alignment horizontal="center"/>
    </xf>
    <xf numFmtId="165" fontId="2" fillId="7" borderId="1" xfId="8" applyNumberFormat="1" applyFont="1" applyFill="1" applyBorder="1" applyAlignment="1">
      <alignment horizontal="center"/>
    </xf>
    <xf numFmtId="2" fontId="2" fillId="7" borderId="1" xfId="8" applyNumberFormat="1" applyFont="1" applyFill="1" applyBorder="1" applyAlignment="1">
      <alignment horizontal="center"/>
    </xf>
    <xf numFmtId="2" fontId="2" fillId="7" borderId="3" xfId="8" applyNumberFormat="1" applyFont="1" applyFill="1" applyBorder="1" applyAlignment="1">
      <alignment horizontal="center"/>
    </xf>
    <xf numFmtId="0" fontId="2" fillId="7" borderId="1" xfId="8" applyFont="1" applyFill="1" applyBorder="1"/>
    <xf numFmtId="0" fontId="2" fillId="7" borderId="1" xfId="12" applyFont="1" applyFill="1" applyBorder="1"/>
    <xf numFmtId="0" fontId="2" fillId="7" borderId="1" xfId="12" applyFont="1" applyFill="1" applyBorder="1" applyAlignment="1">
      <alignment horizontal="center"/>
    </xf>
    <xf numFmtId="164" fontId="2" fillId="7" borderId="1" xfId="12" applyNumberFormat="1" applyFont="1" applyFill="1" applyBorder="1" applyAlignment="1">
      <alignment horizontal="center"/>
    </xf>
    <xf numFmtId="165" fontId="2" fillId="7" borderId="1" xfId="12" applyNumberFormat="1" applyFont="1" applyFill="1" applyBorder="1" applyAlignment="1">
      <alignment horizontal="center"/>
    </xf>
    <xf numFmtId="2" fontId="2" fillId="7" borderId="1" xfId="12" applyNumberFormat="1" applyFont="1" applyFill="1" applyBorder="1" applyAlignment="1">
      <alignment horizontal="center"/>
    </xf>
    <xf numFmtId="2" fontId="2" fillId="7" borderId="3" xfId="12" applyNumberFormat="1" applyFont="1" applyFill="1" applyBorder="1" applyAlignment="1">
      <alignment horizontal="center"/>
    </xf>
    <xf numFmtId="0" fontId="2" fillId="10" borderId="1" xfId="9" applyFont="1" applyFill="1" applyBorder="1" applyProtection="1">
      <protection locked="0"/>
    </xf>
    <xf numFmtId="0" fontId="2" fillId="11" borderId="1" xfId="9" applyFont="1" applyFill="1" applyBorder="1" applyAlignment="1" applyProtection="1">
      <alignment horizontal="center"/>
      <protection locked="0"/>
    </xf>
    <xf numFmtId="164" fontId="2" fillId="11" borderId="1" xfId="9" applyNumberFormat="1" applyFont="1" applyFill="1" applyBorder="1" applyAlignment="1" applyProtection="1">
      <alignment horizontal="center"/>
      <protection locked="0"/>
    </xf>
    <xf numFmtId="165" fontId="2" fillId="11" borderId="1" xfId="9" applyNumberFormat="1" applyFont="1" applyFill="1" applyBorder="1" applyAlignment="1" applyProtection="1">
      <alignment horizontal="center"/>
    </xf>
    <xf numFmtId="2" fontId="2" fillId="11" borderId="1" xfId="9" applyNumberFormat="1" applyFont="1" applyFill="1" applyBorder="1" applyAlignment="1" applyProtection="1">
      <alignment horizontal="center"/>
      <protection locked="0"/>
    </xf>
    <xf numFmtId="2" fontId="2" fillId="11" borderId="1" xfId="9" applyNumberFormat="1" applyFont="1" applyFill="1" applyBorder="1" applyAlignment="1" applyProtection="1">
      <alignment horizontal="center"/>
    </xf>
    <xf numFmtId="2" fontId="2" fillId="11" borderId="3" xfId="9" applyNumberFormat="1" applyFont="1" applyFill="1" applyBorder="1" applyAlignment="1" applyProtection="1">
      <alignment horizontal="center"/>
    </xf>
    <xf numFmtId="0" fontId="16" fillId="7" borderId="1" xfId="0" applyFont="1" applyFill="1" applyBorder="1"/>
    <xf numFmtId="0" fontId="16" fillId="7" borderId="1" xfId="0" applyFont="1" applyFill="1" applyBorder="1" applyAlignment="1">
      <alignment horizontal="center"/>
    </xf>
    <xf numFmtId="164" fontId="2" fillId="7" borderId="1" xfId="0" applyNumberFormat="1" applyFont="1" applyFill="1" applyBorder="1" applyAlignment="1">
      <alignment vertical="center"/>
    </xf>
    <xf numFmtId="1" fontId="2" fillId="7" borderId="1" xfId="0" applyNumberFormat="1" applyFont="1" applyFill="1" applyBorder="1" applyAlignment="1">
      <alignment horizontal="center" vertical="center"/>
    </xf>
    <xf numFmtId="0" fontId="2" fillId="11" borderId="1" xfId="9" applyFont="1" applyFill="1" applyBorder="1" applyProtection="1">
      <protection locked="0"/>
    </xf>
    <xf numFmtId="164" fontId="2" fillId="7" borderId="1" xfId="10" applyNumberFormat="1" applyFont="1" applyFill="1" applyBorder="1" applyAlignment="1">
      <alignment horizontal="center"/>
    </xf>
    <xf numFmtId="164" fontId="2" fillId="7" borderId="1" xfId="10" applyNumberFormat="1" applyFont="1" applyFill="1" applyBorder="1" applyAlignment="1">
      <alignment horizontal="center" vertical="distributed"/>
    </xf>
    <xf numFmtId="0" fontId="7" fillId="7" borderId="26" xfId="0" applyFont="1" applyFill="1" applyBorder="1" applyAlignment="1">
      <alignment horizontal="center" vertical="center" textRotation="90"/>
    </xf>
    <xf numFmtId="2" fontId="2" fillId="7" borderId="24" xfId="0" applyNumberFormat="1" applyFont="1" applyFill="1" applyBorder="1" applyAlignment="1">
      <alignment horizontal="center"/>
    </xf>
    <xf numFmtId="0" fontId="6" fillId="6" borderId="10" xfId="0" applyFont="1" applyFill="1" applyBorder="1" applyAlignment="1">
      <alignment horizontal="center" vertical="center" textRotation="90" wrapText="1"/>
    </xf>
    <xf numFmtId="0" fontId="2" fillId="6" borderId="25" xfId="0" applyFont="1" applyFill="1" applyBorder="1" applyAlignment="1">
      <alignment horizontal="center" vertical="center" wrapText="1"/>
    </xf>
    <xf numFmtId="0" fontId="2" fillId="6" borderId="25" xfId="0" applyFont="1" applyFill="1" applyBorder="1" applyProtection="1">
      <protection locked="0"/>
    </xf>
    <xf numFmtId="1" fontId="2" fillId="6" borderId="25" xfId="0" applyNumberFormat="1" applyFont="1" applyFill="1" applyBorder="1" applyAlignment="1" applyProtection="1">
      <alignment horizontal="center"/>
      <protection locked="0"/>
    </xf>
    <xf numFmtId="164" fontId="2" fillId="6" borderId="25" xfId="0" applyNumberFormat="1" applyFont="1" applyFill="1" applyBorder="1" applyAlignment="1" applyProtection="1">
      <alignment horizontal="center"/>
      <protection locked="0"/>
    </xf>
    <xf numFmtId="165" fontId="2" fillId="6" borderId="25" xfId="0" applyNumberFormat="1" applyFont="1" applyFill="1" applyBorder="1" applyAlignment="1" applyProtection="1">
      <alignment horizontal="center"/>
    </xf>
    <xf numFmtId="2" fontId="2" fillId="6" borderId="25" xfId="0" applyNumberFormat="1" applyFont="1" applyFill="1" applyBorder="1" applyAlignment="1" applyProtection="1">
      <alignment horizontal="center"/>
      <protection locked="0"/>
    </xf>
    <xf numFmtId="2" fontId="2" fillId="6" borderId="25" xfId="0" applyNumberFormat="1" applyFont="1" applyFill="1" applyBorder="1" applyAlignment="1" applyProtection="1">
      <alignment horizontal="center"/>
    </xf>
    <xf numFmtId="2" fontId="2" fillId="6" borderId="22" xfId="0" applyNumberFormat="1" applyFont="1" applyFill="1" applyBorder="1" applyAlignment="1" applyProtection="1">
      <alignment horizontal="center"/>
    </xf>
    <xf numFmtId="0" fontId="6" fillId="6" borderId="1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4" applyFont="1" applyFill="1" applyBorder="1" applyAlignment="1">
      <alignment horizontal="left"/>
    </xf>
    <xf numFmtId="0" fontId="2" fillId="6" borderId="1" xfId="4" applyFont="1" applyFill="1" applyBorder="1" applyAlignment="1">
      <alignment horizontal="center"/>
    </xf>
    <xf numFmtId="164" fontId="2" fillId="6" borderId="1" xfId="4" applyNumberFormat="1" applyFont="1" applyFill="1" applyBorder="1" applyAlignment="1">
      <alignment horizontal="center"/>
    </xf>
    <xf numFmtId="165" fontId="2" fillId="6" borderId="1" xfId="4" applyNumberFormat="1" applyFont="1" applyFill="1" applyBorder="1" applyAlignment="1">
      <alignment horizontal="center"/>
    </xf>
    <xf numFmtId="2" fontId="2" fillId="6" borderId="1" xfId="4" applyNumberFormat="1" applyFont="1" applyFill="1" applyBorder="1" applyAlignment="1">
      <alignment horizontal="center"/>
    </xf>
    <xf numFmtId="2" fontId="2" fillId="6" borderId="3" xfId="4" applyNumberFormat="1" applyFont="1" applyFill="1" applyBorder="1" applyAlignment="1">
      <alignment horizontal="center"/>
    </xf>
    <xf numFmtId="0" fontId="2" fillId="6" borderId="1" xfId="0" applyFont="1" applyFill="1" applyBorder="1" applyProtection="1">
      <protection locked="0"/>
    </xf>
    <xf numFmtId="1" fontId="2" fillId="6" borderId="1" xfId="0" applyNumberFormat="1" applyFont="1" applyFill="1" applyBorder="1" applyAlignment="1" applyProtection="1">
      <alignment horizontal="center"/>
      <protection locked="0"/>
    </xf>
    <xf numFmtId="164" fontId="2" fillId="6" borderId="1" xfId="0" applyNumberFormat="1" applyFont="1" applyFill="1" applyBorder="1" applyAlignment="1" applyProtection="1">
      <alignment horizontal="center"/>
      <protection locked="0"/>
    </xf>
    <xf numFmtId="165" fontId="2" fillId="6" borderId="1" xfId="0" applyNumberFormat="1" applyFont="1" applyFill="1" applyBorder="1" applyAlignment="1" applyProtection="1">
      <alignment horizontal="center"/>
    </xf>
    <xf numFmtId="2" fontId="2" fillId="6" borderId="1" xfId="0" applyNumberFormat="1" applyFont="1" applyFill="1" applyBorder="1" applyAlignment="1" applyProtection="1">
      <alignment horizontal="center"/>
      <protection locked="0"/>
    </xf>
    <xf numFmtId="2" fontId="2" fillId="6" borderId="1" xfId="0" applyNumberFormat="1" applyFont="1" applyFill="1" applyBorder="1" applyAlignment="1" applyProtection="1">
      <alignment horizontal="center"/>
    </xf>
    <xf numFmtId="2" fontId="2" fillId="6" borderId="3" xfId="0" applyNumberFormat="1" applyFont="1" applyFill="1" applyBorder="1" applyAlignment="1" applyProtection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center"/>
      <protection locked="0"/>
    </xf>
    <xf numFmtId="0" fontId="2" fillId="6" borderId="1" xfId="0" applyFont="1" applyFill="1" applyBorder="1"/>
    <xf numFmtId="164" fontId="2" fillId="6" borderId="1" xfId="0" applyNumberFormat="1" applyFont="1" applyFill="1" applyBorder="1" applyAlignment="1">
      <alignment horizontal="center"/>
    </xf>
    <xf numFmtId="165" fontId="2" fillId="6" borderId="1" xfId="0" applyNumberFormat="1" applyFont="1" applyFill="1" applyBorder="1" applyAlignment="1">
      <alignment horizontal="center"/>
    </xf>
    <xf numFmtId="2" fontId="2" fillId="6" borderId="1" xfId="0" applyNumberFormat="1" applyFont="1" applyFill="1" applyBorder="1" applyAlignment="1">
      <alignment horizontal="center"/>
    </xf>
    <xf numFmtId="2" fontId="2" fillId="6" borderId="3" xfId="0" applyNumberFormat="1" applyFont="1" applyFill="1" applyBorder="1" applyAlignment="1">
      <alignment horizontal="center"/>
    </xf>
    <xf numFmtId="0" fontId="2" fillId="6" borderId="1" xfId="5" applyFont="1" applyFill="1" applyBorder="1" applyAlignment="1">
      <alignment vertical="center"/>
    </xf>
    <xf numFmtId="0" fontId="2" fillId="6" borderId="1" xfId="0" applyFont="1" applyFill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 vertical="center"/>
    </xf>
    <xf numFmtId="165" fontId="2" fillId="6" borderId="1" xfId="0" applyNumberFormat="1" applyFont="1" applyFill="1" applyBorder="1" applyAlignment="1">
      <alignment horizontal="center" vertical="center"/>
    </xf>
    <xf numFmtId="2" fontId="2" fillId="6" borderId="1" xfId="0" applyNumberFormat="1" applyFont="1" applyFill="1" applyBorder="1" applyAlignment="1">
      <alignment horizontal="center" vertical="center"/>
    </xf>
    <xf numFmtId="2" fontId="2" fillId="6" borderId="3" xfId="0" applyNumberFormat="1" applyFont="1" applyFill="1" applyBorder="1" applyAlignment="1">
      <alignment horizontal="center" vertical="center"/>
    </xf>
    <xf numFmtId="0" fontId="15" fillId="6" borderId="1" xfId="1" applyFont="1" applyFill="1" applyBorder="1" applyAlignment="1" applyProtection="1">
      <alignment vertical="center" wrapText="1"/>
      <protection locked="0"/>
    </xf>
    <xf numFmtId="0" fontId="15" fillId="6" borderId="1" xfId="1" applyFont="1" applyFill="1" applyBorder="1" applyAlignment="1" applyProtection="1">
      <alignment horizontal="center" vertical="center" wrapText="1"/>
      <protection locked="0"/>
    </xf>
    <xf numFmtId="0" fontId="15" fillId="6" borderId="1" xfId="1" applyFont="1" applyFill="1" applyBorder="1" applyAlignment="1" applyProtection="1">
      <alignment horizontal="center" vertical="center"/>
      <protection locked="0"/>
    </xf>
    <xf numFmtId="164" fontId="15" fillId="6" borderId="1" xfId="0" applyNumberFormat="1" applyFont="1" applyFill="1" applyBorder="1" applyAlignment="1" applyProtection="1">
      <alignment horizontal="center" vertical="top" wrapText="1"/>
      <protection locked="0"/>
    </xf>
    <xf numFmtId="164" fontId="15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6" borderId="1" xfId="8" applyFont="1" applyFill="1" applyBorder="1" applyAlignment="1">
      <alignment horizontal="left"/>
    </xf>
    <xf numFmtId="165" fontId="2" fillId="6" borderId="1" xfId="8" applyNumberFormat="1" applyFont="1" applyFill="1" applyBorder="1" applyAlignment="1">
      <alignment horizontal="center"/>
    </xf>
    <xf numFmtId="2" fontId="2" fillId="6" borderId="3" xfId="8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left" vertical="center"/>
    </xf>
    <xf numFmtId="0" fontId="2" fillId="12" borderId="1" xfId="9" applyFont="1" applyFill="1" applyBorder="1" applyProtection="1">
      <protection locked="0"/>
    </xf>
    <xf numFmtId="0" fontId="2" fillId="12" borderId="1" xfId="9" applyFont="1" applyFill="1" applyBorder="1" applyAlignment="1" applyProtection="1">
      <alignment horizontal="center"/>
      <protection locked="0"/>
    </xf>
    <xf numFmtId="164" fontId="2" fillId="12" borderId="1" xfId="9" applyNumberFormat="1" applyFont="1" applyFill="1" applyBorder="1" applyAlignment="1" applyProtection="1">
      <alignment horizontal="center"/>
      <protection locked="0"/>
    </xf>
    <xf numFmtId="165" fontId="2" fillId="12" borderId="1" xfId="9" applyNumberFormat="1" applyFont="1" applyFill="1" applyBorder="1" applyAlignment="1" applyProtection="1">
      <alignment horizontal="center"/>
    </xf>
    <xf numFmtId="2" fontId="2" fillId="12" borderId="1" xfId="9" applyNumberFormat="1" applyFont="1" applyFill="1" applyBorder="1" applyAlignment="1" applyProtection="1">
      <alignment horizontal="center"/>
      <protection locked="0"/>
    </xf>
    <xf numFmtId="2" fontId="2" fillId="12" borderId="1" xfId="9" applyNumberFormat="1" applyFont="1" applyFill="1" applyBorder="1" applyAlignment="1" applyProtection="1">
      <alignment horizontal="center"/>
    </xf>
    <xf numFmtId="2" fontId="2" fillId="12" borderId="3" xfId="9" applyNumberFormat="1" applyFont="1" applyFill="1" applyBorder="1" applyAlignment="1" applyProtection="1">
      <alignment horizontal="center"/>
    </xf>
    <xf numFmtId="164" fontId="2" fillId="6" borderId="1" xfId="10" applyNumberFormat="1" applyFont="1" applyFill="1" applyBorder="1" applyAlignment="1">
      <alignment horizontal="center" vertical="distributed"/>
    </xf>
    <xf numFmtId="0" fontId="15" fillId="6" borderId="1" xfId="0" applyFont="1" applyFill="1" applyBorder="1" applyAlignment="1" applyProtection="1">
      <alignment vertical="center" wrapText="1"/>
      <protection locked="0"/>
    </xf>
    <xf numFmtId="0" fontId="15" fillId="6" borderId="1" xfId="0" applyFont="1" applyFill="1" applyBorder="1" applyAlignment="1" applyProtection="1">
      <alignment vertical="top" wrapText="1"/>
      <protection locked="0"/>
    </xf>
    <xf numFmtId="0" fontId="2" fillId="6" borderId="1" xfId="0" applyFont="1" applyFill="1" applyBorder="1" applyAlignment="1" applyProtection="1">
      <alignment horizontal="left"/>
      <protection locked="0"/>
    </xf>
    <xf numFmtId="1" fontId="2" fillId="6" borderId="1" xfId="0" applyNumberFormat="1" applyFont="1" applyFill="1" applyBorder="1" applyAlignment="1" applyProtection="1">
      <alignment horizontal="left"/>
      <protection locked="0"/>
    </xf>
    <xf numFmtId="0" fontId="14" fillId="6" borderId="1" xfId="0" applyFont="1" applyFill="1" applyBorder="1" applyAlignment="1" applyProtection="1">
      <alignment horizontal="center"/>
      <protection locked="0"/>
    </xf>
    <xf numFmtId="0" fontId="2" fillId="6" borderId="1" xfId="12" applyFont="1" applyFill="1" applyBorder="1" applyAlignment="1">
      <alignment horizontal="left"/>
    </xf>
    <xf numFmtId="0" fontId="2" fillId="6" borderId="1" xfId="12" applyFont="1" applyFill="1" applyBorder="1" applyAlignment="1">
      <alignment horizontal="center"/>
    </xf>
    <xf numFmtId="164" fontId="2" fillId="6" borderId="1" xfId="12" applyNumberFormat="1" applyFont="1" applyFill="1" applyBorder="1" applyAlignment="1">
      <alignment horizontal="center"/>
    </xf>
    <xf numFmtId="165" fontId="2" fillId="6" borderId="1" xfId="12" applyNumberFormat="1" applyFont="1" applyFill="1" applyBorder="1" applyAlignment="1">
      <alignment horizontal="center"/>
    </xf>
    <xf numFmtId="2" fontId="2" fillId="6" borderId="1" xfId="12" applyNumberFormat="1" applyFont="1" applyFill="1" applyBorder="1" applyAlignment="1">
      <alignment horizontal="center"/>
    </xf>
    <xf numFmtId="2" fontId="2" fillId="6" borderId="3" xfId="12" applyNumberFormat="1" applyFont="1" applyFill="1" applyBorder="1" applyAlignment="1">
      <alignment horizontal="center"/>
    </xf>
    <xf numFmtId="164" fontId="2" fillId="6" borderId="1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center" vertical="center"/>
    </xf>
    <xf numFmtId="0" fontId="16" fillId="6" borderId="1" xfId="0" applyFont="1" applyFill="1" applyBorder="1"/>
    <xf numFmtId="0" fontId="16" fillId="6" borderId="1" xfId="0" applyFont="1" applyFill="1" applyBorder="1" applyAlignment="1">
      <alignment horizontal="center"/>
    </xf>
    <xf numFmtId="0" fontId="6" fillId="6" borderId="26" xfId="0" applyFont="1" applyFill="1" applyBorder="1" applyAlignment="1">
      <alignment horizontal="center" vertical="center" textRotation="90" wrapText="1"/>
    </xf>
    <xf numFmtId="0" fontId="2" fillId="6" borderId="23" xfId="0" applyFont="1" applyFill="1" applyBorder="1" applyAlignment="1">
      <alignment horizontal="center" vertical="center" wrapText="1"/>
    </xf>
    <xf numFmtId="0" fontId="2" fillId="6" borderId="23" xfId="0" applyFont="1" applyFill="1" applyBorder="1"/>
    <xf numFmtId="0" fontId="2" fillId="6" borderId="23" xfId="0" applyFont="1" applyFill="1" applyBorder="1" applyAlignment="1">
      <alignment horizontal="center"/>
    </xf>
    <xf numFmtId="164" fontId="2" fillId="6" borderId="23" xfId="0" applyNumberFormat="1" applyFont="1" applyFill="1" applyBorder="1" applyAlignment="1">
      <alignment horizontal="center"/>
    </xf>
    <xf numFmtId="165" fontId="2" fillId="6" borderId="23" xfId="0" applyNumberFormat="1" applyFont="1" applyFill="1" applyBorder="1" applyAlignment="1">
      <alignment horizontal="center"/>
    </xf>
    <xf numFmtId="2" fontId="2" fillId="6" borderId="23" xfId="0" applyNumberFormat="1" applyFont="1" applyFill="1" applyBorder="1" applyAlignment="1">
      <alignment horizontal="center"/>
    </xf>
    <xf numFmtId="2" fontId="2" fillId="6" borderId="24" xfId="0" applyNumberFormat="1" applyFont="1" applyFill="1" applyBorder="1" applyAlignment="1">
      <alignment horizontal="center"/>
    </xf>
  </cellXfs>
  <cellStyles count="13">
    <cellStyle name="Comma" xfId="10" builtinId="3"/>
    <cellStyle name="Excel Built-in Normal" xfId="9"/>
    <cellStyle name="Įprastas 2" xfId="2"/>
    <cellStyle name="Įprastas 2 2" xfId="3"/>
    <cellStyle name="Įprastas 3" xfId="6"/>
    <cellStyle name="Įprastas 4" xfId="7"/>
    <cellStyle name="Įprastas 5" xfId="8"/>
    <cellStyle name="Normal" xfId="0" builtinId="0"/>
    <cellStyle name="Paprastas 2" xfId="5"/>
    <cellStyle name="Paprastas 3" xfId="1"/>
    <cellStyle name="Paprastas 4" xfId="4"/>
    <cellStyle name="Paprastas 5" xfId="11"/>
    <cellStyle name="Paprastas 6" xfId="12"/>
  </cellStyles>
  <dxfs count="0"/>
  <tableStyles count="0" defaultTableStyle="TableStyleMedium9" defaultPivotStyle="PivotStyleLight16"/>
  <colors>
    <mruColors>
      <color rgb="FFFFFF66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20"/>
  <sheetViews>
    <sheetView tabSelected="1" zoomScaleNormal="100" workbookViewId="0">
      <pane xSplit="1" ySplit="5" topLeftCell="B6" activePane="bottomRight" state="frozen"/>
      <selection pane="topRight" activeCell="C1" sqref="C1"/>
      <selection pane="bottomLeft" activeCell="A9" sqref="A9"/>
      <selection pane="bottomRight" activeCell="V23" sqref="V23"/>
    </sheetView>
  </sheetViews>
  <sheetFormatPr defaultRowHeight="11.25"/>
  <cols>
    <col min="1" max="1" width="8.7109375" style="16" customWidth="1"/>
    <col min="2" max="2" width="12.140625" style="13" bestFit="1" customWidth="1"/>
    <col min="3" max="3" width="27" style="14" customWidth="1"/>
    <col min="4" max="4" width="6.28515625" style="13" customWidth="1"/>
    <col min="5" max="6" width="7.7109375" style="13" customWidth="1"/>
    <col min="7" max="7" width="8.5703125" style="13" customWidth="1"/>
    <col min="8" max="8" width="9.5703125" style="13" customWidth="1"/>
    <col min="9" max="9" width="7.140625" style="13" customWidth="1"/>
    <col min="10" max="10" width="8.140625" style="13" customWidth="1"/>
    <col min="11" max="11" width="12.28515625" style="13" customWidth="1"/>
    <col min="12" max="12" width="8.140625" style="13" customWidth="1"/>
    <col min="13" max="14" width="10.140625" style="13" customWidth="1"/>
    <col min="15" max="15" width="11.28515625" style="13" customWidth="1"/>
    <col min="16" max="16" width="11.85546875" style="13" customWidth="1"/>
    <col min="17" max="17" width="11.7109375" style="13" customWidth="1"/>
    <col min="18" max="16384" width="9.140625" style="1"/>
  </cols>
  <sheetData>
    <row r="1" spans="1:17" ht="19.5" customHeight="1" thickBot="1">
      <c r="A1" s="20" t="s">
        <v>523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12.75" customHeight="1">
      <c r="A2" s="29" t="s">
        <v>0</v>
      </c>
      <c r="B2" s="26" t="s">
        <v>23</v>
      </c>
      <c r="C2" s="18" t="s">
        <v>1</v>
      </c>
      <c r="D2" s="18" t="s">
        <v>2</v>
      </c>
      <c r="E2" s="18" t="s">
        <v>14</v>
      </c>
      <c r="F2" s="23" t="s">
        <v>10</v>
      </c>
      <c r="G2" s="24"/>
      <c r="H2" s="24"/>
      <c r="I2" s="25"/>
      <c r="J2" s="18" t="s">
        <v>3</v>
      </c>
      <c r="K2" s="18" t="s">
        <v>13</v>
      </c>
      <c r="L2" s="18" t="s">
        <v>4</v>
      </c>
      <c r="M2" s="18" t="s">
        <v>5</v>
      </c>
      <c r="N2" s="18" t="s">
        <v>9</v>
      </c>
      <c r="O2" s="32" t="s">
        <v>17</v>
      </c>
      <c r="P2" s="18" t="s">
        <v>21</v>
      </c>
      <c r="Q2" s="21" t="s">
        <v>19</v>
      </c>
    </row>
    <row r="3" spans="1:17" s="3" customFormat="1" ht="52.5" customHeight="1">
      <c r="A3" s="30"/>
      <c r="B3" s="27"/>
      <c r="C3" s="34"/>
      <c r="D3" s="19"/>
      <c r="E3" s="19"/>
      <c r="F3" s="2" t="s">
        <v>16</v>
      </c>
      <c r="G3" s="2" t="s">
        <v>11</v>
      </c>
      <c r="H3" s="2" t="s">
        <v>15</v>
      </c>
      <c r="I3" s="2" t="s">
        <v>12</v>
      </c>
      <c r="J3" s="19"/>
      <c r="K3" s="19"/>
      <c r="L3" s="19"/>
      <c r="M3" s="19"/>
      <c r="N3" s="19"/>
      <c r="O3" s="33"/>
      <c r="P3" s="19"/>
      <c r="Q3" s="22"/>
    </row>
    <row r="4" spans="1:17" s="17" customFormat="1" ht="13.5" customHeight="1">
      <c r="A4" s="31"/>
      <c r="B4" s="28"/>
      <c r="C4" s="19"/>
      <c r="D4" s="4" t="s">
        <v>6</v>
      </c>
      <c r="E4" s="4" t="s">
        <v>7</v>
      </c>
      <c r="F4" s="4" t="s">
        <v>8</v>
      </c>
      <c r="G4" s="4" t="s">
        <v>8</v>
      </c>
      <c r="H4" s="4" t="s">
        <v>8</v>
      </c>
      <c r="I4" s="4" t="s">
        <v>8</v>
      </c>
      <c r="J4" s="4" t="s">
        <v>18</v>
      </c>
      <c r="K4" s="4" t="s">
        <v>8</v>
      </c>
      <c r="L4" s="4" t="s">
        <v>18</v>
      </c>
      <c r="M4" s="4" t="s">
        <v>22</v>
      </c>
      <c r="N4" s="4" t="s">
        <v>355</v>
      </c>
      <c r="O4" s="4" t="s">
        <v>356</v>
      </c>
      <c r="P4" s="5" t="s">
        <v>20</v>
      </c>
      <c r="Q4" s="6" t="s">
        <v>357</v>
      </c>
    </row>
    <row r="5" spans="1:17" s="17" customFormat="1" ht="13.5" customHeight="1" thickBot="1">
      <c r="A5" s="15">
        <v>1</v>
      </c>
      <c r="B5" s="7">
        <v>2</v>
      </c>
      <c r="C5" s="8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8">
        <v>12</v>
      </c>
      <c r="M5" s="9">
        <v>13</v>
      </c>
      <c r="N5" s="9">
        <v>14</v>
      </c>
      <c r="O5" s="10">
        <v>15</v>
      </c>
      <c r="P5" s="8">
        <v>16</v>
      </c>
      <c r="Q5" s="11">
        <v>17</v>
      </c>
    </row>
    <row r="6" spans="1:17" s="12" customFormat="1" ht="11.25" customHeight="1">
      <c r="A6" s="261" t="s">
        <v>189</v>
      </c>
      <c r="B6" s="262" t="s">
        <v>131</v>
      </c>
      <c r="C6" s="263" t="s">
        <v>392</v>
      </c>
      <c r="D6" s="264">
        <v>32</v>
      </c>
      <c r="E6" s="265" t="s">
        <v>34</v>
      </c>
      <c r="F6" s="265">
        <f>G6+H6+I6</f>
        <v>7.0599590000000001</v>
      </c>
      <c r="G6" s="265">
        <v>1.6018590000000001</v>
      </c>
      <c r="H6" s="265">
        <v>5.12</v>
      </c>
      <c r="I6" s="265">
        <v>0.33810000000000001</v>
      </c>
      <c r="J6" s="265">
        <v>1417.51</v>
      </c>
      <c r="K6" s="265">
        <v>0.33810000000000001</v>
      </c>
      <c r="L6" s="265">
        <v>1417.51</v>
      </c>
      <c r="M6" s="266">
        <f>K6/L6</f>
        <v>2.3851683586006449E-4</v>
      </c>
      <c r="N6" s="267">
        <v>48.8</v>
      </c>
      <c r="O6" s="268">
        <f>M6*N6</f>
        <v>1.1639621589971146E-2</v>
      </c>
      <c r="P6" s="268">
        <f>M6*60*1000</f>
        <v>14.311010151603869</v>
      </c>
      <c r="Q6" s="269">
        <f>P6*N6/1000</f>
        <v>0.69837729539826876</v>
      </c>
    </row>
    <row r="7" spans="1:17" s="12" customFormat="1" ht="12.75" customHeight="1">
      <c r="A7" s="270"/>
      <c r="B7" s="271" t="s">
        <v>550</v>
      </c>
      <c r="C7" s="272" t="s">
        <v>549</v>
      </c>
      <c r="D7" s="273">
        <v>36</v>
      </c>
      <c r="E7" s="273">
        <v>1972</v>
      </c>
      <c r="F7" s="274">
        <v>9.8849999999999998</v>
      </c>
      <c r="G7" s="274">
        <v>3.6274259999999998</v>
      </c>
      <c r="H7" s="274">
        <v>5.76</v>
      </c>
      <c r="I7" s="274">
        <v>0.49757800000000002</v>
      </c>
      <c r="J7" s="274">
        <v>1508.84</v>
      </c>
      <c r="K7" s="274">
        <v>0.49757800000000002</v>
      </c>
      <c r="L7" s="274">
        <v>1508.84</v>
      </c>
      <c r="M7" s="275">
        <v>3.2977519153787018E-4</v>
      </c>
      <c r="N7" s="276">
        <v>80.987000000000009</v>
      </c>
      <c r="O7" s="276">
        <v>2.6707503437077496E-2</v>
      </c>
      <c r="P7" s="276">
        <v>19.786511492272211</v>
      </c>
      <c r="Q7" s="277">
        <v>1.6024502062246497</v>
      </c>
    </row>
    <row r="8" spans="1:17" s="12" customFormat="1" ht="12.75" customHeight="1">
      <c r="A8" s="270"/>
      <c r="B8" s="271" t="s">
        <v>131</v>
      </c>
      <c r="C8" s="278" t="s">
        <v>744</v>
      </c>
      <c r="D8" s="279">
        <v>76</v>
      </c>
      <c r="E8" s="280" t="s">
        <v>34</v>
      </c>
      <c r="F8" s="280">
        <f>G8+H8+I8</f>
        <v>21.640055</v>
      </c>
      <c r="G8" s="280">
        <v>6.63</v>
      </c>
      <c r="H8" s="280">
        <v>11.92</v>
      </c>
      <c r="I8" s="280">
        <v>3.090055</v>
      </c>
      <c r="J8" s="280">
        <v>3987.52</v>
      </c>
      <c r="K8" s="280">
        <v>3.090055</v>
      </c>
      <c r="L8" s="280">
        <v>3987.52</v>
      </c>
      <c r="M8" s="281">
        <f>K8/L8</f>
        <v>7.7493153639354782E-4</v>
      </c>
      <c r="N8" s="282">
        <v>48.8</v>
      </c>
      <c r="O8" s="283">
        <f>M8*N8</f>
        <v>3.7816658976005134E-2</v>
      </c>
      <c r="P8" s="283">
        <f>M8*60*1000</f>
        <v>46.495892183612874</v>
      </c>
      <c r="Q8" s="284">
        <f>P8*N8/1000</f>
        <v>2.2689995385603079</v>
      </c>
    </row>
    <row r="9" spans="1:17" s="12" customFormat="1" ht="12.75" customHeight="1">
      <c r="A9" s="270"/>
      <c r="B9" s="285" t="s">
        <v>314</v>
      </c>
      <c r="C9" s="278" t="s">
        <v>832</v>
      </c>
      <c r="D9" s="286">
        <v>30</v>
      </c>
      <c r="E9" s="286">
        <v>1991</v>
      </c>
      <c r="F9" s="280">
        <v>9.52</v>
      </c>
      <c r="G9" s="280">
        <v>3.52</v>
      </c>
      <c r="H9" s="280">
        <v>4.6399999999999997</v>
      </c>
      <c r="I9" s="280">
        <f>F9-G9-H9</f>
        <v>1.3600000000000003</v>
      </c>
      <c r="J9" s="280">
        <v>1509.62</v>
      </c>
      <c r="K9" s="280">
        <v>1.36</v>
      </c>
      <c r="L9" s="280">
        <v>1509.62</v>
      </c>
      <c r="M9" s="281">
        <f>K9/L9</f>
        <v>9.0088896543501023E-4</v>
      </c>
      <c r="N9" s="282">
        <v>50.25</v>
      </c>
      <c r="O9" s="283">
        <f>M9*N9</f>
        <v>4.5269670513109261E-2</v>
      </c>
      <c r="P9" s="283">
        <f>M9*60*1000</f>
        <v>54.05333792610061</v>
      </c>
      <c r="Q9" s="284">
        <f>P9*N9/1000</f>
        <v>2.7161802307865557</v>
      </c>
    </row>
    <row r="10" spans="1:17" s="12" customFormat="1" ht="12.75" customHeight="1">
      <c r="A10" s="270"/>
      <c r="B10" s="285" t="s">
        <v>24</v>
      </c>
      <c r="C10" s="278" t="s">
        <v>587</v>
      </c>
      <c r="D10" s="286">
        <v>25</v>
      </c>
      <c r="E10" s="286" t="s">
        <v>28</v>
      </c>
      <c r="F10" s="280">
        <f>+G10+H10+I10</f>
        <v>7.1699919999999997</v>
      </c>
      <c r="G10" s="280">
        <v>1.7878769999999999</v>
      </c>
      <c r="H10" s="280">
        <v>3.68</v>
      </c>
      <c r="I10" s="280">
        <v>1.702115</v>
      </c>
      <c r="J10" s="280">
        <v>971.5</v>
      </c>
      <c r="K10" s="280">
        <v>1.702115</v>
      </c>
      <c r="L10" s="280">
        <v>971.5</v>
      </c>
      <c r="M10" s="281">
        <f>K10/L10</f>
        <v>1.7520483787956769E-3</v>
      </c>
      <c r="N10" s="282">
        <v>60.822000000000003</v>
      </c>
      <c r="O10" s="283">
        <f>M10*N10</f>
        <v>0.10656308649511066</v>
      </c>
      <c r="P10" s="283">
        <f>M10*60*1000</f>
        <v>105.12290272774061</v>
      </c>
      <c r="Q10" s="284">
        <f>P10*N10/1000</f>
        <v>6.3937851897066391</v>
      </c>
    </row>
    <row r="11" spans="1:17" s="12" customFormat="1" ht="12.75" customHeight="1">
      <c r="A11" s="270"/>
      <c r="B11" s="285" t="s">
        <v>282</v>
      </c>
      <c r="C11" s="287" t="s">
        <v>253</v>
      </c>
      <c r="D11" s="285">
        <v>50</v>
      </c>
      <c r="E11" s="285">
        <v>1978</v>
      </c>
      <c r="F11" s="288">
        <v>17.440000000000001</v>
      </c>
      <c r="G11" s="288">
        <v>3.969687</v>
      </c>
      <c r="H11" s="288">
        <v>8</v>
      </c>
      <c r="I11" s="288">
        <v>5.470199</v>
      </c>
      <c r="J11" s="288">
        <v>2590.16</v>
      </c>
      <c r="K11" s="288">
        <v>5.470199</v>
      </c>
      <c r="L11" s="288">
        <v>2590.16</v>
      </c>
      <c r="M11" s="289">
        <f>K11/L11</f>
        <v>2.11191548012478E-3</v>
      </c>
      <c r="N11" s="290">
        <v>58.86</v>
      </c>
      <c r="O11" s="290">
        <f>M11*N11</f>
        <v>0.12430734516014455</v>
      </c>
      <c r="P11" s="290">
        <f>M11*1000*60</f>
        <v>126.71492880748681</v>
      </c>
      <c r="Q11" s="291">
        <f>O11*60</f>
        <v>7.4584407096086727</v>
      </c>
    </row>
    <row r="12" spans="1:17" s="12" customFormat="1" ht="12.75" customHeight="1">
      <c r="A12" s="270"/>
      <c r="B12" s="271" t="s">
        <v>131</v>
      </c>
      <c r="C12" s="278" t="s">
        <v>390</v>
      </c>
      <c r="D12" s="279">
        <v>45</v>
      </c>
      <c r="E12" s="280" t="s">
        <v>34</v>
      </c>
      <c r="F12" s="280">
        <f>G12+H12+I12</f>
        <v>16.007361</v>
      </c>
      <c r="G12" s="280">
        <v>3.6701130000000002</v>
      </c>
      <c r="H12" s="280">
        <v>7.2</v>
      </c>
      <c r="I12" s="280">
        <v>5.1372479999999996</v>
      </c>
      <c r="J12" s="280">
        <v>2336.12</v>
      </c>
      <c r="K12" s="280">
        <v>5.1372479999999996</v>
      </c>
      <c r="L12" s="280">
        <v>2336.12</v>
      </c>
      <c r="M12" s="281">
        <f>K12/L12</f>
        <v>2.1990514185915105E-3</v>
      </c>
      <c r="N12" s="282">
        <v>48.8</v>
      </c>
      <c r="O12" s="283">
        <f>M12*N12</f>
        <v>0.1073137092272657</v>
      </c>
      <c r="P12" s="283">
        <f>M12*60*1000</f>
        <v>131.94308511549065</v>
      </c>
      <c r="Q12" s="284">
        <f>P12*N12/1000</f>
        <v>6.4388225536359434</v>
      </c>
    </row>
    <row r="13" spans="1:17" s="12" customFormat="1" ht="12.75" customHeight="1">
      <c r="A13" s="270"/>
      <c r="B13" s="271" t="s">
        <v>131</v>
      </c>
      <c r="C13" s="278" t="s">
        <v>204</v>
      </c>
      <c r="D13" s="279">
        <v>100</v>
      </c>
      <c r="E13" s="280" t="s">
        <v>34</v>
      </c>
      <c r="F13" s="280">
        <f>G13+H13+I13</f>
        <v>31.984839999999998</v>
      </c>
      <c r="G13" s="280">
        <v>5.9290050000000001</v>
      </c>
      <c r="H13" s="280">
        <v>16</v>
      </c>
      <c r="I13" s="280">
        <v>10.055835</v>
      </c>
      <c r="J13" s="280">
        <v>4428.2300000000005</v>
      </c>
      <c r="K13" s="280">
        <v>10.055835</v>
      </c>
      <c r="L13" s="280">
        <v>4428.2300000000005</v>
      </c>
      <c r="M13" s="281">
        <f>K13/L13</f>
        <v>2.2708474943713402E-3</v>
      </c>
      <c r="N13" s="282">
        <v>48.8</v>
      </c>
      <c r="O13" s="283">
        <f>M13*N13</f>
        <v>0.11081735772532139</v>
      </c>
      <c r="P13" s="283">
        <f>M13*60*1000</f>
        <v>136.25084966228042</v>
      </c>
      <c r="Q13" s="284">
        <f>P13*N13/1000</f>
        <v>6.6490414635192838</v>
      </c>
    </row>
    <row r="14" spans="1:17" s="12" customFormat="1" ht="12.75" customHeight="1">
      <c r="A14" s="270"/>
      <c r="B14" s="285" t="s">
        <v>314</v>
      </c>
      <c r="C14" s="278" t="s">
        <v>833</v>
      </c>
      <c r="D14" s="286">
        <v>30</v>
      </c>
      <c r="E14" s="286">
        <v>1985</v>
      </c>
      <c r="F14" s="280">
        <v>11.938000000000001</v>
      </c>
      <c r="G14" s="280">
        <v>3.649</v>
      </c>
      <c r="H14" s="280">
        <v>4.8</v>
      </c>
      <c r="I14" s="280">
        <f>F14-G14-H14</f>
        <v>3.4890000000000017</v>
      </c>
      <c r="J14" s="280">
        <v>1496.03</v>
      </c>
      <c r="K14" s="280">
        <v>3.4889999999999999</v>
      </c>
      <c r="L14" s="280">
        <v>1496.03</v>
      </c>
      <c r="M14" s="281">
        <f>K14/L14</f>
        <v>2.332172483172129E-3</v>
      </c>
      <c r="N14" s="282">
        <v>50.25</v>
      </c>
      <c r="O14" s="283">
        <f>M14*N14</f>
        <v>0.11719166727939949</v>
      </c>
      <c r="P14" s="283">
        <f>M14*60*1000</f>
        <v>139.93034899032776</v>
      </c>
      <c r="Q14" s="284">
        <f>P14*N14/1000</f>
        <v>7.03150003676397</v>
      </c>
    </row>
    <row r="15" spans="1:17" s="12" customFormat="1" ht="12.75" customHeight="1">
      <c r="A15" s="270"/>
      <c r="B15" s="285" t="s">
        <v>36</v>
      </c>
      <c r="C15" s="278" t="s">
        <v>637</v>
      </c>
      <c r="D15" s="286">
        <v>60</v>
      </c>
      <c r="E15" s="286">
        <v>1964</v>
      </c>
      <c r="F15" s="280">
        <f>G15+H15+I15</f>
        <v>21.957000000000001</v>
      </c>
      <c r="G15" s="280">
        <v>6.00596</v>
      </c>
      <c r="H15" s="280">
        <v>9.6</v>
      </c>
      <c r="I15" s="280">
        <v>6.3510400000000002</v>
      </c>
      <c r="J15" s="280">
        <v>2701.1</v>
      </c>
      <c r="K15" s="280">
        <v>6.3510400000000002</v>
      </c>
      <c r="L15" s="280">
        <v>2701.1</v>
      </c>
      <c r="M15" s="281">
        <f>K15/L15</f>
        <v>2.3512791085113474E-3</v>
      </c>
      <c r="N15" s="282">
        <v>45.234999999999999</v>
      </c>
      <c r="O15" s="283">
        <f>M15*N15</f>
        <v>0.10636011047351079</v>
      </c>
      <c r="P15" s="283">
        <f>M15*60*1000</f>
        <v>141.07674651068083</v>
      </c>
      <c r="Q15" s="284">
        <f>P15*N15/1000</f>
        <v>6.3816066284106476</v>
      </c>
    </row>
    <row r="16" spans="1:17" s="12" customFormat="1" ht="12.75" customHeight="1">
      <c r="A16" s="270"/>
      <c r="B16" s="285" t="s">
        <v>24</v>
      </c>
      <c r="C16" s="278" t="s">
        <v>588</v>
      </c>
      <c r="D16" s="286">
        <v>12</v>
      </c>
      <c r="E16" s="286" t="s">
        <v>28</v>
      </c>
      <c r="F16" s="280">
        <f>+G16+H16+I16</f>
        <v>4.4449939999999994</v>
      </c>
      <c r="G16" s="280">
        <v>0.80535000000000001</v>
      </c>
      <c r="H16" s="280">
        <v>1.92</v>
      </c>
      <c r="I16" s="280">
        <v>1.719644</v>
      </c>
      <c r="J16" s="280">
        <v>699.92</v>
      </c>
      <c r="K16" s="280">
        <v>1.719644</v>
      </c>
      <c r="L16" s="280">
        <v>699.92</v>
      </c>
      <c r="M16" s="281">
        <f>K16/L16</f>
        <v>2.4569150760086868E-3</v>
      </c>
      <c r="N16" s="282">
        <v>60.822000000000003</v>
      </c>
      <c r="O16" s="283">
        <f>M16*N16</f>
        <v>0.14943448875300036</v>
      </c>
      <c r="P16" s="283">
        <f>M16*60*1000</f>
        <v>147.41490456052119</v>
      </c>
      <c r="Q16" s="284">
        <f>P16*N16/1000</f>
        <v>8.9660693251800208</v>
      </c>
    </row>
    <row r="17" spans="1:17" s="12" customFormat="1" ht="12.75" customHeight="1">
      <c r="A17" s="270"/>
      <c r="B17" s="285" t="s">
        <v>24</v>
      </c>
      <c r="C17" s="278" t="s">
        <v>589</v>
      </c>
      <c r="D17" s="286">
        <v>24</v>
      </c>
      <c r="E17" s="286" t="s">
        <v>28</v>
      </c>
      <c r="F17" s="280">
        <f>+G17+H17+I17</f>
        <v>9.5399840000000005</v>
      </c>
      <c r="G17" s="280">
        <v>1.7341869999999999</v>
      </c>
      <c r="H17" s="280">
        <v>4.32</v>
      </c>
      <c r="I17" s="280">
        <v>3.4857969999999998</v>
      </c>
      <c r="J17" s="280">
        <v>1323.11</v>
      </c>
      <c r="K17" s="280">
        <v>3.4857969999999998</v>
      </c>
      <c r="L17" s="280">
        <v>1323.11</v>
      </c>
      <c r="M17" s="281">
        <f>K17/L17</f>
        <v>2.6345481479242089E-3</v>
      </c>
      <c r="N17" s="282">
        <v>60.822000000000003</v>
      </c>
      <c r="O17" s="283">
        <f>M17*N17</f>
        <v>0.16023848745304625</v>
      </c>
      <c r="P17" s="283">
        <f>M17*60*1000</f>
        <v>158.07288887545255</v>
      </c>
      <c r="Q17" s="284">
        <f>P17*N17/1000</f>
        <v>9.6143092471827742</v>
      </c>
    </row>
    <row r="18" spans="1:17" s="12" customFormat="1" ht="12.75" customHeight="1">
      <c r="A18" s="270"/>
      <c r="B18" s="271" t="s">
        <v>123</v>
      </c>
      <c r="C18" s="292" t="s">
        <v>198</v>
      </c>
      <c r="D18" s="293">
        <v>44</v>
      </c>
      <c r="E18" s="293">
        <v>1985</v>
      </c>
      <c r="F18" s="294">
        <v>16.192</v>
      </c>
      <c r="G18" s="294">
        <v>3.7092299999999998</v>
      </c>
      <c r="H18" s="294">
        <v>6.32</v>
      </c>
      <c r="I18" s="294">
        <v>6.1627729999999996</v>
      </c>
      <c r="J18" s="294">
        <v>2285.27</v>
      </c>
      <c r="K18" s="294">
        <v>6.1627729999999996</v>
      </c>
      <c r="L18" s="294">
        <v>2285.27</v>
      </c>
      <c r="M18" s="295">
        <v>2.6967373658254822E-3</v>
      </c>
      <c r="N18" s="296">
        <v>75.973000000000013</v>
      </c>
      <c r="O18" s="296">
        <v>0.2048792278938594</v>
      </c>
      <c r="P18" s="296">
        <v>161.80424194952892</v>
      </c>
      <c r="Q18" s="297">
        <v>12.292753673631564</v>
      </c>
    </row>
    <row r="19" spans="1:17" s="12" customFormat="1" ht="12.75" customHeight="1">
      <c r="A19" s="270"/>
      <c r="B19" s="285" t="s">
        <v>24</v>
      </c>
      <c r="C19" s="278" t="s">
        <v>590</v>
      </c>
      <c r="D19" s="286">
        <v>12</v>
      </c>
      <c r="E19" s="286" t="s">
        <v>28</v>
      </c>
      <c r="F19" s="280">
        <f>+G19+H19+I19</f>
        <v>5.0169899999999998</v>
      </c>
      <c r="G19" s="280">
        <v>1.2026559999999999</v>
      </c>
      <c r="H19" s="280">
        <v>1.92</v>
      </c>
      <c r="I19" s="280">
        <v>1.894334</v>
      </c>
      <c r="J19" s="280">
        <v>701.24</v>
      </c>
      <c r="K19" s="280">
        <v>1.894334</v>
      </c>
      <c r="L19" s="280">
        <v>701.24</v>
      </c>
      <c r="M19" s="281">
        <f>K19/L19</f>
        <v>2.7014060806571216E-3</v>
      </c>
      <c r="N19" s="282">
        <v>60.822000000000003</v>
      </c>
      <c r="O19" s="283">
        <f>M19*N19</f>
        <v>0.16430492063772745</v>
      </c>
      <c r="P19" s="283">
        <f>M19*60*1000</f>
        <v>162.08436483942728</v>
      </c>
      <c r="Q19" s="284">
        <f>P19*N19/1000</f>
        <v>9.8582952382636471</v>
      </c>
    </row>
    <row r="20" spans="1:17" s="12" customFormat="1" ht="12.75" customHeight="1">
      <c r="A20" s="270"/>
      <c r="B20" s="271" t="s">
        <v>243</v>
      </c>
      <c r="C20" s="298" t="s">
        <v>206</v>
      </c>
      <c r="D20" s="299">
        <v>20</v>
      </c>
      <c r="E20" s="300" t="s">
        <v>34</v>
      </c>
      <c r="F20" s="301">
        <v>7.9</v>
      </c>
      <c r="G20" s="301">
        <v>2.25</v>
      </c>
      <c r="H20" s="301">
        <v>3.2</v>
      </c>
      <c r="I20" s="301">
        <v>2.4489999999999998</v>
      </c>
      <c r="J20" s="302">
        <v>899.93</v>
      </c>
      <c r="K20" s="301">
        <v>2.4489999999999998</v>
      </c>
      <c r="L20" s="302">
        <v>899.93</v>
      </c>
      <c r="M20" s="281">
        <f>K20/L20</f>
        <v>2.7213227695487428E-3</v>
      </c>
      <c r="N20" s="282">
        <v>59.4</v>
      </c>
      <c r="O20" s="283">
        <f>M20*N20</f>
        <v>0.16164657251119532</v>
      </c>
      <c r="P20" s="283">
        <f>M20*60*1000</f>
        <v>163.27936617292457</v>
      </c>
      <c r="Q20" s="284">
        <f>P20*N20/1000</f>
        <v>9.6987943506717187</v>
      </c>
    </row>
    <row r="21" spans="1:17" s="12" customFormat="1" ht="12.75" customHeight="1">
      <c r="A21" s="270"/>
      <c r="B21" s="271" t="s">
        <v>310</v>
      </c>
      <c r="C21" s="278" t="s">
        <v>294</v>
      </c>
      <c r="D21" s="286">
        <v>40</v>
      </c>
      <c r="E21" s="286">
        <v>1975</v>
      </c>
      <c r="F21" s="280">
        <v>16.055</v>
      </c>
      <c r="G21" s="280">
        <v>4.3479999999999999</v>
      </c>
      <c r="H21" s="280">
        <v>6.4</v>
      </c>
      <c r="I21" s="280">
        <v>5.3070000000000004</v>
      </c>
      <c r="J21" s="280">
        <v>1929.52</v>
      </c>
      <c r="K21" s="280">
        <v>5.3070000000000004</v>
      </c>
      <c r="L21" s="280">
        <v>1929.52</v>
      </c>
      <c r="M21" s="281">
        <f>K21/L21</f>
        <v>2.7504249761598743E-3</v>
      </c>
      <c r="N21" s="282">
        <v>70.305000000000007</v>
      </c>
      <c r="O21" s="283">
        <f>M21*N21</f>
        <v>0.19336862794891999</v>
      </c>
      <c r="P21" s="283">
        <f>M21*60*1000</f>
        <v>165.02549856959246</v>
      </c>
      <c r="Q21" s="284">
        <f>P21*N21/1000</f>
        <v>11.602117676935199</v>
      </c>
    </row>
    <row r="22" spans="1:17" s="12" customFormat="1" ht="12.75" customHeight="1">
      <c r="A22" s="270"/>
      <c r="B22" s="271" t="s">
        <v>425</v>
      </c>
      <c r="C22" s="278" t="s">
        <v>403</v>
      </c>
      <c r="D22" s="286">
        <v>18</v>
      </c>
      <c r="E22" s="286" t="s">
        <v>34</v>
      </c>
      <c r="F22" s="280">
        <v>7</v>
      </c>
      <c r="G22" s="280">
        <v>1.4810000000000001</v>
      </c>
      <c r="H22" s="280">
        <v>3.0390000000000001</v>
      </c>
      <c r="I22" s="280">
        <v>2.48</v>
      </c>
      <c r="J22" s="280">
        <v>901.35</v>
      </c>
      <c r="K22" s="280">
        <v>2.48</v>
      </c>
      <c r="L22" s="280">
        <v>901.35</v>
      </c>
      <c r="M22" s="281">
        <f>K22/L22</f>
        <v>2.7514284129361512E-3</v>
      </c>
      <c r="N22" s="282">
        <v>74.3</v>
      </c>
      <c r="O22" s="283">
        <f>M22*N22</f>
        <v>0.20443113108115601</v>
      </c>
      <c r="P22" s="283">
        <f>M22*60*1000</f>
        <v>165.08570477616908</v>
      </c>
      <c r="Q22" s="284">
        <f>P22*N22/1000</f>
        <v>12.265867864869362</v>
      </c>
    </row>
    <row r="23" spans="1:17" s="12" customFormat="1" ht="12.75" customHeight="1">
      <c r="A23" s="270"/>
      <c r="B23" s="285" t="s">
        <v>282</v>
      </c>
      <c r="C23" s="287" t="s">
        <v>261</v>
      </c>
      <c r="D23" s="285">
        <v>60</v>
      </c>
      <c r="E23" s="285">
        <v>1968</v>
      </c>
      <c r="F23" s="288">
        <v>22.2</v>
      </c>
      <c r="G23" s="288">
        <v>4.6378219999999999</v>
      </c>
      <c r="H23" s="288">
        <v>9.6</v>
      </c>
      <c r="I23" s="288">
        <v>7.9617930000000001</v>
      </c>
      <c r="J23" s="288">
        <v>2726.22</v>
      </c>
      <c r="K23" s="288">
        <v>7.9617930000000001</v>
      </c>
      <c r="L23" s="288">
        <v>2726.22</v>
      </c>
      <c r="M23" s="289">
        <f>K23/L23</f>
        <v>2.9204513942381761E-3</v>
      </c>
      <c r="N23" s="290">
        <v>58.86</v>
      </c>
      <c r="O23" s="290">
        <f>M23*N23</f>
        <v>0.17189776906485904</v>
      </c>
      <c r="P23" s="290">
        <f>M23*1000*60</f>
        <v>175.22708365429057</v>
      </c>
      <c r="Q23" s="291">
        <f>O23*60</f>
        <v>10.313866143891543</v>
      </c>
    </row>
    <row r="24" spans="1:17" s="12" customFormat="1" ht="12.75" customHeight="1">
      <c r="A24" s="270"/>
      <c r="B24" s="285" t="s">
        <v>314</v>
      </c>
      <c r="C24" s="278" t="s">
        <v>834</v>
      </c>
      <c r="D24" s="286">
        <v>45</v>
      </c>
      <c r="E24" s="286">
        <v>1989</v>
      </c>
      <c r="F24" s="280">
        <v>18.120999999999999</v>
      </c>
      <c r="G24" s="280">
        <v>4.0679999999999996</v>
      </c>
      <c r="H24" s="280">
        <v>7.2</v>
      </c>
      <c r="I24" s="280">
        <f>F24-G24-H24</f>
        <v>6.8529999999999989</v>
      </c>
      <c r="J24" s="280">
        <v>2332.0100000000002</v>
      </c>
      <c r="K24" s="280">
        <v>6.8529999999999998</v>
      </c>
      <c r="L24" s="280">
        <v>2332.0100000000002</v>
      </c>
      <c r="M24" s="281">
        <f>K24/L24</f>
        <v>2.9386666437965529E-3</v>
      </c>
      <c r="N24" s="282">
        <v>50.25</v>
      </c>
      <c r="O24" s="283">
        <f>M24*N24</f>
        <v>0.14766799885077678</v>
      </c>
      <c r="P24" s="283">
        <f>M24*60*1000</f>
        <v>176.31999862779318</v>
      </c>
      <c r="Q24" s="284">
        <f>P24*N24/1000</f>
        <v>8.8600799310466076</v>
      </c>
    </row>
    <row r="25" spans="1:17" s="12" customFormat="1" ht="12.75" customHeight="1">
      <c r="A25" s="270"/>
      <c r="B25" s="271" t="s">
        <v>131</v>
      </c>
      <c r="C25" s="278" t="s">
        <v>398</v>
      </c>
      <c r="D25" s="279">
        <v>119</v>
      </c>
      <c r="E25" s="280" t="s">
        <v>34</v>
      </c>
      <c r="F25" s="280">
        <f>G25+H25+I25</f>
        <v>45.067463000000004</v>
      </c>
      <c r="G25" s="280">
        <v>8.6577599999999997</v>
      </c>
      <c r="H25" s="280">
        <v>18.96</v>
      </c>
      <c r="I25" s="280">
        <v>17.449703</v>
      </c>
      <c r="J25" s="280">
        <v>5881.32</v>
      </c>
      <c r="K25" s="280">
        <v>17.449703</v>
      </c>
      <c r="L25" s="280">
        <v>5881.32</v>
      </c>
      <c r="M25" s="281">
        <f>K25/L25</f>
        <v>2.9669705100215599E-3</v>
      </c>
      <c r="N25" s="282">
        <v>48.8</v>
      </c>
      <c r="O25" s="283">
        <f>M25*N25</f>
        <v>0.14478816088905211</v>
      </c>
      <c r="P25" s="283">
        <f>M25*60*1000</f>
        <v>178.0182306012936</v>
      </c>
      <c r="Q25" s="284">
        <f>P25*N25/1000</f>
        <v>8.687289653343127</v>
      </c>
    </row>
    <row r="26" spans="1:17" s="12" customFormat="1" ht="12.75" customHeight="1">
      <c r="A26" s="270"/>
      <c r="B26" s="271" t="s">
        <v>131</v>
      </c>
      <c r="C26" s="278" t="s">
        <v>393</v>
      </c>
      <c r="D26" s="279">
        <v>28</v>
      </c>
      <c r="E26" s="280" t="s">
        <v>34</v>
      </c>
      <c r="F26" s="280">
        <f>G26+H26+I26</f>
        <v>10.74061</v>
      </c>
      <c r="G26" s="280">
        <v>2.0074619999999999</v>
      </c>
      <c r="H26" s="280">
        <v>4.08</v>
      </c>
      <c r="I26" s="280">
        <v>4.6531479999999998</v>
      </c>
      <c r="J26" s="280">
        <v>1539.28</v>
      </c>
      <c r="K26" s="280">
        <v>4.6531479999999998</v>
      </c>
      <c r="L26" s="280">
        <v>1539.28</v>
      </c>
      <c r="M26" s="281">
        <f>K26/L26</f>
        <v>3.0229379969856037E-3</v>
      </c>
      <c r="N26" s="282">
        <v>48.8</v>
      </c>
      <c r="O26" s="283">
        <f>M26*N26</f>
        <v>0.14751937425289746</v>
      </c>
      <c r="P26" s="283">
        <f>M26*60*1000</f>
        <v>181.37627981913624</v>
      </c>
      <c r="Q26" s="284">
        <f>P26*N26/1000</f>
        <v>8.8511624551738475</v>
      </c>
    </row>
    <row r="27" spans="1:17" s="12" customFormat="1" ht="12.75" customHeight="1">
      <c r="A27" s="270"/>
      <c r="B27" s="271" t="s">
        <v>131</v>
      </c>
      <c r="C27" s="278" t="s">
        <v>391</v>
      </c>
      <c r="D27" s="279">
        <v>45</v>
      </c>
      <c r="E27" s="280" t="s">
        <v>34</v>
      </c>
      <c r="F27" s="280">
        <f>G27+H27+I27</f>
        <v>18.225774999999999</v>
      </c>
      <c r="G27" s="280">
        <v>3.8466750000000003</v>
      </c>
      <c r="H27" s="280">
        <v>7.2</v>
      </c>
      <c r="I27" s="280">
        <v>7.1791</v>
      </c>
      <c r="J27" s="280">
        <v>2328.9</v>
      </c>
      <c r="K27" s="280">
        <v>7.1791</v>
      </c>
      <c r="L27" s="280">
        <v>2328.9</v>
      </c>
      <c r="M27" s="281">
        <f>K27/L27</f>
        <v>3.0826141096655072E-3</v>
      </c>
      <c r="N27" s="282">
        <v>48.8</v>
      </c>
      <c r="O27" s="283">
        <f>M27*N27</f>
        <v>0.15043156855167675</v>
      </c>
      <c r="P27" s="283">
        <f>M27*60*1000</f>
        <v>184.95684657993041</v>
      </c>
      <c r="Q27" s="284">
        <f>P27*N27/1000</f>
        <v>9.0258941131006036</v>
      </c>
    </row>
    <row r="28" spans="1:17" s="12" customFormat="1" ht="12.75" customHeight="1">
      <c r="A28" s="270"/>
      <c r="B28" s="285" t="s">
        <v>314</v>
      </c>
      <c r="C28" s="278" t="s">
        <v>835</v>
      </c>
      <c r="D28" s="286">
        <v>30</v>
      </c>
      <c r="E28" s="286">
        <v>1987</v>
      </c>
      <c r="F28" s="280">
        <v>12.42</v>
      </c>
      <c r="G28" s="280">
        <v>2.6970000000000001</v>
      </c>
      <c r="H28" s="280">
        <v>4.8</v>
      </c>
      <c r="I28" s="280">
        <f>F28-G28-H28</f>
        <v>4.9229999999999992</v>
      </c>
      <c r="J28" s="280">
        <v>1594.08</v>
      </c>
      <c r="K28" s="280">
        <v>4.923</v>
      </c>
      <c r="L28" s="280">
        <v>1594.08</v>
      </c>
      <c r="M28" s="281">
        <f>K28/L28</f>
        <v>3.088301716350497E-3</v>
      </c>
      <c r="N28" s="282">
        <v>50.25</v>
      </c>
      <c r="O28" s="283">
        <f>M28*N28</f>
        <v>0.15518716124661247</v>
      </c>
      <c r="P28" s="283">
        <f>M28*60*1000</f>
        <v>185.29810298102984</v>
      </c>
      <c r="Q28" s="284">
        <f>P28*N28/1000</f>
        <v>9.3112296747967509</v>
      </c>
    </row>
    <row r="29" spans="1:17" s="12" customFormat="1" ht="12.75" customHeight="1">
      <c r="A29" s="270"/>
      <c r="B29" s="285" t="s">
        <v>72</v>
      </c>
      <c r="C29" s="303" t="s">
        <v>531</v>
      </c>
      <c r="D29" s="36">
        <v>55</v>
      </c>
      <c r="E29" s="36">
        <v>1993</v>
      </c>
      <c r="F29" s="37">
        <v>27.774000000000001</v>
      </c>
      <c r="G29" s="37">
        <v>7.9514100000000001</v>
      </c>
      <c r="H29" s="37">
        <v>8.64</v>
      </c>
      <c r="I29" s="37">
        <v>11.182592</v>
      </c>
      <c r="J29" s="37">
        <v>3524.86</v>
      </c>
      <c r="K29" s="37">
        <v>11.182592</v>
      </c>
      <c r="L29" s="37">
        <v>3524.86</v>
      </c>
      <c r="M29" s="304">
        <v>3.1724925245257963E-3</v>
      </c>
      <c r="N29" s="38">
        <v>77.39</v>
      </c>
      <c r="O29" s="38">
        <v>0.24551919647305137</v>
      </c>
      <c r="P29" s="38">
        <v>190.34955147154778</v>
      </c>
      <c r="Q29" s="305">
        <v>14.731151788383084</v>
      </c>
    </row>
    <row r="30" spans="1:17" s="12" customFormat="1" ht="12.75" customHeight="1">
      <c r="A30" s="270"/>
      <c r="B30" s="285" t="s">
        <v>24</v>
      </c>
      <c r="C30" s="278" t="s">
        <v>591</v>
      </c>
      <c r="D30" s="286">
        <v>40</v>
      </c>
      <c r="E30" s="286" t="s">
        <v>28</v>
      </c>
      <c r="F30" s="280">
        <f>+G30+H30+I30</f>
        <v>16.090993999999998</v>
      </c>
      <c r="G30" s="280">
        <v>2.7972489999999999</v>
      </c>
      <c r="H30" s="280">
        <v>6.17</v>
      </c>
      <c r="I30" s="280">
        <v>7.1237450000000004</v>
      </c>
      <c r="J30" s="280">
        <v>2233.8000000000002</v>
      </c>
      <c r="K30" s="280">
        <v>7.1237450000000004</v>
      </c>
      <c r="L30" s="280">
        <v>2233.8000000000002</v>
      </c>
      <c r="M30" s="281">
        <f>K30/L30</f>
        <v>3.1890701942877608E-3</v>
      </c>
      <c r="N30" s="282">
        <v>60.822000000000003</v>
      </c>
      <c r="O30" s="283">
        <f>M30*N30</f>
        <v>0.1939656273569702</v>
      </c>
      <c r="P30" s="283">
        <f>M30*60*1000</f>
        <v>191.34421165726565</v>
      </c>
      <c r="Q30" s="284">
        <f>P30*N30/1000</f>
        <v>11.637937641418212</v>
      </c>
    </row>
    <row r="31" spans="1:17" s="12" customFormat="1" ht="12.75" customHeight="1">
      <c r="A31" s="270"/>
      <c r="B31" s="271" t="s">
        <v>182</v>
      </c>
      <c r="C31" s="303" t="s">
        <v>132</v>
      </c>
      <c r="D31" s="36">
        <v>47</v>
      </c>
      <c r="E31" s="36">
        <v>2007</v>
      </c>
      <c r="F31" s="37">
        <v>22.936</v>
      </c>
      <c r="G31" s="37">
        <v>9.9810999999999996</v>
      </c>
      <c r="H31" s="37">
        <v>3.76</v>
      </c>
      <c r="I31" s="37">
        <v>9.1949040000000011</v>
      </c>
      <c r="J31" s="37">
        <v>2876.41</v>
      </c>
      <c r="K31" s="37">
        <v>9.1949040000000011</v>
      </c>
      <c r="L31" s="37">
        <v>2876.41</v>
      </c>
      <c r="M31" s="304">
        <v>3.1966597251434953E-3</v>
      </c>
      <c r="N31" s="38">
        <v>54.609000000000009</v>
      </c>
      <c r="O31" s="38">
        <v>0.17456639093036116</v>
      </c>
      <c r="P31" s="38">
        <v>191.79958350860971</v>
      </c>
      <c r="Q31" s="305">
        <v>10.473983455821671</v>
      </c>
    </row>
    <row r="32" spans="1:17" s="12" customFormat="1" ht="12.75" customHeight="1">
      <c r="A32" s="270"/>
      <c r="B32" s="271" t="s">
        <v>131</v>
      </c>
      <c r="C32" s="278" t="s">
        <v>745</v>
      </c>
      <c r="D32" s="279">
        <v>75</v>
      </c>
      <c r="E32" s="280" t="s">
        <v>34</v>
      </c>
      <c r="F32" s="280">
        <f>G32+H32+I32</f>
        <v>31.954553000000001</v>
      </c>
      <c r="G32" s="280">
        <v>7.1911530000000008</v>
      </c>
      <c r="H32" s="280">
        <v>11.92</v>
      </c>
      <c r="I32" s="280">
        <v>12.843399999999999</v>
      </c>
      <c r="J32" s="280">
        <v>3988.9900000000002</v>
      </c>
      <c r="K32" s="280">
        <v>12.843399999999999</v>
      </c>
      <c r="L32" s="280">
        <v>3988.9900000000002</v>
      </c>
      <c r="M32" s="281">
        <f>K32/L32</f>
        <v>3.2197122579901176E-3</v>
      </c>
      <c r="N32" s="282">
        <v>48.8</v>
      </c>
      <c r="O32" s="283">
        <f>M32*N32</f>
        <v>0.15712195818991773</v>
      </c>
      <c r="P32" s="283">
        <f>M32*60*1000</f>
        <v>193.18273547940706</v>
      </c>
      <c r="Q32" s="284">
        <f>P32*N32/1000</f>
        <v>9.4273174913950637</v>
      </c>
    </row>
    <row r="33" spans="1:17" s="12" customFormat="1" ht="12.75" customHeight="1">
      <c r="A33" s="270"/>
      <c r="B33" s="285" t="s">
        <v>282</v>
      </c>
      <c r="C33" s="287" t="s">
        <v>255</v>
      </c>
      <c r="D33" s="285">
        <v>12</v>
      </c>
      <c r="E33" s="285">
        <v>1962</v>
      </c>
      <c r="F33" s="288">
        <v>4.79</v>
      </c>
      <c r="G33" s="288">
        <v>1.140266</v>
      </c>
      <c r="H33" s="288">
        <v>1.92</v>
      </c>
      <c r="I33" s="288">
        <v>1.729724</v>
      </c>
      <c r="J33" s="288">
        <v>528.27</v>
      </c>
      <c r="K33" s="288">
        <v>1.729724</v>
      </c>
      <c r="L33" s="288">
        <v>528.27</v>
      </c>
      <c r="M33" s="289">
        <f>K33/L33</f>
        <v>3.2743180570541583E-3</v>
      </c>
      <c r="N33" s="290">
        <v>58.86</v>
      </c>
      <c r="O33" s="290">
        <f>M33*N33</f>
        <v>0.19272636083820777</v>
      </c>
      <c r="P33" s="290">
        <f>M33*1000*60</f>
        <v>196.4590834232495</v>
      </c>
      <c r="Q33" s="291">
        <f>O33*60</f>
        <v>11.563581650292466</v>
      </c>
    </row>
    <row r="34" spans="1:17" s="12" customFormat="1" ht="12.75" customHeight="1">
      <c r="A34" s="270"/>
      <c r="B34" s="271" t="s">
        <v>123</v>
      </c>
      <c r="C34" s="292" t="s">
        <v>197</v>
      </c>
      <c r="D34" s="293">
        <v>45</v>
      </c>
      <c r="E34" s="293">
        <v>1975</v>
      </c>
      <c r="F34" s="294">
        <v>18.07</v>
      </c>
      <c r="G34" s="294">
        <v>3.1795439999999999</v>
      </c>
      <c r="H34" s="294">
        <v>7.2</v>
      </c>
      <c r="I34" s="294">
        <v>7.6904589999999997</v>
      </c>
      <c r="J34" s="294">
        <v>2325.2199999999998</v>
      </c>
      <c r="K34" s="294">
        <v>7.6904589999999997</v>
      </c>
      <c r="L34" s="294">
        <v>2325.2199999999998</v>
      </c>
      <c r="M34" s="295">
        <v>3.3074113417225037E-3</v>
      </c>
      <c r="N34" s="296">
        <v>75.973000000000013</v>
      </c>
      <c r="O34" s="296">
        <v>0.25127396186468381</v>
      </c>
      <c r="P34" s="296">
        <v>198.44468050335024</v>
      </c>
      <c r="Q34" s="297">
        <v>15.076437711881029</v>
      </c>
    </row>
    <row r="35" spans="1:17" s="12" customFormat="1" ht="12.75" customHeight="1">
      <c r="A35" s="270"/>
      <c r="B35" s="271" t="s">
        <v>131</v>
      </c>
      <c r="C35" s="278" t="s">
        <v>394</v>
      </c>
      <c r="D35" s="279">
        <v>55</v>
      </c>
      <c r="E35" s="280" t="s">
        <v>34</v>
      </c>
      <c r="F35" s="280">
        <f>G35+H35+I35</f>
        <v>19.837009000000002</v>
      </c>
      <c r="G35" s="280">
        <v>2.8560000000000003</v>
      </c>
      <c r="H35" s="280">
        <v>8.56</v>
      </c>
      <c r="I35" s="280">
        <v>8.4210089999999997</v>
      </c>
      <c r="J35" s="280">
        <v>2537.7200000000003</v>
      </c>
      <c r="K35" s="280">
        <v>8.4210089999999997</v>
      </c>
      <c r="L35" s="280">
        <v>2537.7200000000003</v>
      </c>
      <c r="M35" s="281">
        <f>K35/L35</f>
        <v>3.3183365383099785E-3</v>
      </c>
      <c r="N35" s="282">
        <v>48.8</v>
      </c>
      <c r="O35" s="283">
        <f>M35*N35</f>
        <v>0.16193482306952695</v>
      </c>
      <c r="P35" s="283">
        <f>M35*60*1000</f>
        <v>199.1001922985987</v>
      </c>
      <c r="Q35" s="284">
        <f>P35*N35/1000</f>
        <v>9.7160893841716156</v>
      </c>
    </row>
    <row r="36" spans="1:17" s="12" customFormat="1" ht="12.75" customHeight="1">
      <c r="A36" s="270"/>
      <c r="B36" s="285" t="s">
        <v>314</v>
      </c>
      <c r="C36" s="278" t="s">
        <v>836</v>
      </c>
      <c r="D36" s="286">
        <v>60</v>
      </c>
      <c r="E36" s="286">
        <v>1971</v>
      </c>
      <c r="F36" s="280">
        <v>23.140999999999998</v>
      </c>
      <c r="G36" s="280">
        <v>3.9849999999999999</v>
      </c>
      <c r="H36" s="280">
        <v>9.6</v>
      </c>
      <c r="I36" s="280">
        <f>F36-G36-H36</f>
        <v>9.5559999999999992</v>
      </c>
      <c r="J36" s="280">
        <v>2799.22</v>
      </c>
      <c r="K36" s="280">
        <v>9.5559999999999992</v>
      </c>
      <c r="L36" s="280">
        <v>2799.22</v>
      </c>
      <c r="M36" s="281">
        <f>K36/L36</f>
        <v>3.4138081322654169E-3</v>
      </c>
      <c r="N36" s="282">
        <v>50.25</v>
      </c>
      <c r="O36" s="283">
        <f>M36*N36</f>
        <v>0.1715438586463372</v>
      </c>
      <c r="P36" s="283">
        <f>M36*60*1000</f>
        <v>204.82848793592501</v>
      </c>
      <c r="Q36" s="284">
        <f>P36*N36/1000</f>
        <v>10.292631518780231</v>
      </c>
    </row>
    <row r="37" spans="1:17" s="12" customFormat="1" ht="12.75" customHeight="1">
      <c r="A37" s="270"/>
      <c r="B37" s="271" t="s">
        <v>131</v>
      </c>
      <c r="C37" s="278" t="s">
        <v>746</v>
      </c>
      <c r="D37" s="279">
        <v>24</v>
      </c>
      <c r="E37" s="280" t="s">
        <v>34</v>
      </c>
      <c r="F37" s="280">
        <f>G37+H37+I37</f>
        <v>9.1064420000000013</v>
      </c>
      <c r="G37" s="280">
        <v>1.5544290000000001</v>
      </c>
      <c r="H37" s="280">
        <v>3.7600000000000002</v>
      </c>
      <c r="I37" s="280">
        <v>3.7920130000000003</v>
      </c>
      <c r="J37" s="280">
        <v>1107.3600000000001</v>
      </c>
      <c r="K37" s="280">
        <v>3.7920130000000003</v>
      </c>
      <c r="L37" s="280">
        <v>1107.3600000000001</v>
      </c>
      <c r="M37" s="281">
        <f>K37/L37</f>
        <v>3.4243723811587918E-3</v>
      </c>
      <c r="N37" s="282">
        <v>48.8</v>
      </c>
      <c r="O37" s="283">
        <f>M37*N37</f>
        <v>0.16710937220054903</v>
      </c>
      <c r="P37" s="283">
        <f>M37*60*1000</f>
        <v>205.4623428695275</v>
      </c>
      <c r="Q37" s="284">
        <f>P37*N37/1000</f>
        <v>10.026562332032942</v>
      </c>
    </row>
    <row r="38" spans="1:17" s="12" customFormat="1" ht="12.75" customHeight="1">
      <c r="A38" s="270"/>
      <c r="B38" s="285" t="s">
        <v>282</v>
      </c>
      <c r="C38" s="287" t="s">
        <v>257</v>
      </c>
      <c r="D38" s="285">
        <v>12</v>
      </c>
      <c r="E38" s="285">
        <v>1963</v>
      </c>
      <c r="F38" s="288">
        <v>4.5599999999999996</v>
      </c>
      <c r="G38" s="288">
        <v>0.808504</v>
      </c>
      <c r="H38" s="288">
        <v>1.92</v>
      </c>
      <c r="I38" s="288">
        <v>1.8314999999999999</v>
      </c>
      <c r="J38" s="288">
        <v>532.45000000000005</v>
      </c>
      <c r="K38" s="288">
        <v>1.8314999999999999</v>
      </c>
      <c r="L38" s="288">
        <v>532.45000000000005</v>
      </c>
      <c r="M38" s="289">
        <f>K38/L38</f>
        <v>3.439759601840548E-3</v>
      </c>
      <c r="N38" s="290">
        <v>58.86</v>
      </c>
      <c r="O38" s="290">
        <f>M38*N38</f>
        <v>0.20246425016433464</v>
      </c>
      <c r="P38" s="290">
        <f>M38*1000*60</f>
        <v>206.38557611043288</v>
      </c>
      <c r="Q38" s="291">
        <f>O38*60</f>
        <v>12.147855009860079</v>
      </c>
    </row>
    <row r="39" spans="1:17" s="12" customFormat="1" ht="12.75" customHeight="1">
      <c r="A39" s="270"/>
      <c r="B39" s="285" t="s">
        <v>282</v>
      </c>
      <c r="C39" s="287" t="s">
        <v>432</v>
      </c>
      <c r="D39" s="285">
        <v>24</v>
      </c>
      <c r="E39" s="285">
        <v>1991</v>
      </c>
      <c r="F39" s="288">
        <v>9.68</v>
      </c>
      <c r="G39" s="288">
        <v>1.826055</v>
      </c>
      <c r="H39" s="288">
        <v>3.84</v>
      </c>
      <c r="I39" s="288">
        <v>4.0138999999999996</v>
      </c>
      <c r="J39" s="288">
        <v>1163.97</v>
      </c>
      <c r="K39" s="288">
        <v>4.0138999999999996</v>
      </c>
      <c r="L39" s="288">
        <v>1163.97</v>
      </c>
      <c r="M39" s="289">
        <f>K39/L39</f>
        <v>3.4484565753412884E-3</v>
      </c>
      <c r="N39" s="290">
        <v>58.86</v>
      </c>
      <c r="O39" s="290">
        <f>M39*N39</f>
        <v>0.20297615402458824</v>
      </c>
      <c r="P39" s="290">
        <f>M39*1000*60</f>
        <v>206.90739452047731</v>
      </c>
      <c r="Q39" s="291">
        <f>O39*60</f>
        <v>12.178569241475294</v>
      </c>
    </row>
    <row r="40" spans="1:17" s="12" customFormat="1" ht="12.75" customHeight="1">
      <c r="A40" s="270"/>
      <c r="B40" s="285" t="s">
        <v>282</v>
      </c>
      <c r="C40" s="287" t="s">
        <v>262</v>
      </c>
      <c r="D40" s="285">
        <v>60</v>
      </c>
      <c r="E40" s="285">
        <v>1980</v>
      </c>
      <c r="F40" s="288">
        <v>26.41</v>
      </c>
      <c r="G40" s="288">
        <v>6.0234620000000003</v>
      </c>
      <c r="H40" s="288">
        <v>9.44</v>
      </c>
      <c r="I40" s="288">
        <v>10.93878</v>
      </c>
      <c r="J40" s="288">
        <v>3117.83</v>
      </c>
      <c r="K40" s="288">
        <v>10.93878</v>
      </c>
      <c r="L40" s="288">
        <v>3117.83</v>
      </c>
      <c r="M40" s="289">
        <f>K40/L40</f>
        <v>3.5084594092686257E-3</v>
      </c>
      <c r="N40" s="290">
        <v>58.86</v>
      </c>
      <c r="O40" s="290">
        <f>M40*N40</f>
        <v>0.2065079208295513</v>
      </c>
      <c r="P40" s="290">
        <f>M40*1000*60</f>
        <v>210.50756455611756</v>
      </c>
      <c r="Q40" s="291">
        <f>O40*60</f>
        <v>12.390475249773077</v>
      </c>
    </row>
    <row r="41" spans="1:17" s="12" customFormat="1" ht="12" customHeight="1">
      <c r="A41" s="270"/>
      <c r="B41" s="271" t="s">
        <v>243</v>
      </c>
      <c r="C41" s="298" t="s">
        <v>205</v>
      </c>
      <c r="D41" s="299">
        <v>40</v>
      </c>
      <c r="E41" s="300" t="s">
        <v>34</v>
      </c>
      <c r="F41" s="301">
        <v>20.68</v>
      </c>
      <c r="G41" s="301">
        <v>5.3</v>
      </c>
      <c r="H41" s="301">
        <v>6.4</v>
      </c>
      <c r="I41" s="301">
        <v>8.98</v>
      </c>
      <c r="J41" s="302">
        <v>2495.71</v>
      </c>
      <c r="K41" s="301">
        <v>8.9700000000000006</v>
      </c>
      <c r="L41" s="302">
        <v>2495.71</v>
      </c>
      <c r="M41" s="281">
        <f>K41/L41</f>
        <v>3.5941675915871639E-3</v>
      </c>
      <c r="N41" s="282">
        <v>59.4</v>
      </c>
      <c r="O41" s="283">
        <f>M41*N41</f>
        <v>0.21349355494027752</v>
      </c>
      <c r="P41" s="283">
        <f>M41*60*1000</f>
        <v>215.65005549522985</v>
      </c>
      <c r="Q41" s="284">
        <f>P41*N41/1000</f>
        <v>12.809613296416654</v>
      </c>
    </row>
    <row r="42" spans="1:17" s="12" customFormat="1" ht="12.75" customHeight="1">
      <c r="A42" s="270"/>
      <c r="B42" s="271" t="s">
        <v>310</v>
      </c>
      <c r="C42" s="278" t="s">
        <v>295</v>
      </c>
      <c r="D42" s="286">
        <v>36</v>
      </c>
      <c r="E42" s="286">
        <v>1970</v>
      </c>
      <c r="F42" s="280">
        <v>14.507999999999999</v>
      </c>
      <c r="G42" s="280">
        <v>2.9119999999999999</v>
      </c>
      <c r="H42" s="280">
        <v>5.8659999999999997</v>
      </c>
      <c r="I42" s="280">
        <v>5.73</v>
      </c>
      <c r="J42" s="280">
        <v>1538.01</v>
      </c>
      <c r="K42" s="280">
        <v>5.0570000000000004</v>
      </c>
      <c r="L42" s="280">
        <v>1389.47</v>
      </c>
      <c r="M42" s="281">
        <f>K42/L42</f>
        <v>3.6395172259926448E-3</v>
      </c>
      <c r="N42" s="282">
        <v>70.31</v>
      </c>
      <c r="O42" s="283">
        <f>M42*N42</f>
        <v>0.25589445615954287</v>
      </c>
      <c r="P42" s="283">
        <f>M42*60*1000</f>
        <v>218.3710335595587</v>
      </c>
      <c r="Q42" s="284">
        <f>P42*N42/1000</f>
        <v>15.353667369572573</v>
      </c>
    </row>
    <row r="43" spans="1:17" s="12" customFormat="1" ht="12.75" customHeight="1">
      <c r="A43" s="270"/>
      <c r="B43" s="285" t="s">
        <v>36</v>
      </c>
      <c r="C43" s="278" t="s">
        <v>638</v>
      </c>
      <c r="D43" s="286">
        <v>20</v>
      </c>
      <c r="E43" s="286" t="s">
        <v>34</v>
      </c>
      <c r="F43" s="280">
        <f>G43+H43+I43</f>
        <v>9.9150000000000009</v>
      </c>
      <c r="G43" s="280">
        <v>1.8697800000000002</v>
      </c>
      <c r="H43" s="280">
        <v>3.2</v>
      </c>
      <c r="I43" s="280">
        <v>4.8452200000000003</v>
      </c>
      <c r="J43" s="280">
        <v>1298.9000000000001</v>
      </c>
      <c r="K43" s="280">
        <v>4.8452200000000003</v>
      </c>
      <c r="L43" s="280">
        <v>1298.9000000000001</v>
      </c>
      <c r="M43" s="281">
        <f>K43/L43</f>
        <v>3.7302486719531913E-3</v>
      </c>
      <c r="N43" s="282">
        <v>45.234999999999999</v>
      </c>
      <c r="O43" s="283">
        <f>M43*N43</f>
        <v>0.1687377986758026</v>
      </c>
      <c r="P43" s="283">
        <f>M43*60*1000</f>
        <v>223.81492031719148</v>
      </c>
      <c r="Q43" s="284">
        <f>P43*N43/1000</f>
        <v>10.124267920548156</v>
      </c>
    </row>
    <row r="44" spans="1:17" s="12" customFormat="1" ht="12.75" customHeight="1">
      <c r="A44" s="270"/>
      <c r="B44" s="271" t="s">
        <v>800</v>
      </c>
      <c r="C44" s="278" t="s">
        <v>435</v>
      </c>
      <c r="D44" s="286">
        <v>32</v>
      </c>
      <c r="E44" s="286">
        <v>1965</v>
      </c>
      <c r="F44" s="280">
        <v>11.707167</v>
      </c>
      <c r="G44" s="280">
        <v>1.9871669999999999</v>
      </c>
      <c r="H44" s="280">
        <v>5.12</v>
      </c>
      <c r="I44" s="280">
        <v>4.5999999999999996</v>
      </c>
      <c r="J44" s="280">
        <v>1220.21</v>
      </c>
      <c r="K44" s="280">
        <v>4.5999999999999996</v>
      </c>
      <c r="L44" s="280">
        <v>1220.21</v>
      </c>
      <c r="M44" s="281">
        <v>3.7698428958949687E-3</v>
      </c>
      <c r="N44" s="282">
        <v>51.884</v>
      </c>
      <c r="O44" s="283">
        <v>0.19559452881061457</v>
      </c>
      <c r="P44" s="283">
        <v>226.19057375369812</v>
      </c>
      <c r="Q44" s="284">
        <v>11.735671728636873</v>
      </c>
    </row>
    <row r="45" spans="1:17" s="12" customFormat="1" ht="12.75" customHeight="1">
      <c r="A45" s="270"/>
      <c r="B45" s="271" t="s">
        <v>182</v>
      </c>
      <c r="C45" s="303" t="s">
        <v>136</v>
      </c>
      <c r="D45" s="36">
        <v>40</v>
      </c>
      <c r="E45" s="36">
        <v>2007</v>
      </c>
      <c r="F45" s="37">
        <v>18.995999999999999</v>
      </c>
      <c r="G45" s="37">
        <v>6.9030379999999996</v>
      </c>
      <c r="H45" s="37">
        <v>3.2</v>
      </c>
      <c r="I45" s="37">
        <v>8.89297</v>
      </c>
      <c r="J45" s="37">
        <v>2352.7399999999998</v>
      </c>
      <c r="K45" s="37">
        <v>8.89297</v>
      </c>
      <c r="L45" s="37">
        <v>2352.7399999999998</v>
      </c>
      <c r="M45" s="304">
        <v>3.7798354259289172E-3</v>
      </c>
      <c r="N45" s="38">
        <v>54.609000000000009</v>
      </c>
      <c r="O45" s="38">
        <v>0.20641303277455228</v>
      </c>
      <c r="P45" s="38">
        <v>226.79012555573502</v>
      </c>
      <c r="Q45" s="305">
        <v>12.384781966473136</v>
      </c>
    </row>
    <row r="46" spans="1:17" s="12" customFormat="1" ht="12.75" customHeight="1">
      <c r="A46" s="270"/>
      <c r="B46" s="271" t="s">
        <v>97</v>
      </c>
      <c r="C46" s="303" t="s">
        <v>74</v>
      </c>
      <c r="D46" s="36">
        <v>55</v>
      </c>
      <c r="E46" s="36">
        <v>1967</v>
      </c>
      <c r="F46" s="37">
        <v>23.760999999999999</v>
      </c>
      <c r="G46" s="37">
        <v>5.0882550000000002</v>
      </c>
      <c r="H46" s="37">
        <v>8.8000000000000007</v>
      </c>
      <c r="I46" s="37">
        <v>9.8727459999999994</v>
      </c>
      <c r="J46" s="37">
        <v>2582.1799999999998</v>
      </c>
      <c r="K46" s="37">
        <v>9.8727459999999994</v>
      </c>
      <c r="L46" s="37">
        <v>2582.1799999999998</v>
      </c>
      <c r="M46" s="304">
        <v>3.8234150988699471E-3</v>
      </c>
      <c r="N46" s="38">
        <v>78.807000000000002</v>
      </c>
      <c r="O46" s="38">
        <v>0.30131187369664392</v>
      </c>
      <c r="P46" s="38">
        <v>229.40490593219681</v>
      </c>
      <c r="Q46" s="305">
        <v>18.078712421798635</v>
      </c>
    </row>
    <row r="47" spans="1:17" s="12" customFormat="1" ht="12.75" customHeight="1">
      <c r="A47" s="270"/>
      <c r="B47" s="285" t="s">
        <v>282</v>
      </c>
      <c r="C47" s="287" t="s">
        <v>260</v>
      </c>
      <c r="D47" s="285">
        <v>60</v>
      </c>
      <c r="E47" s="285">
        <v>1986</v>
      </c>
      <c r="F47" s="288">
        <v>30.49</v>
      </c>
      <c r="G47" s="288">
        <v>6.4967040000000003</v>
      </c>
      <c r="H47" s="288">
        <v>9.2799999999999994</v>
      </c>
      <c r="I47" s="288">
        <v>14.722910000000001</v>
      </c>
      <c r="J47" s="288">
        <v>3808.22</v>
      </c>
      <c r="K47" s="288">
        <v>14.722910000000001</v>
      </c>
      <c r="L47" s="288">
        <v>3808.22</v>
      </c>
      <c r="M47" s="289">
        <f>K47/L47</f>
        <v>3.8660870432905667E-3</v>
      </c>
      <c r="N47" s="290">
        <v>58.86</v>
      </c>
      <c r="O47" s="290">
        <f>M47*N47</f>
        <v>0.22755788336808275</v>
      </c>
      <c r="P47" s="290">
        <f>M47*1000*60</f>
        <v>231.96522259743398</v>
      </c>
      <c r="Q47" s="291">
        <f>O47*60</f>
        <v>13.653473002084965</v>
      </c>
    </row>
    <row r="48" spans="1:17" s="12" customFormat="1" ht="12.75" customHeight="1">
      <c r="A48" s="270"/>
      <c r="B48" s="285" t="s">
        <v>314</v>
      </c>
      <c r="C48" s="278" t="s">
        <v>837</v>
      </c>
      <c r="D48" s="286">
        <v>29</v>
      </c>
      <c r="E48" s="286">
        <v>1984</v>
      </c>
      <c r="F48" s="280">
        <v>9.8260000000000005</v>
      </c>
      <c r="G48" s="280">
        <v>1.968</v>
      </c>
      <c r="H48" s="280">
        <v>2.081</v>
      </c>
      <c r="I48" s="280">
        <f>F48-G48-H48</f>
        <v>5.777000000000001</v>
      </c>
      <c r="J48" s="280">
        <v>1486.56</v>
      </c>
      <c r="K48" s="280">
        <v>5.7770000000000001</v>
      </c>
      <c r="L48" s="280">
        <v>1486.56</v>
      </c>
      <c r="M48" s="281">
        <f>K48/L48</f>
        <v>3.8861532666020883E-3</v>
      </c>
      <c r="N48" s="282">
        <v>50.25</v>
      </c>
      <c r="O48" s="283">
        <f>M48*N48</f>
        <v>0.19527920164675494</v>
      </c>
      <c r="P48" s="283">
        <f>M48*60*1000</f>
        <v>233.1691959961253</v>
      </c>
      <c r="Q48" s="284">
        <f>P48*N48/1000</f>
        <v>11.716752098805296</v>
      </c>
    </row>
    <row r="49" spans="1:17" s="12" customFormat="1" ht="12.75" customHeight="1">
      <c r="A49" s="270"/>
      <c r="B49" s="271" t="s">
        <v>182</v>
      </c>
      <c r="C49" s="303" t="s">
        <v>134</v>
      </c>
      <c r="D49" s="36">
        <v>62</v>
      </c>
      <c r="E49" s="36">
        <v>2007</v>
      </c>
      <c r="F49" s="37">
        <v>26.393999999999998</v>
      </c>
      <c r="G49" s="37">
        <v>10.95196</v>
      </c>
      <c r="H49" s="37">
        <v>0</v>
      </c>
      <c r="I49" s="37">
        <v>15.442045999999999</v>
      </c>
      <c r="J49" s="37">
        <v>3936.72</v>
      </c>
      <c r="K49" s="37">
        <v>15.442045999999999</v>
      </c>
      <c r="L49" s="37">
        <v>3936.72</v>
      </c>
      <c r="M49" s="304">
        <v>3.9225665020626308E-3</v>
      </c>
      <c r="N49" s="38">
        <v>54.609000000000009</v>
      </c>
      <c r="O49" s="38">
        <v>0.21420743411113824</v>
      </c>
      <c r="P49" s="38">
        <v>235.35399012375785</v>
      </c>
      <c r="Q49" s="305">
        <v>12.852446046668295</v>
      </c>
    </row>
    <row r="50" spans="1:17" s="12" customFormat="1" ht="12.75" customHeight="1">
      <c r="A50" s="270"/>
      <c r="B50" s="285" t="s">
        <v>36</v>
      </c>
      <c r="C50" s="278" t="s">
        <v>639</v>
      </c>
      <c r="D50" s="286">
        <v>18</v>
      </c>
      <c r="E50" s="286" t="s">
        <v>34</v>
      </c>
      <c r="F50" s="280">
        <f>G50+H50+I50</f>
        <v>9.3930000000000007</v>
      </c>
      <c r="G50" s="280">
        <v>2.6010000000000004</v>
      </c>
      <c r="H50" s="280">
        <v>2.88</v>
      </c>
      <c r="I50" s="280">
        <v>3.9119999999999999</v>
      </c>
      <c r="J50" s="280">
        <v>993.94</v>
      </c>
      <c r="K50" s="280">
        <v>3.9119999999999999</v>
      </c>
      <c r="L50" s="280">
        <v>993.94</v>
      </c>
      <c r="M50" s="281">
        <f>K50/L50</f>
        <v>3.9358512586272808E-3</v>
      </c>
      <c r="N50" s="282">
        <v>45.234999999999999</v>
      </c>
      <c r="O50" s="283">
        <f>M50*N50</f>
        <v>0.17803823168400504</v>
      </c>
      <c r="P50" s="283">
        <f>M50*60*1000</f>
        <v>236.15107551763683</v>
      </c>
      <c r="Q50" s="284">
        <f>P50*N50/1000</f>
        <v>10.682293901040303</v>
      </c>
    </row>
    <row r="51" spans="1:17" s="12" customFormat="1" ht="12.75" customHeight="1">
      <c r="A51" s="270"/>
      <c r="B51" s="271" t="s">
        <v>182</v>
      </c>
      <c r="C51" s="303" t="s">
        <v>524</v>
      </c>
      <c r="D51" s="36">
        <v>61</v>
      </c>
      <c r="E51" s="36">
        <v>1965</v>
      </c>
      <c r="F51" s="37">
        <v>28.143999999999998</v>
      </c>
      <c r="G51" s="37">
        <v>7.8715289999999998</v>
      </c>
      <c r="H51" s="37">
        <v>9.6</v>
      </c>
      <c r="I51" s="37">
        <v>10.672469</v>
      </c>
      <c r="J51" s="37">
        <v>2700.04</v>
      </c>
      <c r="K51" s="37">
        <v>10.672469</v>
      </c>
      <c r="L51" s="37">
        <v>2700.04</v>
      </c>
      <c r="M51" s="304">
        <v>3.9527077376631456E-3</v>
      </c>
      <c r="N51" s="38">
        <v>54.609000000000009</v>
      </c>
      <c r="O51" s="38">
        <v>0.21585341684604675</v>
      </c>
      <c r="P51" s="38">
        <v>237.16246425978875</v>
      </c>
      <c r="Q51" s="305">
        <v>12.951205010762806</v>
      </c>
    </row>
    <row r="52" spans="1:17" s="12" customFormat="1" ht="12.75" customHeight="1">
      <c r="A52" s="270"/>
      <c r="B52" s="285" t="s">
        <v>97</v>
      </c>
      <c r="C52" s="303" t="s">
        <v>80</v>
      </c>
      <c r="D52" s="36">
        <v>30</v>
      </c>
      <c r="E52" s="36">
        <v>1971</v>
      </c>
      <c r="F52" s="37">
        <v>13.983000000000001</v>
      </c>
      <c r="G52" s="37">
        <v>2.9176289999999998</v>
      </c>
      <c r="H52" s="37">
        <v>4.8</v>
      </c>
      <c r="I52" s="37">
        <v>6.2653699999999999</v>
      </c>
      <c r="J52" s="37">
        <v>1569.65</v>
      </c>
      <c r="K52" s="37">
        <v>6.2653699999999999</v>
      </c>
      <c r="L52" s="37">
        <v>1569.65</v>
      </c>
      <c r="M52" s="304">
        <v>3.9915713694135633E-3</v>
      </c>
      <c r="N52" s="38">
        <v>78.807000000000002</v>
      </c>
      <c r="O52" s="38">
        <v>0.31456376490937471</v>
      </c>
      <c r="P52" s="38">
        <v>239.4942821648138</v>
      </c>
      <c r="Q52" s="305">
        <v>18.873825894562479</v>
      </c>
    </row>
    <row r="53" spans="1:17" s="12" customFormat="1" ht="12.75" customHeight="1">
      <c r="A53" s="270"/>
      <c r="B53" s="285" t="s">
        <v>314</v>
      </c>
      <c r="C53" s="278" t="s">
        <v>830</v>
      </c>
      <c r="D53" s="286">
        <v>32</v>
      </c>
      <c r="E53" s="286">
        <v>1980</v>
      </c>
      <c r="F53" s="280">
        <v>16.065000000000001</v>
      </c>
      <c r="G53" s="280">
        <v>3.7839999999999998</v>
      </c>
      <c r="H53" s="280">
        <v>5.12</v>
      </c>
      <c r="I53" s="280">
        <f>F53-G53-H53</f>
        <v>7.1610000000000023</v>
      </c>
      <c r="J53" s="280">
        <v>1792.6</v>
      </c>
      <c r="K53" s="280">
        <v>7.1609999999999996</v>
      </c>
      <c r="L53" s="280">
        <v>1792.6</v>
      </c>
      <c r="M53" s="281">
        <f>K53/L53</f>
        <v>3.9947562200156198E-3</v>
      </c>
      <c r="N53" s="282">
        <v>50.25</v>
      </c>
      <c r="O53" s="283">
        <f>M53*N53</f>
        <v>0.20073650005578489</v>
      </c>
      <c r="P53" s="283">
        <f>M53*60*1000</f>
        <v>239.68537320093719</v>
      </c>
      <c r="Q53" s="284">
        <f>P53*N53/1000</f>
        <v>12.044190003347094</v>
      </c>
    </row>
    <row r="54" spans="1:17" s="12" customFormat="1" ht="12.75" customHeight="1">
      <c r="A54" s="270"/>
      <c r="B54" s="285" t="s">
        <v>314</v>
      </c>
      <c r="C54" s="278" t="s">
        <v>838</v>
      </c>
      <c r="D54" s="286">
        <v>48</v>
      </c>
      <c r="E54" s="286">
        <v>1972</v>
      </c>
      <c r="F54" s="280">
        <v>24.91</v>
      </c>
      <c r="G54" s="280">
        <v>4.6479999999999997</v>
      </c>
      <c r="H54" s="280">
        <v>7.3949999999999996</v>
      </c>
      <c r="I54" s="280">
        <f>F54-G54-H54</f>
        <v>12.867000000000001</v>
      </c>
      <c r="J54" s="280">
        <v>3214.75</v>
      </c>
      <c r="K54" s="280">
        <v>12.867000000000001</v>
      </c>
      <c r="L54" s="280">
        <v>3214.75</v>
      </c>
      <c r="M54" s="281">
        <f>K54/L54</f>
        <v>4.0024885294346378E-3</v>
      </c>
      <c r="N54" s="282">
        <v>50.25</v>
      </c>
      <c r="O54" s="283">
        <f>M54*N54</f>
        <v>0.20112504860409056</v>
      </c>
      <c r="P54" s="283">
        <f>M54*60*1000</f>
        <v>240.14931176607826</v>
      </c>
      <c r="Q54" s="284">
        <f>P54*N54/1000</f>
        <v>12.067502916245433</v>
      </c>
    </row>
    <row r="55" spans="1:17" s="12" customFormat="1" ht="12.75" customHeight="1">
      <c r="A55" s="270"/>
      <c r="B55" s="285" t="s">
        <v>36</v>
      </c>
      <c r="C55" s="278" t="s">
        <v>640</v>
      </c>
      <c r="D55" s="286">
        <v>60</v>
      </c>
      <c r="E55" s="286">
        <v>1978</v>
      </c>
      <c r="F55" s="280">
        <f>G55+H55+I55</f>
        <v>30</v>
      </c>
      <c r="G55" s="280">
        <v>6.6292200000000001</v>
      </c>
      <c r="H55" s="280">
        <v>9.6</v>
      </c>
      <c r="I55" s="280">
        <v>13.77078</v>
      </c>
      <c r="J55" s="280">
        <v>3413.05</v>
      </c>
      <c r="K55" s="280">
        <v>13.77078</v>
      </c>
      <c r="L55" s="280">
        <v>3413.05</v>
      </c>
      <c r="M55" s="281">
        <f>K55/L55</f>
        <v>4.0347431183252519E-3</v>
      </c>
      <c r="N55" s="282">
        <v>45.234999999999999</v>
      </c>
      <c r="O55" s="283">
        <f>M55*N55</f>
        <v>0.18251160495744276</v>
      </c>
      <c r="P55" s="283">
        <f>M55*60*1000</f>
        <v>242.08458709951512</v>
      </c>
      <c r="Q55" s="284">
        <f>P55*N55/1000</f>
        <v>10.950696297446566</v>
      </c>
    </row>
    <row r="56" spans="1:17" s="12" customFormat="1" ht="12.75" customHeight="1">
      <c r="A56" s="270"/>
      <c r="B56" s="271" t="s">
        <v>182</v>
      </c>
      <c r="C56" s="303" t="s">
        <v>135</v>
      </c>
      <c r="D56" s="36">
        <v>40</v>
      </c>
      <c r="E56" s="36">
        <v>2007</v>
      </c>
      <c r="F56" s="37">
        <v>20.039000000000001</v>
      </c>
      <c r="G56" s="37">
        <v>7.1166830000000001</v>
      </c>
      <c r="H56" s="37">
        <v>3.2</v>
      </c>
      <c r="I56" s="37">
        <v>9.7223220000000001</v>
      </c>
      <c r="J56" s="37">
        <v>2350.71</v>
      </c>
      <c r="K56" s="37">
        <v>9.7223220000000001</v>
      </c>
      <c r="L56" s="37">
        <v>2350.71</v>
      </c>
      <c r="M56" s="304">
        <v>4.1359087254489073E-3</v>
      </c>
      <c r="N56" s="38">
        <v>54.609000000000009</v>
      </c>
      <c r="O56" s="38">
        <v>0.22585783958803943</v>
      </c>
      <c r="P56" s="38">
        <v>248.15452352693444</v>
      </c>
      <c r="Q56" s="305">
        <v>13.551470375282364</v>
      </c>
    </row>
    <row r="57" spans="1:17" s="12" customFormat="1" ht="12.75" customHeight="1">
      <c r="A57" s="270"/>
      <c r="B57" s="285" t="s">
        <v>36</v>
      </c>
      <c r="C57" s="278" t="s">
        <v>641</v>
      </c>
      <c r="D57" s="286">
        <v>22</v>
      </c>
      <c r="E57" s="286" t="s">
        <v>34</v>
      </c>
      <c r="F57" s="280">
        <f>G57+H57+I57</f>
        <v>11.321999999999999</v>
      </c>
      <c r="G57" s="280">
        <v>3.4562599999999999</v>
      </c>
      <c r="H57" s="280">
        <v>2.64</v>
      </c>
      <c r="I57" s="280">
        <v>5.2257400000000001</v>
      </c>
      <c r="J57" s="280">
        <v>1230.47</v>
      </c>
      <c r="K57" s="280">
        <v>5.2257400000000001</v>
      </c>
      <c r="L57" s="280">
        <v>1230.47</v>
      </c>
      <c r="M57" s="281">
        <f>K57/L57</f>
        <v>4.2469462888164687E-3</v>
      </c>
      <c r="N57" s="282">
        <v>45.234999999999999</v>
      </c>
      <c r="O57" s="283">
        <f>M57*N57</f>
        <v>0.19211061537461296</v>
      </c>
      <c r="P57" s="283">
        <f>M57*60*1000</f>
        <v>254.81677732898811</v>
      </c>
      <c r="Q57" s="284">
        <f>P57*N57/1000</f>
        <v>11.526636922476778</v>
      </c>
    </row>
    <row r="58" spans="1:17" s="12" customFormat="1" ht="12.75" customHeight="1">
      <c r="A58" s="270"/>
      <c r="B58" s="271" t="s">
        <v>685</v>
      </c>
      <c r="C58" s="287" t="s">
        <v>43</v>
      </c>
      <c r="D58" s="285">
        <v>86</v>
      </c>
      <c r="E58" s="285">
        <v>2006</v>
      </c>
      <c r="F58" s="288">
        <v>33.19</v>
      </c>
      <c r="G58" s="288">
        <v>11.63</v>
      </c>
      <c r="H58" s="288">
        <v>0</v>
      </c>
      <c r="I58" s="288">
        <f>F58-G58-H58</f>
        <v>21.559999999999995</v>
      </c>
      <c r="J58" s="288">
        <v>5051.12</v>
      </c>
      <c r="K58" s="288">
        <f>I58/J58*L58</f>
        <v>21.559999999999992</v>
      </c>
      <c r="L58" s="288">
        <v>5051.12</v>
      </c>
      <c r="M58" s="289">
        <f>I58/J58</f>
        <v>4.2683602844517639E-3</v>
      </c>
      <c r="N58" s="290">
        <f>50.1*1.09</f>
        <v>54.609000000000009</v>
      </c>
      <c r="O58" s="290">
        <f>M58*N58</f>
        <v>0.23309088677362641</v>
      </c>
      <c r="P58" s="290">
        <f>M58*60*1000</f>
        <v>256.10161706710585</v>
      </c>
      <c r="Q58" s="291">
        <f>P58*N58/1000</f>
        <v>13.985453206417585</v>
      </c>
    </row>
    <row r="59" spans="1:17" s="12" customFormat="1" ht="12.75" customHeight="1">
      <c r="A59" s="270"/>
      <c r="B59" s="271" t="s">
        <v>685</v>
      </c>
      <c r="C59" s="287" t="s">
        <v>44</v>
      </c>
      <c r="D59" s="285">
        <v>64</v>
      </c>
      <c r="E59" s="285">
        <v>1987</v>
      </c>
      <c r="F59" s="288">
        <v>10.46</v>
      </c>
      <c r="G59" s="288">
        <f>F59-I59</f>
        <v>8.0000000000000071E-2</v>
      </c>
      <c r="H59" s="288">
        <v>0</v>
      </c>
      <c r="I59" s="288">
        <v>10.38</v>
      </c>
      <c r="J59" s="288">
        <v>2419.35</v>
      </c>
      <c r="K59" s="288">
        <f>I59/J59*L59</f>
        <v>10.380000000000003</v>
      </c>
      <c r="L59" s="288">
        <v>2419.35</v>
      </c>
      <c r="M59" s="289">
        <f>I59/J59</f>
        <v>4.2904085808171625E-3</v>
      </c>
      <c r="N59" s="290">
        <f>50.1*1.09</f>
        <v>54.609000000000009</v>
      </c>
      <c r="O59" s="290">
        <f>M59*N59</f>
        <v>0.23429492218984446</v>
      </c>
      <c r="P59" s="290">
        <f>M59*60*1000</f>
        <v>257.42451484902972</v>
      </c>
      <c r="Q59" s="291">
        <f>P59*N59/1000</f>
        <v>14.057695331390667</v>
      </c>
    </row>
    <row r="60" spans="1:17" s="12" customFormat="1" ht="12.75" customHeight="1">
      <c r="A60" s="270"/>
      <c r="B60" s="285" t="s">
        <v>113</v>
      </c>
      <c r="C60" s="306" t="s">
        <v>555</v>
      </c>
      <c r="D60" s="293">
        <v>32</v>
      </c>
      <c r="E60" s="293">
        <v>1973</v>
      </c>
      <c r="F60" s="294">
        <v>14.914</v>
      </c>
      <c r="G60" s="294">
        <v>2.2169189999999999</v>
      </c>
      <c r="H60" s="294">
        <v>5.13</v>
      </c>
      <c r="I60" s="294">
        <v>7.5670840000000004</v>
      </c>
      <c r="J60" s="294">
        <v>1758.16</v>
      </c>
      <c r="K60" s="294">
        <v>7.5670840000000004</v>
      </c>
      <c r="L60" s="294">
        <v>1758.16</v>
      </c>
      <c r="M60" s="295">
        <v>4.3039791600309411E-3</v>
      </c>
      <c r="N60" s="296">
        <v>67.798000000000002</v>
      </c>
      <c r="O60" s="296">
        <v>0.29180117909177777</v>
      </c>
      <c r="P60" s="296">
        <v>258.23874960185645</v>
      </c>
      <c r="Q60" s="297">
        <v>17.508070745506664</v>
      </c>
    </row>
    <row r="61" spans="1:17" s="12" customFormat="1" ht="12.75" customHeight="1">
      <c r="A61" s="270"/>
      <c r="B61" s="271" t="s">
        <v>182</v>
      </c>
      <c r="C61" s="303" t="s">
        <v>133</v>
      </c>
      <c r="D61" s="36">
        <v>52</v>
      </c>
      <c r="E61" s="36">
        <v>2009</v>
      </c>
      <c r="F61" s="37">
        <v>25.251999999999999</v>
      </c>
      <c r="G61" s="37">
        <v>9.4758619999999993</v>
      </c>
      <c r="H61" s="37">
        <v>4.16</v>
      </c>
      <c r="I61" s="37">
        <v>11.616133</v>
      </c>
      <c r="J61" s="37">
        <v>2686.29</v>
      </c>
      <c r="K61" s="37">
        <v>11.616133</v>
      </c>
      <c r="L61" s="37">
        <v>2686.29</v>
      </c>
      <c r="M61" s="304">
        <v>4.3242289551760982E-3</v>
      </c>
      <c r="N61" s="38">
        <v>54.609000000000009</v>
      </c>
      <c r="O61" s="38">
        <v>0.23614181901321157</v>
      </c>
      <c r="P61" s="38">
        <v>259.45373731056588</v>
      </c>
      <c r="Q61" s="305">
        <v>14.168509140792693</v>
      </c>
    </row>
    <row r="62" spans="1:17" s="12" customFormat="1" ht="12.75" customHeight="1">
      <c r="A62" s="270"/>
      <c r="B62" s="285" t="s">
        <v>314</v>
      </c>
      <c r="C62" s="278" t="s">
        <v>839</v>
      </c>
      <c r="D62" s="286">
        <v>75</v>
      </c>
      <c r="E62" s="286">
        <v>1976</v>
      </c>
      <c r="F62" s="280">
        <v>35.54</v>
      </c>
      <c r="G62" s="280">
        <v>6.3620000000000001</v>
      </c>
      <c r="H62" s="280">
        <v>12</v>
      </c>
      <c r="I62" s="280">
        <f>F62-G62-H62</f>
        <v>17.177999999999997</v>
      </c>
      <c r="J62" s="280">
        <v>3969.84</v>
      </c>
      <c r="K62" s="280">
        <v>17.178000000000001</v>
      </c>
      <c r="L62" s="280">
        <v>3969.84</v>
      </c>
      <c r="M62" s="281">
        <f>K62/L62</f>
        <v>4.3271265340668642E-3</v>
      </c>
      <c r="N62" s="282">
        <v>50.25</v>
      </c>
      <c r="O62" s="283">
        <f>M62*N62</f>
        <v>0.21743810833685992</v>
      </c>
      <c r="P62" s="283">
        <f>M62*60*1000</f>
        <v>259.62759204401186</v>
      </c>
      <c r="Q62" s="284">
        <f>P62*N62/1000</f>
        <v>13.046286500211595</v>
      </c>
    </row>
    <row r="63" spans="1:17" s="12" customFormat="1" ht="12.75" customHeight="1">
      <c r="A63" s="270"/>
      <c r="B63" s="271" t="s">
        <v>112</v>
      </c>
      <c r="C63" s="306" t="s">
        <v>575</v>
      </c>
      <c r="D63" s="293">
        <v>21</v>
      </c>
      <c r="E63" s="293">
        <v>2010</v>
      </c>
      <c r="F63" s="294">
        <v>8.0879999999999992</v>
      </c>
      <c r="G63" s="294">
        <v>1.887</v>
      </c>
      <c r="H63" s="294">
        <v>1.792</v>
      </c>
      <c r="I63" s="294">
        <v>4.4089999999999998</v>
      </c>
      <c r="J63" s="294">
        <v>1013.26</v>
      </c>
      <c r="K63" s="294">
        <v>4.4089999999999998</v>
      </c>
      <c r="L63" s="294">
        <v>1013.26</v>
      </c>
      <c r="M63" s="295">
        <v>4.3513017389416337E-3</v>
      </c>
      <c r="N63" s="296">
        <v>57.879000000000005</v>
      </c>
      <c r="O63" s="296">
        <v>0.25184899334820282</v>
      </c>
      <c r="P63" s="296">
        <v>261.07810433649803</v>
      </c>
      <c r="Q63" s="297">
        <v>15.11093960089217</v>
      </c>
    </row>
    <row r="64" spans="1:17" s="12" customFormat="1" ht="12.75" customHeight="1">
      <c r="A64" s="270"/>
      <c r="B64" s="285" t="s">
        <v>36</v>
      </c>
      <c r="C64" s="278" t="s">
        <v>382</v>
      </c>
      <c r="D64" s="286">
        <v>23</v>
      </c>
      <c r="E64" s="286">
        <v>2010</v>
      </c>
      <c r="F64" s="280">
        <f>G64+H64+I64</f>
        <v>11.707000000000001</v>
      </c>
      <c r="G64" s="280">
        <v>1.52982</v>
      </c>
      <c r="H64" s="280">
        <v>4</v>
      </c>
      <c r="I64" s="280">
        <v>6.1771799999999999</v>
      </c>
      <c r="J64" s="280">
        <v>1401.78</v>
      </c>
      <c r="K64" s="280">
        <v>6.1771799999999999</v>
      </c>
      <c r="L64" s="280">
        <v>1401.78</v>
      </c>
      <c r="M64" s="281">
        <f>K64/L64</f>
        <v>4.4066686641270388E-3</v>
      </c>
      <c r="N64" s="282">
        <v>45.234999999999999</v>
      </c>
      <c r="O64" s="283">
        <f>M64*N64</f>
        <v>0.1993356570217866</v>
      </c>
      <c r="P64" s="283">
        <f>M64*60*1000</f>
        <v>264.40011984762236</v>
      </c>
      <c r="Q64" s="284">
        <f>P64*N64/1000</f>
        <v>11.960139421307199</v>
      </c>
    </row>
    <row r="65" spans="1:17" s="12" customFormat="1" ht="12.75" customHeight="1">
      <c r="A65" s="270"/>
      <c r="B65" s="271" t="s">
        <v>800</v>
      </c>
      <c r="C65" s="278" t="s">
        <v>284</v>
      </c>
      <c r="D65" s="286">
        <v>45</v>
      </c>
      <c r="E65" s="286">
        <v>1990</v>
      </c>
      <c r="F65" s="280">
        <v>21.989283</v>
      </c>
      <c r="G65" s="280">
        <v>4.4692829999999999</v>
      </c>
      <c r="H65" s="280">
        <v>7.2</v>
      </c>
      <c r="I65" s="280">
        <v>10.32</v>
      </c>
      <c r="J65" s="280">
        <v>2333.65</v>
      </c>
      <c r="K65" s="280">
        <v>10.32</v>
      </c>
      <c r="L65" s="280">
        <v>2333.65</v>
      </c>
      <c r="M65" s="281">
        <v>4.4222569794099371E-3</v>
      </c>
      <c r="N65" s="282">
        <v>51.884</v>
      </c>
      <c r="O65" s="283">
        <v>0.22944438111970517</v>
      </c>
      <c r="P65" s="283">
        <v>265.33541876459623</v>
      </c>
      <c r="Q65" s="284">
        <v>13.76666286718231</v>
      </c>
    </row>
    <row r="66" spans="1:17" s="12" customFormat="1" ht="12.75" customHeight="1">
      <c r="A66" s="270"/>
      <c r="B66" s="285" t="s">
        <v>282</v>
      </c>
      <c r="C66" s="287" t="s">
        <v>258</v>
      </c>
      <c r="D66" s="285">
        <v>55</v>
      </c>
      <c r="E66" s="285">
        <v>1966</v>
      </c>
      <c r="F66" s="288">
        <v>24.3</v>
      </c>
      <c r="G66" s="288">
        <v>4.1368419999999997</v>
      </c>
      <c r="H66" s="288">
        <v>8.8000000000000007</v>
      </c>
      <c r="I66" s="288">
        <v>11.363160000000001</v>
      </c>
      <c r="J66" s="288">
        <v>2564.02</v>
      </c>
      <c r="K66" s="288">
        <v>11.363160000000001</v>
      </c>
      <c r="L66" s="288">
        <v>2564.02</v>
      </c>
      <c r="M66" s="289">
        <f>K66/L66</f>
        <v>4.4317751031583219E-3</v>
      </c>
      <c r="N66" s="290">
        <v>58.86</v>
      </c>
      <c r="O66" s="290">
        <f>M66*N66</f>
        <v>0.26085428257189885</v>
      </c>
      <c r="P66" s="290">
        <f>M66*1000*60</f>
        <v>265.90650618949934</v>
      </c>
      <c r="Q66" s="291">
        <f>O66*60</f>
        <v>15.651256954313931</v>
      </c>
    </row>
    <row r="67" spans="1:17" s="12" customFormat="1" ht="12.75" customHeight="1">
      <c r="A67" s="270"/>
      <c r="B67" s="285" t="s">
        <v>36</v>
      </c>
      <c r="C67" s="278" t="s">
        <v>642</v>
      </c>
      <c r="D67" s="286">
        <v>60</v>
      </c>
      <c r="E67" s="286">
        <v>1963</v>
      </c>
      <c r="F67" s="280">
        <f>G67+H67+I67</f>
        <v>31.905999999999999</v>
      </c>
      <c r="G67" s="280">
        <v>9.4916830000000001</v>
      </c>
      <c r="H67" s="280">
        <v>9.6</v>
      </c>
      <c r="I67" s="280">
        <v>12.814317000000001</v>
      </c>
      <c r="J67" s="280">
        <v>2879.9500000000003</v>
      </c>
      <c r="K67" s="280">
        <v>12.814317000000001</v>
      </c>
      <c r="L67" s="280">
        <v>2879.9500000000003</v>
      </c>
      <c r="M67" s="281">
        <f>K67/L67</f>
        <v>4.4494928731401585E-3</v>
      </c>
      <c r="N67" s="282">
        <v>45.234999999999999</v>
      </c>
      <c r="O67" s="283">
        <f>M67*N67</f>
        <v>0.20127281011649506</v>
      </c>
      <c r="P67" s="283">
        <f>M67*60*1000</f>
        <v>266.96957238840952</v>
      </c>
      <c r="Q67" s="284">
        <f>P67*N67/1000</f>
        <v>12.076368606989705</v>
      </c>
    </row>
    <row r="68" spans="1:17" s="12" customFormat="1" ht="12.75" customHeight="1">
      <c r="A68" s="270"/>
      <c r="B68" s="285" t="s">
        <v>330</v>
      </c>
      <c r="C68" s="307" t="s">
        <v>321</v>
      </c>
      <c r="D68" s="308">
        <v>30</v>
      </c>
      <c r="E68" s="308" t="s">
        <v>34</v>
      </c>
      <c r="F68" s="309">
        <f>G68+H68+I68</f>
        <v>14.75</v>
      </c>
      <c r="G68" s="309">
        <v>3.1328999999999998</v>
      </c>
      <c r="H68" s="309">
        <v>4.72</v>
      </c>
      <c r="I68" s="309">
        <v>6.8971</v>
      </c>
      <c r="J68" s="309">
        <v>1538.89</v>
      </c>
      <c r="K68" s="309">
        <f>I68</f>
        <v>6.8971</v>
      </c>
      <c r="L68" s="309">
        <f>J68</f>
        <v>1538.89</v>
      </c>
      <c r="M68" s="310">
        <f>K68/L68</f>
        <v>4.4818668000961726E-3</v>
      </c>
      <c r="N68" s="311">
        <v>47.5</v>
      </c>
      <c r="O68" s="312">
        <f>M68*N68</f>
        <v>0.21288867300456821</v>
      </c>
      <c r="P68" s="312">
        <f>M68*60*1000</f>
        <v>268.91200800577036</v>
      </c>
      <c r="Q68" s="313">
        <f>P68*N68/1000</f>
        <v>12.773320380274091</v>
      </c>
    </row>
    <row r="69" spans="1:17" s="12" customFormat="1" ht="12.75" customHeight="1">
      <c r="A69" s="270"/>
      <c r="B69" s="285" t="s">
        <v>113</v>
      </c>
      <c r="C69" s="306" t="s">
        <v>556</v>
      </c>
      <c r="D69" s="293">
        <v>50</v>
      </c>
      <c r="E69" s="293">
        <v>1973</v>
      </c>
      <c r="F69" s="294">
        <v>23.129000000000001</v>
      </c>
      <c r="G69" s="294">
        <v>3.3042389999999999</v>
      </c>
      <c r="H69" s="294">
        <v>8.01</v>
      </c>
      <c r="I69" s="294">
        <v>11.814764</v>
      </c>
      <c r="J69" s="294">
        <v>2622.52</v>
      </c>
      <c r="K69" s="294">
        <v>11.814764</v>
      </c>
      <c r="L69" s="294">
        <v>2622.52</v>
      </c>
      <c r="M69" s="295">
        <v>4.5051187407531687E-3</v>
      </c>
      <c r="N69" s="296">
        <v>67.798000000000002</v>
      </c>
      <c r="O69" s="296">
        <v>0.30543804038558336</v>
      </c>
      <c r="P69" s="296">
        <v>270.30712444519014</v>
      </c>
      <c r="Q69" s="297">
        <v>18.326282423135002</v>
      </c>
    </row>
    <row r="70" spans="1:17" s="12" customFormat="1" ht="12.75" customHeight="1">
      <c r="A70" s="270"/>
      <c r="B70" s="271" t="s">
        <v>243</v>
      </c>
      <c r="C70" s="298" t="s">
        <v>211</v>
      </c>
      <c r="D70" s="299">
        <v>52</v>
      </c>
      <c r="E70" s="300">
        <v>2007</v>
      </c>
      <c r="F70" s="301">
        <v>22.44</v>
      </c>
      <c r="G70" s="301">
        <v>0</v>
      </c>
      <c r="H70" s="301">
        <v>5.44</v>
      </c>
      <c r="I70" s="301">
        <v>16.998699999999999</v>
      </c>
      <c r="J70" s="302">
        <v>3767.48</v>
      </c>
      <c r="K70" s="301">
        <v>16.998699999999999</v>
      </c>
      <c r="L70" s="302">
        <v>3767.48</v>
      </c>
      <c r="M70" s="281">
        <f>K70/L70</f>
        <v>4.5119549407030696E-3</v>
      </c>
      <c r="N70" s="282">
        <v>59.4</v>
      </c>
      <c r="O70" s="283">
        <f>M70*N70</f>
        <v>0.26801012347776232</v>
      </c>
      <c r="P70" s="283">
        <f>M70*60*1000</f>
        <v>270.71729644218419</v>
      </c>
      <c r="Q70" s="284">
        <f>P70*N70/1000</f>
        <v>16.080607408665742</v>
      </c>
    </row>
    <row r="71" spans="1:17" s="12" customFormat="1" ht="12.75" customHeight="1">
      <c r="A71" s="270"/>
      <c r="B71" s="271" t="s">
        <v>373</v>
      </c>
      <c r="C71" s="278" t="s">
        <v>610</v>
      </c>
      <c r="D71" s="286">
        <v>20</v>
      </c>
      <c r="E71" s="286">
        <v>1981</v>
      </c>
      <c r="F71" s="280">
        <v>12.673</v>
      </c>
      <c r="G71" s="280">
        <v>4.7300000000000004</v>
      </c>
      <c r="H71" s="280">
        <v>3.2</v>
      </c>
      <c r="I71" s="280">
        <v>4.7430000000000003</v>
      </c>
      <c r="J71" s="280">
        <v>1041.52</v>
      </c>
      <c r="K71" s="280">
        <v>4.7430000000000003</v>
      </c>
      <c r="L71" s="280">
        <v>1041.52</v>
      </c>
      <c r="M71" s="281">
        <f>K71/L71</f>
        <v>4.5539211921038483E-3</v>
      </c>
      <c r="N71" s="282">
        <v>44.3</v>
      </c>
      <c r="O71" s="283">
        <f>M71*N71</f>
        <v>0.20173870881020048</v>
      </c>
      <c r="P71" s="283">
        <f>M71*60*1000</f>
        <v>273.23527152623092</v>
      </c>
      <c r="Q71" s="284">
        <f>P71*N71/1000</f>
        <v>12.104322528612029</v>
      </c>
    </row>
    <row r="72" spans="1:17" s="12" customFormat="1" ht="12.75" customHeight="1">
      <c r="A72" s="270"/>
      <c r="B72" s="271" t="s">
        <v>685</v>
      </c>
      <c r="C72" s="287" t="s">
        <v>41</v>
      </c>
      <c r="D72" s="285">
        <v>118</v>
      </c>
      <c r="E72" s="285">
        <v>2007</v>
      </c>
      <c r="F72" s="288">
        <v>72.45</v>
      </c>
      <c r="G72" s="288">
        <v>19.739999999999998</v>
      </c>
      <c r="H72" s="288">
        <v>17.510000000000002</v>
      </c>
      <c r="I72" s="288">
        <f>F72-G72-H72</f>
        <v>35.200000000000003</v>
      </c>
      <c r="J72" s="288">
        <v>7728.36</v>
      </c>
      <c r="K72" s="288">
        <f>I72/J72*L72</f>
        <v>31.762785377492769</v>
      </c>
      <c r="L72" s="288">
        <v>6973.7</v>
      </c>
      <c r="M72" s="289">
        <f>I72/J72</f>
        <v>4.5546532511425456E-3</v>
      </c>
      <c r="N72" s="290">
        <f>50.1*1.09</f>
        <v>54.609000000000009</v>
      </c>
      <c r="O72" s="290">
        <f>M72*N72</f>
        <v>0.24872505939164333</v>
      </c>
      <c r="P72" s="290">
        <f>M72*60*1000</f>
        <v>273.27919506855272</v>
      </c>
      <c r="Q72" s="291">
        <f>P72*N72/1000</f>
        <v>14.923503563498597</v>
      </c>
    </row>
    <row r="73" spans="1:17" s="12" customFormat="1" ht="12.75" customHeight="1">
      <c r="A73" s="270"/>
      <c r="B73" s="271" t="s">
        <v>182</v>
      </c>
      <c r="C73" s="303" t="s">
        <v>138</v>
      </c>
      <c r="D73" s="36">
        <v>116</v>
      </c>
      <c r="E73" s="36">
        <v>2007</v>
      </c>
      <c r="F73" s="37">
        <v>54.820999999999998</v>
      </c>
      <c r="G73" s="37">
        <v>22.419346999999998</v>
      </c>
      <c r="H73" s="37">
        <v>0</v>
      </c>
      <c r="I73" s="37">
        <v>32.401652999999996</v>
      </c>
      <c r="J73" s="37">
        <v>7056.51</v>
      </c>
      <c r="K73" s="37">
        <v>32.401652999999996</v>
      </c>
      <c r="L73" s="37">
        <v>7056.51</v>
      </c>
      <c r="M73" s="304">
        <v>4.5917391174957588E-3</v>
      </c>
      <c r="N73" s="38">
        <v>54.609000000000009</v>
      </c>
      <c r="O73" s="38">
        <v>0.25075028146732592</v>
      </c>
      <c r="P73" s="38">
        <v>275.50434704974555</v>
      </c>
      <c r="Q73" s="305">
        <v>15.045016888039557</v>
      </c>
    </row>
    <row r="74" spans="1:17" s="12" customFormat="1" ht="12.75" customHeight="1">
      <c r="A74" s="270"/>
      <c r="B74" s="285" t="s">
        <v>97</v>
      </c>
      <c r="C74" s="303" t="s">
        <v>73</v>
      </c>
      <c r="D74" s="36">
        <v>20</v>
      </c>
      <c r="E74" s="36">
        <v>1976</v>
      </c>
      <c r="F74" s="37">
        <v>15.279</v>
      </c>
      <c r="G74" s="37">
        <v>4.335</v>
      </c>
      <c r="H74" s="37">
        <v>3.04</v>
      </c>
      <c r="I74" s="37">
        <v>7.9039999999999999</v>
      </c>
      <c r="J74" s="37">
        <v>1720.29</v>
      </c>
      <c r="K74" s="37">
        <v>7.9039999999999999</v>
      </c>
      <c r="L74" s="37">
        <v>1720.29</v>
      </c>
      <c r="M74" s="304">
        <v>4.5945741706340214E-3</v>
      </c>
      <c r="N74" s="38">
        <v>78.807000000000002</v>
      </c>
      <c r="O74" s="38">
        <v>0.36208460666515535</v>
      </c>
      <c r="P74" s="38">
        <v>275.67445023804129</v>
      </c>
      <c r="Q74" s="305">
        <v>21.725076399909323</v>
      </c>
    </row>
    <row r="75" spans="1:17" s="12" customFormat="1" ht="12.75" customHeight="1">
      <c r="A75" s="270"/>
      <c r="B75" s="285" t="s">
        <v>330</v>
      </c>
      <c r="C75" s="307" t="s">
        <v>895</v>
      </c>
      <c r="D75" s="308">
        <v>31</v>
      </c>
      <c r="E75" s="308" t="s">
        <v>34</v>
      </c>
      <c r="F75" s="309">
        <f>G75+H75+I75</f>
        <v>15.98</v>
      </c>
      <c r="G75" s="309">
        <v>4.0061999999999998</v>
      </c>
      <c r="H75" s="309">
        <v>4.8</v>
      </c>
      <c r="I75" s="309">
        <v>7.1738</v>
      </c>
      <c r="J75" s="309">
        <v>1554.23</v>
      </c>
      <c r="K75" s="309">
        <f>I75</f>
        <v>7.1738</v>
      </c>
      <c r="L75" s="309">
        <f>J75</f>
        <v>1554.23</v>
      </c>
      <c r="M75" s="310">
        <f>K75/L75</f>
        <v>4.6156617746408186E-3</v>
      </c>
      <c r="N75" s="311">
        <v>47.5</v>
      </c>
      <c r="O75" s="312">
        <f>M75*N75</f>
        <v>0.21924393429543887</v>
      </c>
      <c r="P75" s="312">
        <f>M75*60*1000</f>
        <v>276.93970647844912</v>
      </c>
      <c r="Q75" s="313">
        <f>P75*N75/1000</f>
        <v>13.154636057726334</v>
      </c>
    </row>
    <row r="76" spans="1:17" s="12" customFormat="1" ht="12.75" customHeight="1">
      <c r="A76" s="270"/>
      <c r="B76" s="271" t="s">
        <v>310</v>
      </c>
      <c r="C76" s="278" t="s">
        <v>801</v>
      </c>
      <c r="D76" s="286">
        <v>28</v>
      </c>
      <c r="E76" s="286">
        <v>1981</v>
      </c>
      <c r="F76" s="280">
        <v>12.95</v>
      </c>
      <c r="G76" s="280">
        <v>1.8979999999999999</v>
      </c>
      <c r="H76" s="280">
        <v>4.4800000000000004</v>
      </c>
      <c r="I76" s="280">
        <v>6.5720000000000001</v>
      </c>
      <c r="J76" s="280">
        <v>1420.11</v>
      </c>
      <c r="K76" s="280">
        <v>6.5720000000000001</v>
      </c>
      <c r="L76" s="280">
        <v>1420.11</v>
      </c>
      <c r="M76" s="281">
        <f>K76/L76</f>
        <v>4.6278105217201484E-3</v>
      </c>
      <c r="N76" s="282">
        <v>70.305000000000007</v>
      </c>
      <c r="O76" s="283">
        <f>M76*N76</f>
        <v>0.32535821872953508</v>
      </c>
      <c r="P76" s="283">
        <f>M76*60*1000</f>
        <v>277.66863130320888</v>
      </c>
      <c r="Q76" s="284">
        <f>P76*N76/1000</f>
        <v>19.521493123772103</v>
      </c>
    </row>
    <row r="77" spans="1:17" s="12" customFormat="1" ht="12.75" customHeight="1">
      <c r="A77" s="270"/>
      <c r="B77" s="285" t="s">
        <v>282</v>
      </c>
      <c r="C77" s="287" t="s">
        <v>245</v>
      </c>
      <c r="D77" s="285">
        <v>30</v>
      </c>
      <c r="E77" s="285">
        <v>2007</v>
      </c>
      <c r="F77" s="288">
        <v>12.19</v>
      </c>
      <c r="G77" s="288">
        <v>3.1184699999999999</v>
      </c>
      <c r="H77" s="288">
        <v>2.4</v>
      </c>
      <c r="I77" s="288">
        <v>6.68</v>
      </c>
      <c r="J77" s="288">
        <v>1423.9</v>
      </c>
      <c r="K77" s="288">
        <v>6.68</v>
      </c>
      <c r="L77" s="288">
        <v>1423.9</v>
      </c>
      <c r="M77" s="289">
        <f>K77/L77</f>
        <v>4.6913406840367999E-3</v>
      </c>
      <c r="N77" s="290">
        <v>58.86</v>
      </c>
      <c r="O77" s="290">
        <f>M77*N77</f>
        <v>0.27613231266240601</v>
      </c>
      <c r="P77" s="290">
        <f>M77*1000*60</f>
        <v>281.48044104220799</v>
      </c>
      <c r="Q77" s="291">
        <f>O77*60</f>
        <v>16.567938759744361</v>
      </c>
    </row>
    <row r="78" spans="1:17" s="12" customFormat="1" ht="12.75" customHeight="1">
      <c r="A78" s="270"/>
      <c r="B78" s="271" t="s">
        <v>33</v>
      </c>
      <c r="C78" s="278" t="s">
        <v>627</v>
      </c>
      <c r="D78" s="286">
        <v>40</v>
      </c>
      <c r="E78" s="286">
        <v>1985</v>
      </c>
      <c r="F78" s="280">
        <v>21.462</v>
      </c>
      <c r="G78" s="280">
        <v>4.4210000000000003</v>
      </c>
      <c r="H78" s="280">
        <v>6.4</v>
      </c>
      <c r="I78" s="280">
        <v>10.641</v>
      </c>
      <c r="J78" s="280">
        <v>2266.1799999999998</v>
      </c>
      <c r="K78" s="280">
        <v>10.641</v>
      </c>
      <c r="L78" s="280">
        <v>2266.1799999999998</v>
      </c>
      <c r="M78" s="281">
        <f>K78/L78</f>
        <v>4.6955669893830147E-3</v>
      </c>
      <c r="N78" s="282">
        <v>66.099999999999994</v>
      </c>
      <c r="O78" s="283">
        <f>M78*N78</f>
        <v>0.31037697799821723</v>
      </c>
      <c r="P78" s="283">
        <f>M78*60*1000</f>
        <v>281.73401936298086</v>
      </c>
      <c r="Q78" s="284">
        <f>P78*N78/1000</f>
        <v>18.622618679893034</v>
      </c>
    </row>
    <row r="79" spans="1:17" s="12" customFormat="1" ht="12.75" customHeight="1">
      <c r="A79" s="270"/>
      <c r="B79" s="285" t="s">
        <v>282</v>
      </c>
      <c r="C79" s="287" t="s">
        <v>244</v>
      </c>
      <c r="D79" s="285">
        <v>30</v>
      </c>
      <c r="E79" s="285">
        <v>2000</v>
      </c>
      <c r="F79" s="288">
        <v>13.39</v>
      </c>
      <c r="G79" s="314">
        <v>2.018799</v>
      </c>
      <c r="H79" s="288">
        <v>4.72</v>
      </c>
      <c r="I79" s="288">
        <v>6.6512010000000004</v>
      </c>
      <c r="J79" s="288">
        <v>1411.56</v>
      </c>
      <c r="K79" s="288">
        <v>6.6512010000000004</v>
      </c>
      <c r="L79" s="288">
        <v>1411.56</v>
      </c>
      <c r="M79" s="289">
        <f>K79/L79</f>
        <v>4.7119506078381369E-3</v>
      </c>
      <c r="N79" s="290">
        <v>58.86</v>
      </c>
      <c r="O79" s="290">
        <f>M79*N79</f>
        <v>0.27734541277735275</v>
      </c>
      <c r="P79" s="290">
        <f>M79*1000*60</f>
        <v>282.71703647028824</v>
      </c>
      <c r="Q79" s="291">
        <f>O79*60</f>
        <v>16.640724766641164</v>
      </c>
    </row>
    <row r="80" spans="1:17" s="12" customFormat="1" ht="12.75" customHeight="1">
      <c r="A80" s="270"/>
      <c r="B80" s="285" t="s">
        <v>113</v>
      </c>
      <c r="C80" s="306" t="s">
        <v>557</v>
      </c>
      <c r="D80" s="293">
        <v>40</v>
      </c>
      <c r="E80" s="293">
        <v>1984</v>
      </c>
      <c r="F80" s="294">
        <v>20.222999999999999</v>
      </c>
      <c r="G80" s="294">
        <v>3.1603680000000001</v>
      </c>
      <c r="H80" s="294">
        <v>6.4</v>
      </c>
      <c r="I80" s="294">
        <v>10.662636000000001</v>
      </c>
      <c r="J80" s="294">
        <v>2262.7800000000002</v>
      </c>
      <c r="K80" s="294">
        <v>10.662636000000001</v>
      </c>
      <c r="L80" s="294">
        <v>2262.7800000000002</v>
      </c>
      <c r="M80" s="295">
        <v>4.7121841274891949E-3</v>
      </c>
      <c r="N80" s="296">
        <v>67.798000000000002</v>
      </c>
      <c r="O80" s="296">
        <v>0.31947665947551246</v>
      </c>
      <c r="P80" s="296">
        <v>282.73104764935169</v>
      </c>
      <c r="Q80" s="297">
        <v>19.168599568530745</v>
      </c>
    </row>
    <row r="81" spans="1:17" s="12" customFormat="1" ht="12.75" customHeight="1">
      <c r="A81" s="270"/>
      <c r="B81" s="271" t="s">
        <v>685</v>
      </c>
      <c r="C81" s="287" t="s">
        <v>45</v>
      </c>
      <c r="D81" s="285">
        <v>51</v>
      </c>
      <c r="E81" s="285">
        <v>2005</v>
      </c>
      <c r="F81" s="288">
        <v>25.36</v>
      </c>
      <c r="G81" s="288">
        <v>6.75</v>
      </c>
      <c r="H81" s="288">
        <v>4.08</v>
      </c>
      <c r="I81" s="288">
        <f>F81-G81-H81</f>
        <v>14.53</v>
      </c>
      <c r="J81" s="288">
        <v>3073.94</v>
      </c>
      <c r="K81" s="288">
        <f>I81/J81*L81</f>
        <v>14.188344535026706</v>
      </c>
      <c r="L81" s="288">
        <v>3001.66</v>
      </c>
      <c r="M81" s="289">
        <f>I81/J81</f>
        <v>4.7268326642680072E-3</v>
      </c>
      <c r="N81" s="290">
        <f>50.1*1.09</f>
        <v>54.609000000000009</v>
      </c>
      <c r="O81" s="290">
        <f>M81*N81</f>
        <v>0.25812760496301163</v>
      </c>
      <c r="P81" s="290">
        <f>M81*60*1000</f>
        <v>283.60995985608048</v>
      </c>
      <c r="Q81" s="291">
        <f>P81*N81/1000</f>
        <v>15.487656297780701</v>
      </c>
    </row>
    <row r="82" spans="1:17" s="12" customFormat="1" ht="12.75" customHeight="1">
      <c r="A82" s="270"/>
      <c r="B82" s="271" t="s">
        <v>243</v>
      </c>
      <c r="C82" s="315" t="s">
        <v>207</v>
      </c>
      <c r="D82" s="299">
        <v>92</v>
      </c>
      <c r="E82" s="300">
        <v>2007</v>
      </c>
      <c r="F82" s="301">
        <v>38.700000000000003</v>
      </c>
      <c r="G82" s="301">
        <v>0</v>
      </c>
      <c r="H82" s="301">
        <v>8.69</v>
      </c>
      <c r="I82" s="301">
        <v>30.0076</v>
      </c>
      <c r="J82" s="302">
        <v>6320.16</v>
      </c>
      <c r="K82" s="301">
        <v>30.0076</v>
      </c>
      <c r="L82" s="302">
        <v>6320.16</v>
      </c>
      <c r="M82" s="281">
        <f>K82/L82</f>
        <v>4.7479177742335635E-3</v>
      </c>
      <c r="N82" s="282">
        <v>59.4</v>
      </c>
      <c r="O82" s="283">
        <f>M82*N82</f>
        <v>0.28202631578947368</v>
      </c>
      <c r="P82" s="283">
        <f>M82*60*1000</f>
        <v>284.87506645401385</v>
      </c>
      <c r="Q82" s="284">
        <f>P82*N82/1000</f>
        <v>16.921578947368424</v>
      </c>
    </row>
    <row r="83" spans="1:17" s="12" customFormat="1" ht="12.75" customHeight="1">
      <c r="A83" s="270"/>
      <c r="B83" s="285" t="s">
        <v>330</v>
      </c>
      <c r="C83" s="307" t="s">
        <v>319</v>
      </c>
      <c r="D83" s="308">
        <v>60</v>
      </c>
      <c r="E83" s="308" t="s">
        <v>34</v>
      </c>
      <c r="F83" s="309">
        <f>G83+H83+I83</f>
        <v>30.457999999999998</v>
      </c>
      <c r="G83" s="309">
        <v>6.0038</v>
      </c>
      <c r="H83" s="309">
        <v>9.6</v>
      </c>
      <c r="I83" s="309">
        <v>14.854200000000001</v>
      </c>
      <c r="J83" s="309">
        <v>3125.26</v>
      </c>
      <c r="K83" s="309">
        <f>I83</f>
        <v>14.854200000000001</v>
      </c>
      <c r="L83" s="309">
        <f>J83</f>
        <v>3125.26</v>
      </c>
      <c r="M83" s="310">
        <f>K83/L83</f>
        <v>4.7529485546802504E-3</v>
      </c>
      <c r="N83" s="311">
        <v>47.5</v>
      </c>
      <c r="O83" s="312">
        <f>M83*N83</f>
        <v>0.22576505634731189</v>
      </c>
      <c r="P83" s="312">
        <f>M83*60*1000</f>
        <v>285.17691328081503</v>
      </c>
      <c r="Q83" s="313">
        <f>P83*N83/1000</f>
        <v>13.545903380838714</v>
      </c>
    </row>
    <row r="84" spans="1:17" s="12" customFormat="1" ht="12.75" customHeight="1">
      <c r="A84" s="270"/>
      <c r="B84" s="285" t="s">
        <v>314</v>
      </c>
      <c r="C84" s="278" t="s">
        <v>840</v>
      </c>
      <c r="D84" s="286">
        <v>100</v>
      </c>
      <c r="E84" s="286">
        <v>1966</v>
      </c>
      <c r="F84" s="280">
        <v>44.591000000000001</v>
      </c>
      <c r="G84" s="280">
        <v>7.5149999999999997</v>
      </c>
      <c r="H84" s="280">
        <v>16</v>
      </c>
      <c r="I84" s="280">
        <f>F84-G84-H84</f>
        <v>21.076000000000001</v>
      </c>
      <c r="J84" s="280">
        <v>4431.54</v>
      </c>
      <c r="K84" s="280">
        <v>21.076000000000001</v>
      </c>
      <c r="L84" s="280">
        <v>4431.54</v>
      </c>
      <c r="M84" s="281">
        <f>K84/L84</f>
        <v>4.7559087811460581E-3</v>
      </c>
      <c r="N84" s="282">
        <v>50.25</v>
      </c>
      <c r="O84" s="283">
        <f>M84*N84</f>
        <v>0.23898441625258943</v>
      </c>
      <c r="P84" s="283">
        <f>M84*60*1000</f>
        <v>285.35452686876351</v>
      </c>
      <c r="Q84" s="284">
        <f>P84*N84/1000</f>
        <v>14.339064975155367</v>
      </c>
    </row>
    <row r="85" spans="1:17" s="12" customFormat="1" ht="12.75" customHeight="1">
      <c r="A85" s="270"/>
      <c r="B85" s="285" t="s">
        <v>113</v>
      </c>
      <c r="C85" s="306" t="s">
        <v>558</v>
      </c>
      <c r="D85" s="293">
        <v>19</v>
      </c>
      <c r="E85" s="293">
        <v>1978</v>
      </c>
      <c r="F85" s="294">
        <v>9.6929999999999996</v>
      </c>
      <c r="G85" s="294">
        <v>1.411629</v>
      </c>
      <c r="H85" s="294">
        <v>3.2</v>
      </c>
      <c r="I85" s="294">
        <v>5.0813730000000001</v>
      </c>
      <c r="J85" s="294">
        <v>1059.1500000000001</v>
      </c>
      <c r="K85" s="294">
        <v>5.0813730000000001</v>
      </c>
      <c r="L85" s="294">
        <v>1059.1500000000001</v>
      </c>
      <c r="M85" s="295">
        <v>4.7975952414672143E-3</v>
      </c>
      <c r="N85" s="296">
        <v>67.798000000000002</v>
      </c>
      <c r="O85" s="296">
        <v>0.32526736218099422</v>
      </c>
      <c r="P85" s="296">
        <v>287.8557144880329</v>
      </c>
      <c r="Q85" s="297">
        <v>19.516041730859655</v>
      </c>
    </row>
    <row r="86" spans="1:17" s="12" customFormat="1" ht="12.75" customHeight="1">
      <c r="A86" s="270"/>
      <c r="B86" s="271" t="s">
        <v>243</v>
      </c>
      <c r="C86" s="298" t="s">
        <v>213</v>
      </c>
      <c r="D86" s="299">
        <v>40</v>
      </c>
      <c r="E86" s="300" t="s">
        <v>34</v>
      </c>
      <c r="F86" s="301">
        <v>22.92</v>
      </c>
      <c r="G86" s="301">
        <v>3.92</v>
      </c>
      <c r="H86" s="301">
        <v>6.4</v>
      </c>
      <c r="I86" s="301">
        <v>12.6</v>
      </c>
      <c r="J86" s="302">
        <v>2612.13</v>
      </c>
      <c r="K86" s="301">
        <v>12.6</v>
      </c>
      <c r="L86" s="302">
        <v>2612.13</v>
      </c>
      <c r="M86" s="281">
        <f>K86/L86</f>
        <v>4.8236496652157429E-3</v>
      </c>
      <c r="N86" s="282">
        <v>59.4</v>
      </c>
      <c r="O86" s="283">
        <f>M86*N86</f>
        <v>0.2865247901138151</v>
      </c>
      <c r="P86" s="283">
        <f>M86*60*1000</f>
        <v>289.41897991294456</v>
      </c>
      <c r="Q86" s="284">
        <f>P86*N86/1000</f>
        <v>17.191487406828905</v>
      </c>
    </row>
    <row r="87" spans="1:17" s="12" customFormat="1" ht="12.75" customHeight="1">
      <c r="A87" s="270"/>
      <c r="B87" s="285" t="s">
        <v>36</v>
      </c>
      <c r="C87" s="278" t="s">
        <v>643</v>
      </c>
      <c r="D87" s="286">
        <v>60</v>
      </c>
      <c r="E87" s="286">
        <v>1965</v>
      </c>
      <c r="F87" s="280">
        <f>G87+H87+I87</f>
        <v>27.822000000000003</v>
      </c>
      <c r="G87" s="280">
        <v>5.1560600000000001</v>
      </c>
      <c r="H87" s="280">
        <v>9.6</v>
      </c>
      <c r="I87" s="280">
        <v>13.065940000000001</v>
      </c>
      <c r="J87" s="280">
        <v>2701.31</v>
      </c>
      <c r="K87" s="280">
        <v>13.065940000000001</v>
      </c>
      <c r="L87" s="280">
        <v>2701.31</v>
      </c>
      <c r="M87" s="281">
        <f>K87/L87</f>
        <v>4.8368902495455916E-3</v>
      </c>
      <c r="N87" s="282">
        <v>45.234999999999999</v>
      </c>
      <c r="O87" s="283">
        <f>M87*N87</f>
        <v>0.21879673043819484</v>
      </c>
      <c r="P87" s="283">
        <f>M87*60*1000</f>
        <v>290.21341497273551</v>
      </c>
      <c r="Q87" s="284">
        <f>P87*N87/1000</f>
        <v>13.127803826291691</v>
      </c>
    </row>
    <row r="88" spans="1:17" s="12" customFormat="1" ht="12.75" customHeight="1">
      <c r="A88" s="270"/>
      <c r="B88" s="271" t="s">
        <v>800</v>
      </c>
      <c r="C88" s="278" t="s">
        <v>285</v>
      </c>
      <c r="D88" s="286">
        <v>45</v>
      </c>
      <c r="E88" s="286">
        <v>1974</v>
      </c>
      <c r="F88" s="280">
        <v>22.9</v>
      </c>
      <c r="G88" s="280">
        <v>4.4539949999999999</v>
      </c>
      <c r="H88" s="280">
        <v>7.2</v>
      </c>
      <c r="I88" s="280">
        <v>11.246005</v>
      </c>
      <c r="J88" s="280">
        <v>2309.59</v>
      </c>
      <c r="K88" s="280">
        <v>11.246005</v>
      </c>
      <c r="L88" s="280">
        <v>2309.59</v>
      </c>
      <c r="M88" s="281">
        <v>4.8692646746825189E-3</v>
      </c>
      <c r="N88" s="282">
        <v>51.884</v>
      </c>
      <c r="O88" s="283">
        <v>0.25263692838122781</v>
      </c>
      <c r="P88" s="283">
        <v>292.15588048095117</v>
      </c>
      <c r="Q88" s="284">
        <v>15.158215702873671</v>
      </c>
    </row>
    <row r="89" spans="1:17" s="12" customFormat="1" ht="12.75" customHeight="1">
      <c r="A89" s="270"/>
      <c r="B89" s="285" t="s">
        <v>330</v>
      </c>
      <c r="C89" s="307" t="s">
        <v>322</v>
      </c>
      <c r="D89" s="308">
        <v>30</v>
      </c>
      <c r="E89" s="308" t="s">
        <v>34</v>
      </c>
      <c r="F89" s="309">
        <f>G89+H89+I89</f>
        <v>17.520000000000003</v>
      </c>
      <c r="G89" s="309">
        <v>4.3003999999999998</v>
      </c>
      <c r="H89" s="309">
        <v>4.8</v>
      </c>
      <c r="I89" s="309">
        <v>8.4196000000000009</v>
      </c>
      <c r="J89" s="309">
        <v>1720.83</v>
      </c>
      <c r="K89" s="309">
        <f>I89</f>
        <v>8.4196000000000009</v>
      </c>
      <c r="L89" s="309">
        <f>J89</f>
        <v>1720.83</v>
      </c>
      <c r="M89" s="310">
        <f>K89/L89</f>
        <v>4.8927552402038554E-3</v>
      </c>
      <c r="N89" s="311">
        <v>47.5</v>
      </c>
      <c r="O89" s="312">
        <f>M89*N89</f>
        <v>0.23240587390968315</v>
      </c>
      <c r="P89" s="312">
        <f>M89*60*1000</f>
        <v>293.56531441223132</v>
      </c>
      <c r="Q89" s="313">
        <f>P89*N89/1000</f>
        <v>13.944352434580987</v>
      </c>
    </row>
    <row r="90" spans="1:17" s="12" customFormat="1" ht="12.75" customHeight="1">
      <c r="A90" s="270"/>
      <c r="B90" s="271" t="s">
        <v>182</v>
      </c>
      <c r="C90" s="303" t="s">
        <v>137</v>
      </c>
      <c r="D90" s="36">
        <v>70</v>
      </c>
      <c r="E90" s="36">
        <v>2008</v>
      </c>
      <c r="F90" s="37">
        <v>37.991</v>
      </c>
      <c r="G90" s="37">
        <v>14.347058000000001</v>
      </c>
      <c r="H90" s="37">
        <v>0</v>
      </c>
      <c r="I90" s="37">
        <v>23.643949999999997</v>
      </c>
      <c r="J90" s="37">
        <v>4787.37</v>
      </c>
      <c r="K90" s="37">
        <v>23.643949999999997</v>
      </c>
      <c r="L90" s="37">
        <v>4787.37</v>
      </c>
      <c r="M90" s="304">
        <v>4.9388181820080746E-3</v>
      </c>
      <c r="N90" s="38">
        <v>54.609000000000009</v>
      </c>
      <c r="O90" s="38">
        <v>0.26970392210127897</v>
      </c>
      <c r="P90" s="38">
        <v>296.32909092048448</v>
      </c>
      <c r="Q90" s="305">
        <v>16.182235326076739</v>
      </c>
    </row>
    <row r="91" spans="1:17" s="12" customFormat="1" ht="12.75" customHeight="1">
      <c r="A91" s="270"/>
      <c r="B91" s="285" t="s">
        <v>36</v>
      </c>
      <c r="C91" s="278" t="s">
        <v>644</v>
      </c>
      <c r="D91" s="286">
        <v>25</v>
      </c>
      <c r="E91" s="286">
        <v>2012</v>
      </c>
      <c r="F91" s="280">
        <f>G91+H91+I91</f>
        <v>9.7459999999999987</v>
      </c>
      <c r="G91" s="280">
        <v>1.64314</v>
      </c>
      <c r="H91" s="280">
        <v>0.82986000000000004</v>
      </c>
      <c r="I91" s="280">
        <v>7.2729999999999997</v>
      </c>
      <c r="J91" s="280">
        <v>1472.33</v>
      </c>
      <c r="K91" s="280">
        <v>7.2729999999999997</v>
      </c>
      <c r="L91" s="280">
        <v>1472.33</v>
      </c>
      <c r="M91" s="281">
        <f>K91/L91</f>
        <v>4.939789313537047E-3</v>
      </c>
      <c r="N91" s="282">
        <v>45.234999999999999</v>
      </c>
      <c r="O91" s="283">
        <f>M91*N91</f>
        <v>0.22345136959784831</v>
      </c>
      <c r="P91" s="283">
        <f>M91*60*1000</f>
        <v>296.38735881222283</v>
      </c>
      <c r="Q91" s="284">
        <f>P91*N91/1000</f>
        <v>13.407082175870899</v>
      </c>
    </row>
    <row r="92" spans="1:17" s="12" customFormat="1" ht="12.75" customHeight="1">
      <c r="A92" s="270"/>
      <c r="B92" s="285" t="s">
        <v>36</v>
      </c>
      <c r="C92" s="278" t="s">
        <v>645</v>
      </c>
      <c r="D92" s="286">
        <v>45</v>
      </c>
      <c r="E92" s="286">
        <v>1990</v>
      </c>
      <c r="F92" s="280">
        <f>G92+H92+I92</f>
        <v>25.557000000000002</v>
      </c>
      <c r="G92" s="280">
        <v>6.7991999999999999</v>
      </c>
      <c r="H92" s="280">
        <v>7.2</v>
      </c>
      <c r="I92" s="280">
        <v>11.5578</v>
      </c>
      <c r="J92" s="280">
        <v>2324.8200000000002</v>
      </c>
      <c r="K92" s="280">
        <v>11.5578</v>
      </c>
      <c r="L92" s="280">
        <v>2324.8200000000002</v>
      </c>
      <c r="M92" s="281">
        <f>K92/L92</f>
        <v>4.9714816630964977E-3</v>
      </c>
      <c r="N92" s="282">
        <v>45.234999999999999</v>
      </c>
      <c r="O92" s="283">
        <f>M92*N92</f>
        <v>0.22488497303017008</v>
      </c>
      <c r="P92" s="283">
        <f>M92*60*1000</f>
        <v>298.28889978578985</v>
      </c>
      <c r="Q92" s="284">
        <f>P92*N92/1000</f>
        <v>13.493098381810203</v>
      </c>
    </row>
    <row r="93" spans="1:17" s="12" customFormat="1" ht="12.75" customHeight="1">
      <c r="A93" s="270"/>
      <c r="B93" s="285" t="s">
        <v>282</v>
      </c>
      <c r="C93" s="287" t="s">
        <v>254</v>
      </c>
      <c r="D93" s="285">
        <v>12</v>
      </c>
      <c r="E93" s="285">
        <v>1962</v>
      </c>
      <c r="F93" s="288">
        <v>5.74</v>
      </c>
      <c r="G93" s="288">
        <v>1.1669099999999999</v>
      </c>
      <c r="H93" s="288">
        <v>1.92</v>
      </c>
      <c r="I93" s="288">
        <v>2.653076</v>
      </c>
      <c r="J93" s="288">
        <v>533.5</v>
      </c>
      <c r="K93" s="288">
        <v>2.653076</v>
      </c>
      <c r="L93" s="288">
        <v>533.5</v>
      </c>
      <c r="M93" s="289">
        <f>K93/L93</f>
        <v>4.9729634489222114E-3</v>
      </c>
      <c r="N93" s="290">
        <v>58.86</v>
      </c>
      <c r="O93" s="290">
        <f>M93*N93</f>
        <v>0.29270862860356134</v>
      </c>
      <c r="P93" s="290">
        <f>M93*1000*60</f>
        <v>298.37780693533267</v>
      </c>
      <c r="Q93" s="291">
        <f>O93*60</f>
        <v>17.56251771621368</v>
      </c>
    </row>
    <row r="94" spans="1:17" s="12" customFormat="1" ht="12.75" customHeight="1">
      <c r="A94" s="270"/>
      <c r="B94" s="271" t="s">
        <v>685</v>
      </c>
      <c r="C94" s="287" t="s">
        <v>39</v>
      </c>
      <c r="D94" s="285">
        <v>60</v>
      </c>
      <c r="E94" s="285">
        <v>2005</v>
      </c>
      <c r="F94" s="288">
        <v>37.44</v>
      </c>
      <c r="G94" s="288">
        <v>10.029999999999999</v>
      </c>
      <c r="H94" s="288">
        <v>2.5099999999999998</v>
      </c>
      <c r="I94" s="288">
        <v>24.9</v>
      </c>
      <c r="J94" s="288">
        <v>4933.47</v>
      </c>
      <c r="K94" s="288">
        <f>I94/J94*L94</f>
        <v>24.162256991529286</v>
      </c>
      <c r="L94" s="288">
        <v>4787.3</v>
      </c>
      <c r="M94" s="289">
        <f>I94/J94</f>
        <v>5.0471574773942067E-3</v>
      </c>
      <c r="N94" s="290">
        <f>50.1*1.09</f>
        <v>54.609000000000009</v>
      </c>
      <c r="O94" s="290">
        <f>M94*N94</f>
        <v>0.27562022268302028</v>
      </c>
      <c r="P94" s="290">
        <f>M94*60*1000</f>
        <v>302.82944864365243</v>
      </c>
      <c r="Q94" s="291">
        <f>P94*N94/1000</f>
        <v>16.53721336098122</v>
      </c>
    </row>
    <row r="95" spans="1:17" s="12" customFormat="1" ht="12.75" customHeight="1">
      <c r="A95" s="270"/>
      <c r="B95" s="285" t="s">
        <v>72</v>
      </c>
      <c r="C95" s="303" t="s">
        <v>532</v>
      </c>
      <c r="D95" s="36">
        <v>55</v>
      </c>
      <c r="E95" s="36">
        <v>1990</v>
      </c>
      <c r="F95" s="37">
        <v>37.137</v>
      </c>
      <c r="G95" s="37">
        <v>6.6952800000000003</v>
      </c>
      <c r="H95" s="37">
        <v>12.56</v>
      </c>
      <c r="I95" s="37">
        <v>17.881713999999999</v>
      </c>
      <c r="J95" s="37">
        <v>3527.73</v>
      </c>
      <c r="K95" s="37">
        <v>17.881713999999999</v>
      </c>
      <c r="L95" s="37">
        <v>3527.73</v>
      </c>
      <c r="M95" s="304">
        <v>5.0689009646429856E-3</v>
      </c>
      <c r="N95" s="38">
        <v>77.39</v>
      </c>
      <c r="O95" s="38">
        <v>0.39228224565372066</v>
      </c>
      <c r="P95" s="38">
        <v>304.13405787857909</v>
      </c>
      <c r="Q95" s="305">
        <v>23.536934739223234</v>
      </c>
    </row>
    <row r="96" spans="1:17" s="12" customFormat="1" ht="12.75" customHeight="1">
      <c r="A96" s="270"/>
      <c r="B96" s="271" t="s">
        <v>800</v>
      </c>
      <c r="C96" s="278" t="s">
        <v>283</v>
      </c>
      <c r="D96" s="286">
        <v>39</v>
      </c>
      <c r="E96" s="286">
        <v>1992</v>
      </c>
      <c r="F96" s="280">
        <v>21.205001000000003</v>
      </c>
      <c r="G96" s="280">
        <v>3.289104</v>
      </c>
      <c r="H96" s="280">
        <v>6.4</v>
      </c>
      <c r="I96" s="280">
        <v>11.515897000000001</v>
      </c>
      <c r="J96" s="280">
        <v>2267.6400000000003</v>
      </c>
      <c r="K96" s="280">
        <v>11.515897000000001</v>
      </c>
      <c r="L96" s="280">
        <v>2267.6400000000003</v>
      </c>
      <c r="M96" s="281">
        <v>5.0783620856926139E-3</v>
      </c>
      <c r="N96" s="282">
        <v>51.884</v>
      </c>
      <c r="O96" s="283">
        <v>0.26348573845407558</v>
      </c>
      <c r="P96" s="283">
        <v>304.70172514155684</v>
      </c>
      <c r="Q96" s="284">
        <v>15.809144307244534</v>
      </c>
    </row>
    <row r="97" spans="1:17" s="12" customFormat="1" ht="12.75" customHeight="1">
      <c r="A97" s="270"/>
      <c r="B97" s="271" t="s">
        <v>779</v>
      </c>
      <c r="C97" s="316" t="s">
        <v>208</v>
      </c>
      <c r="D97" s="299">
        <v>20</v>
      </c>
      <c r="E97" s="300" t="s">
        <v>209</v>
      </c>
      <c r="F97" s="301">
        <v>8.76</v>
      </c>
      <c r="G97" s="301">
        <v>1.3</v>
      </c>
      <c r="H97" s="301">
        <v>2.58</v>
      </c>
      <c r="I97" s="301">
        <v>4.88</v>
      </c>
      <c r="J97" s="302">
        <v>960.25</v>
      </c>
      <c r="K97" s="301">
        <v>4.88</v>
      </c>
      <c r="L97" s="301">
        <v>960.25</v>
      </c>
      <c r="M97" s="281">
        <f>K97/L97</f>
        <v>5.0820098932569642E-3</v>
      </c>
      <c r="N97" s="282">
        <v>59.4</v>
      </c>
      <c r="O97" s="283">
        <f>M97*N97</f>
        <v>0.30187138765946364</v>
      </c>
      <c r="P97" s="283">
        <f>M97*60*1000</f>
        <v>304.92059359541787</v>
      </c>
      <c r="Q97" s="284">
        <f>P97*N97/1000</f>
        <v>18.112283259567821</v>
      </c>
    </row>
    <row r="98" spans="1:17" s="12" customFormat="1" ht="12.75" customHeight="1">
      <c r="A98" s="270"/>
      <c r="B98" s="271" t="s">
        <v>112</v>
      </c>
      <c r="C98" s="306" t="s">
        <v>576</v>
      </c>
      <c r="D98" s="293">
        <v>20</v>
      </c>
      <c r="E98" s="293">
        <v>1975</v>
      </c>
      <c r="F98" s="294">
        <v>11.317</v>
      </c>
      <c r="G98" s="294">
        <v>2.1930000000000001</v>
      </c>
      <c r="H98" s="294">
        <v>3.2</v>
      </c>
      <c r="I98" s="294">
        <v>5.9240000000000004</v>
      </c>
      <c r="J98" s="294">
        <v>1147.92</v>
      </c>
      <c r="K98" s="294">
        <v>5.9240000000000004</v>
      </c>
      <c r="L98" s="294">
        <v>1147.92</v>
      </c>
      <c r="M98" s="295">
        <v>5.1606383720119867E-3</v>
      </c>
      <c r="N98" s="296">
        <v>57.879000000000005</v>
      </c>
      <c r="O98" s="296">
        <v>0.29869258833368179</v>
      </c>
      <c r="P98" s="296">
        <v>309.63830232071922</v>
      </c>
      <c r="Q98" s="297">
        <v>17.921555300020909</v>
      </c>
    </row>
    <row r="99" spans="1:17" s="12" customFormat="1" ht="12.75" customHeight="1">
      <c r="A99" s="270"/>
      <c r="B99" s="271" t="s">
        <v>373</v>
      </c>
      <c r="C99" s="278" t="s">
        <v>612</v>
      </c>
      <c r="D99" s="286">
        <v>20</v>
      </c>
      <c r="E99" s="286">
        <v>1982</v>
      </c>
      <c r="F99" s="280">
        <v>10.24</v>
      </c>
      <c r="G99" s="280">
        <v>1.7310000000000001</v>
      </c>
      <c r="H99" s="280">
        <v>3.2</v>
      </c>
      <c r="I99" s="280">
        <v>5.3090000000000002</v>
      </c>
      <c r="J99" s="280">
        <v>1023.95</v>
      </c>
      <c r="K99" s="280">
        <v>5.3090000000000002</v>
      </c>
      <c r="L99" s="280">
        <v>1023.95</v>
      </c>
      <c r="M99" s="281">
        <f>K99/L99</f>
        <v>5.1848234777088723E-3</v>
      </c>
      <c r="N99" s="282">
        <v>44.3</v>
      </c>
      <c r="O99" s="283">
        <f>M99*N99</f>
        <v>0.22968768006250304</v>
      </c>
      <c r="P99" s="283">
        <f>M99*60*1000</f>
        <v>311.08940866253232</v>
      </c>
      <c r="Q99" s="284">
        <f>P99*N99/1000</f>
        <v>13.781260803750181</v>
      </c>
    </row>
    <row r="100" spans="1:17" s="12" customFormat="1" ht="12.75" customHeight="1">
      <c r="A100" s="270"/>
      <c r="B100" s="285" t="s">
        <v>333</v>
      </c>
      <c r="C100" s="278" t="s">
        <v>454</v>
      </c>
      <c r="D100" s="286">
        <v>22</v>
      </c>
      <c r="E100" s="286" t="s">
        <v>331</v>
      </c>
      <c r="F100" s="280">
        <f>SUM(G100+H100+I100)</f>
        <v>11.433</v>
      </c>
      <c r="G100" s="280">
        <v>1.875</v>
      </c>
      <c r="H100" s="280">
        <v>3.52</v>
      </c>
      <c r="I100" s="280">
        <v>6.0380000000000003</v>
      </c>
      <c r="J100" s="280">
        <v>1161.98</v>
      </c>
      <c r="K100" s="280">
        <v>6.0380000000000003</v>
      </c>
      <c r="L100" s="280">
        <v>1161.98</v>
      </c>
      <c r="M100" s="281">
        <f>K100/L100</f>
        <v>5.1963028623556347E-3</v>
      </c>
      <c r="N100" s="282">
        <v>50.9</v>
      </c>
      <c r="O100" s="283">
        <f>M100*N100</f>
        <v>0.26449181569390179</v>
      </c>
      <c r="P100" s="283">
        <f>M100*60*1000</f>
        <v>311.7781717413381</v>
      </c>
      <c r="Q100" s="284">
        <f>P100*N100/1000</f>
        <v>15.869508941634109</v>
      </c>
    </row>
    <row r="101" spans="1:17" s="12" customFormat="1" ht="12.75" customHeight="1">
      <c r="A101" s="270"/>
      <c r="B101" s="285" t="s">
        <v>333</v>
      </c>
      <c r="C101" s="278" t="s">
        <v>456</v>
      </c>
      <c r="D101" s="286">
        <v>8</v>
      </c>
      <c r="E101" s="286" t="s">
        <v>331</v>
      </c>
      <c r="F101" s="280">
        <f>SUM(G101+H101+I101)</f>
        <v>4.0620000000000003</v>
      </c>
      <c r="G101" s="280">
        <v>0.66300000000000003</v>
      </c>
      <c r="H101" s="280">
        <v>1.28</v>
      </c>
      <c r="I101" s="280">
        <v>2.1190000000000002</v>
      </c>
      <c r="J101" s="280">
        <v>407.05</v>
      </c>
      <c r="K101" s="280">
        <v>2.1190000000000002</v>
      </c>
      <c r="L101" s="280">
        <v>407.05</v>
      </c>
      <c r="M101" s="281">
        <f>K101/L101</f>
        <v>5.2057486795234007E-3</v>
      </c>
      <c r="N101" s="282">
        <v>50.9</v>
      </c>
      <c r="O101" s="283">
        <f>M101*N101</f>
        <v>0.26497260778774107</v>
      </c>
      <c r="P101" s="283">
        <f>M101*60*1000</f>
        <v>312.34492077140402</v>
      </c>
      <c r="Q101" s="284">
        <f>P101*N101/1000</f>
        <v>15.898356467264465</v>
      </c>
    </row>
    <row r="102" spans="1:17" s="12" customFormat="1" ht="12.75" customHeight="1">
      <c r="A102" s="270"/>
      <c r="B102" s="285" t="s">
        <v>113</v>
      </c>
      <c r="C102" s="306" t="s">
        <v>559</v>
      </c>
      <c r="D102" s="293">
        <v>20</v>
      </c>
      <c r="E102" s="293">
        <v>1978</v>
      </c>
      <c r="F102" s="294">
        <v>9.8529999999999998</v>
      </c>
      <c r="G102" s="294">
        <v>1.1788650000000001</v>
      </c>
      <c r="H102" s="294">
        <v>3.2</v>
      </c>
      <c r="I102" s="294">
        <v>5.4741339999999994</v>
      </c>
      <c r="J102" s="294">
        <v>1050.01</v>
      </c>
      <c r="K102" s="294">
        <v>5.4741339999999994</v>
      </c>
      <c r="L102" s="294">
        <v>1050.01</v>
      </c>
      <c r="M102" s="295">
        <v>5.213411300844753E-3</v>
      </c>
      <c r="N102" s="296">
        <v>67.798000000000002</v>
      </c>
      <c r="O102" s="296">
        <v>0.35345885937467258</v>
      </c>
      <c r="P102" s="296">
        <v>312.8046780506852</v>
      </c>
      <c r="Q102" s="297">
        <v>21.207531562480355</v>
      </c>
    </row>
    <row r="103" spans="1:17" s="12" customFormat="1" ht="12.75" customHeight="1">
      <c r="A103" s="270"/>
      <c r="B103" s="285" t="s">
        <v>330</v>
      </c>
      <c r="C103" s="307" t="s">
        <v>448</v>
      </c>
      <c r="D103" s="308">
        <v>18</v>
      </c>
      <c r="E103" s="308">
        <v>2007</v>
      </c>
      <c r="F103" s="309">
        <f>G103+H103+I103</f>
        <v>14.327</v>
      </c>
      <c r="G103" s="309">
        <v>2.3469000000000002</v>
      </c>
      <c r="H103" s="309">
        <v>3.12</v>
      </c>
      <c r="I103" s="309">
        <v>8.8600999999999992</v>
      </c>
      <c r="J103" s="309">
        <v>1677.39</v>
      </c>
      <c r="K103" s="309">
        <f>I103</f>
        <v>8.8600999999999992</v>
      </c>
      <c r="L103" s="309">
        <f>J103</f>
        <v>1677.39</v>
      </c>
      <c r="M103" s="310">
        <f>K103/L103</f>
        <v>5.2820751286224423E-3</v>
      </c>
      <c r="N103" s="311">
        <v>47.5</v>
      </c>
      <c r="O103" s="312">
        <f>M103*N103</f>
        <v>0.250898568609566</v>
      </c>
      <c r="P103" s="312">
        <f>M103*60*1000</f>
        <v>316.92450771734656</v>
      </c>
      <c r="Q103" s="313">
        <f>P103*N103/1000</f>
        <v>15.053914116573962</v>
      </c>
    </row>
    <row r="104" spans="1:17" s="12" customFormat="1" ht="12.75" customHeight="1">
      <c r="A104" s="270"/>
      <c r="B104" s="285" t="s">
        <v>282</v>
      </c>
      <c r="C104" s="287" t="s">
        <v>256</v>
      </c>
      <c r="D104" s="285">
        <v>12</v>
      </c>
      <c r="E104" s="285">
        <v>1962</v>
      </c>
      <c r="F104" s="288">
        <v>5.72</v>
      </c>
      <c r="G104" s="288">
        <v>0.95441600000000004</v>
      </c>
      <c r="H104" s="288">
        <v>1.92</v>
      </c>
      <c r="I104" s="288">
        <v>2.84558</v>
      </c>
      <c r="J104" s="288">
        <v>533.70000000000005</v>
      </c>
      <c r="K104" s="288">
        <v>2.84558</v>
      </c>
      <c r="L104" s="288">
        <v>533.70000000000005</v>
      </c>
      <c r="M104" s="289">
        <f>K104/L104</f>
        <v>5.3317968896383731E-3</v>
      </c>
      <c r="N104" s="290">
        <v>58.86</v>
      </c>
      <c r="O104" s="290">
        <f>M104*N104</f>
        <v>0.31382956492411462</v>
      </c>
      <c r="P104" s="290">
        <f>M104*1000*60</f>
        <v>319.90781337830242</v>
      </c>
      <c r="Q104" s="291">
        <f>O104*60</f>
        <v>18.829773895446877</v>
      </c>
    </row>
    <row r="105" spans="1:17" s="12" customFormat="1" ht="12.75" customHeight="1">
      <c r="A105" s="270"/>
      <c r="B105" s="285" t="s">
        <v>97</v>
      </c>
      <c r="C105" s="303" t="s">
        <v>77</v>
      </c>
      <c r="D105" s="36">
        <v>10</v>
      </c>
      <c r="E105" s="36">
        <v>1999</v>
      </c>
      <c r="F105" s="37">
        <v>6.7957000000000001</v>
      </c>
      <c r="G105" s="37">
        <v>0</v>
      </c>
      <c r="H105" s="37">
        <v>0</v>
      </c>
      <c r="I105" s="37">
        <v>6.7957000000000001</v>
      </c>
      <c r="J105" s="37">
        <v>1261.9000000000001</v>
      </c>
      <c r="K105" s="37">
        <v>6.7957000000000001</v>
      </c>
      <c r="L105" s="37">
        <v>1261.9000000000001</v>
      </c>
      <c r="M105" s="304">
        <v>5.3852920199698867E-3</v>
      </c>
      <c r="N105" s="38">
        <v>78.807000000000002</v>
      </c>
      <c r="O105" s="38">
        <v>0.42439870821776687</v>
      </c>
      <c r="P105" s="38">
        <v>323.11752119819323</v>
      </c>
      <c r="Q105" s="305">
        <v>25.463922493066011</v>
      </c>
    </row>
    <row r="106" spans="1:17" s="12" customFormat="1" ht="12.75" customHeight="1">
      <c r="A106" s="270"/>
      <c r="B106" s="271" t="s">
        <v>800</v>
      </c>
      <c r="C106" s="278" t="s">
        <v>289</v>
      </c>
      <c r="D106" s="286">
        <v>32</v>
      </c>
      <c r="E106" s="286">
        <v>1962</v>
      </c>
      <c r="F106" s="280">
        <v>12.90075</v>
      </c>
      <c r="G106" s="280">
        <v>1.31775</v>
      </c>
      <c r="H106" s="280">
        <v>5.0529999999999999</v>
      </c>
      <c r="I106" s="280">
        <v>6.53</v>
      </c>
      <c r="J106" s="280">
        <v>1208.8</v>
      </c>
      <c r="K106" s="280">
        <v>6.53</v>
      </c>
      <c r="L106" s="280">
        <v>1208.8</v>
      </c>
      <c r="M106" s="281">
        <v>5.4020516214427538E-3</v>
      </c>
      <c r="N106" s="282">
        <v>51.884</v>
      </c>
      <c r="O106" s="283">
        <v>0.28028004632693582</v>
      </c>
      <c r="P106" s="283">
        <v>324.12309728656527</v>
      </c>
      <c r="Q106" s="284">
        <v>16.81680277961615</v>
      </c>
    </row>
    <row r="107" spans="1:17" s="12" customFormat="1" ht="12.75" customHeight="1">
      <c r="A107" s="270"/>
      <c r="B107" s="285" t="s">
        <v>113</v>
      </c>
      <c r="C107" s="306" t="s">
        <v>560</v>
      </c>
      <c r="D107" s="293">
        <v>29</v>
      </c>
      <c r="E107" s="293">
        <v>1987</v>
      </c>
      <c r="F107" s="294">
        <v>15.106</v>
      </c>
      <c r="G107" s="294">
        <v>2.3795069999999998</v>
      </c>
      <c r="H107" s="294">
        <v>4.8</v>
      </c>
      <c r="I107" s="294">
        <v>7.9264900000000003</v>
      </c>
      <c r="J107" s="294">
        <v>1510.61</v>
      </c>
      <c r="K107" s="294">
        <v>7.9264900000000003</v>
      </c>
      <c r="L107" s="294">
        <v>1454.7299999999998</v>
      </c>
      <c r="M107" s="295">
        <v>5.4487705622349178E-3</v>
      </c>
      <c r="N107" s="296">
        <v>67.798000000000002</v>
      </c>
      <c r="O107" s="296">
        <v>0.36941574657840298</v>
      </c>
      <c r="P107" s="296">
        <v>326.92623373409509</v>
      </c>
      <c r="Q107" s="297">
        <v>22.16494479470418</v>
      </c>
    </row>
    <row r="108" spans="1:17" s="12" customFormat="1" ht="12.75" customHeight="1">
      <c r="A108" s="270"/>
      <c r="B108" s="271" t="s">
        <v>243</v>
      </c>
      <c r="C108" s="315" t="s">
        <v>210</v>
      </c>
      <c r="D108" s="299">
        <v>78</v>
      </c>
      <c r="E108" s="300">
        <v>2009</v>
      </c>
      <c r="F108" s="301">
        <v>35.369999999999997</v>
      </c>
      <c r="G108" s="301">
        <v>0</v>
      </c>
      <c r="H108" s="301">
        <v>7</v>
      </c>
      <c r="I108" s="301">
        <v>28.370999999999999</v>
      </c>
      <c r="J108" s="302">
        <v>5193.04</v>
      </c>
      <c r="K108" s="301">
        <v>28.370999999999999</v>
      </c>
      <c r="L108" s="302">
        <v>5193.04</v>
      </c>
      <c r="M108" s="281">
        <f>K108/L108</f>
        <v>5.4632739204781783E-3</v>
      </c>
      <c r="N108" s="282">
        <v>59.4</v>
      </c>
      <c r="O108" s="283">
        <f>M108*N108</f>
        <v>0.32451847087640379</v>
      </c>
      <c r="P108" s="283">
        <f>M108*60*1000</f>
        <v>327.79643522869065</v>
      </c>
      <c r="Q108" s="284">
        <f>P108*N108/1000</f>
        <v>19.471108252584227</v>
      </c>
    </row>
    <row r="109" spans="1:17" s="12" customFormat="1" ht="12.75" customHeight="1">
      <c r="A109" s="270"/>
      <c r="B109" s="285" t="s">
        <v>113</v>
      </c>
      <c r="C109" s="306" t="s">
        <v>561</v>
      </c>
      <c r="D109" s="293">
        <v>21</v>
      </c>
      <c r="E109" s="293">
        <v>1988</v>
      </c>
      <c r="F109" s="294">
        <v>10.092000000000001</v>
      </c>
      <c r="G109" s="294">
        <v>0.99960000000000004</v>
      </c>
      <c r="H109" s="294">
        <v>3.2</v>
      </c>
      <c r="I109" s="294">
        <v>5.892398</v>
      </c>
      <c r="J109" s="294">
        <v>1072.1099999999999</v>
      </c>
      <c r="K109" s="294">
        <v>5.892398</v>
      </c>
      <c r="L109" s="294">
        <v>1072.1099999999999</v>
      </c>
      <c r="M109" s="295">
        <v>5.4960759623546096E-3</v>
      </c>
      <c r="N109" s="296">
        <v>67.798000000000002</v>
      </c>
      <c r="O109" s="296">
        <v>0.37262295809571783</v>
      </c>
      <c r="P109" s="296">
        <v>329.76455774127658</v>
      </c>
      <c r="Q109" s="297">
        <v>22.357377485743068</v>
      </c>
    </row>
    <row r="110" spans="1:17" s="12" customFormat="1" ht="12.75" customHeight="1">
      <c r="A110" s="270"/>
      <c r="B110" s="271" t="s">
        <v>30</v>
      </c>
      <c r="C110" s="317" t="s">
        <v>361</v>
      </c>
      <c r="D110" s="286">
        <v>22</v>
      </c>
      <c r="E110" s="286">
        <v>1985</v>
      </c>
      <c r="F110" s="280">
        <f>+G110+H110+I110</f>
        <v>12.016003</v>
      </c>
      <c r="G110" s="280">
        <v>2.0427909999999998</v>
      </c>
      <c r="H110" s="280">
        <v>3.57</v>
      </c>
      <c r="I110" s="280">
        <v>6.4032119999999999</v>
      </c>
      <c r="J110" s="280">
        <v>1162.5999999999999</v>
      </c>
      <c r="K110" s="280">
        <f>+I110</f>
        <v>6.4032119999999999</v>
      </c>
      <c r="L110" s="280">
        <v>1162.5999999999999</v>
      </c>
      <c r="M110" s="281">
        <f>K110/L110</f>
        <v>5.5076655771546541E-3</v>
      </c>
      <c r="N110" s="282">
        <v>86.9</v>
      </c>
      <c r="O110" s="283">
        <f>M110*N110</f>
        <v>0.47861613865473945</v>
      </c>
      <c r="P110" s="283">
        <f>M110*60*1000</f>
        <v>330.45993462927925</v>
      </c>
      <c r="Q110" s="284">
        <f>P110*N110/1000</f>
        <v>28.716968319284369</v>
      </c>
    </row>
    <row r="111" spans="1:17" s="12" customFormat="1" ht="12.75" customHeight="1">
      <c r="A111" s="270"/>
      <c r="B111" s="285" t="s">
        <v>72</v>
      </c>
      <c r="C111" s="35" t="s">
        <v>476</v>
      </c>
      <c r="D111" s="36">
        <v>22</v>
      </c>
      <c r="E111" s="36">
        <v>1994</v>
      </c>
      <c r="F111" s="37">
        <v>12.010999999999999</v>
      </c>
      <c r="G111" s="37">
        <v>2.0868180000000001</v>
      </c>
      <c r="H111" s="37">
        <v>3.52</v>
      </c>
      <c r="I111" s="37">
        <v>6.4041800000000002</v>
      </c>
      <c r="J111" s="37">
        <v>1162.77</v>
      </c>
      <c r="K111" s="37">
        <v>6.4041800000000002</v>
      </c>
      <c r="L111" s="37">
        <v>1162.77</v>
      </c>
      <c r="M111" s="304">
        <v>5.5076928369324979E-3</v>
      </c>
      <c r="N111" s="38">
        <v>77.39</v>
      </c>
      <c r="O111" s="38">
        <v>0.42624034865020599</v>
      </c>
      <c r="P111" s="38">
        <v>330.46157021594985</v>
      </c>
      <c r="Q111" s="305">
        <v>25.574420919012358</v>
      </c>
    </row>
    <row r="112" spans="1:17" s="12" customFormat="1" ht="12.75" customHeight="1">
      <c r="A112" s="270"/>
      <c r="B112" s="285" t="s">
        <v>330</v>
      </c>
      <c r="C112" s="307" t="s">
        <v>896</v>
      </c>
      <c r="D112" s="308">
        <v>45</v>
      </c>
      <c r="E112" s="308" t="s">
        <v>34</v>
      </c>
      <c r="F112" s="309">
        <f>G112+H112+I112</f>
        <v>21.21</v>
      </c>
      <c r="G112" s="309">
        <v>3.6732</v>
      </c>
      <c r="H112" s="309">
        <v>7.2</v>
      </c>
      <c r="I112" s="309">
        <v>10.3368</v>
      </c>
      <c r="J112" s="309">
        <v>1870.08</v>
      </c>
      <c r="K112" s="309">
        <f>I112</f>
        <v>10.3368</v>
      </c>
      <c r="L112" s="309">
        <f>J112</f>
        <v>1870.08</v>
      </c>
      <c r="M112" s="310">
        <f>K112/L112</f>
        <v>5.5274640657084189E-3</v>
      </c>
      <c r="N112" s="311">
        <v>47.5</v>
      </c>
      <c r="O112" s="312">
        <f>M112*N112</f>
        <v>0.2625545431211499</v>
      </c>
      <c r="P112" s="312">
        <f>M112*60*1000</f>
        <v>331.64784394250512</v>
      </c>
      <c r="Q112" s="313">
        <f>P112*N112/1000</f>
        <v>15.753272587268993</v>
      </c>
    </row>
    <row r="113" spans="1:17" s="12" customFormat="1" ht="12.75" customHeight="1">
      <c r="A113" s="270"/>
      <c r="B113" s="271" t="s">
        <v>800</v>
      </c>
      <c r="C113" s="278" t="s">
        <v>288</v>
      </c>
      <c r="D113" s="286">
        <v>32</v>
      </c>
      <c r="E113" s="286">
        <v>1964</v>
      </c>
      <c r="F113" s="280">
        <v>13.224105</v>
      </c>
      <c r="G113" s="280">
        <v>1.3441050000000001</v>
      </c>
      <c r="H113" s="280">
        <v>5.12</v>
      </c>
      <c r="I113" s="280">
        <v>6.76</v>
      </c>
      <c r="J113" s="280">
        <v>1222.47</v>
      </c>
      <c r="K113" s="280">
        <v>6.76</v>
      </c>
      <c r="L113" s="280">
        <v>1222.47</v>
      </c>
      <c r="M113" s="281">
        <v>5.5297880520585371E-3</v>
      </c>
      <c r="N113" s="282">
        <v>51.884</v>
      </c>
      <c r="O113" s="283">
        <v>0.28690752329300512</v>
      </c>
      <c r="P113" s="283">
        <v>331.78728312351222</v>
      </c>
      <c r="Q113" s="284">
        <v>17.214451397580309</v>
      </c>
    </row>
    <row r="114" spans="1:17" s="12" customFormat="1" ht="12.75" customHeight="1">
      <c r="A114" s="270"/>
      <c r="B114" s="285" t="s">
        <v>97</v>
      </c>
      <c r="C114" s="303" t="s">
        <v>78</v>
      </c>
      <c r="D114" s="36">
        <v>34</v>
      </c>
      <c r="E114" s="36">
        <v>2001</v>
      </c>
      <c r="F114" s="37">
        <v>19.891999999999999</v>
      </c>
      <c r="G114" s="37">
        <v>4.7623259999999998</v>
      </c>
      <c r="H114" s="37">
        <v>5.44</v>
      </c>
      <c r="I114" s="37">
        <v>9.6896740000000001</v>
      </c>
      <c r="J114" s="37">
        <v>1747.92</v>
      </c>
      <c r="K114" s="37">
        <v>9.6896740000000001</v>
      </c>
      <c r="L114" s="37">
        <v>1747.92</v>
      </c>
      <c r="M114" s="304">
        <v>5.5435454711886128E-3</v>
      </c>
      <c r="N114" s="38">
        <v>78.807000000000002</v>
      </c>
      <c r="O114" s="38">
        <v>0.43687018794796101</v>
      </c>
      <c r="P114" s="38">
        <v>332.61272827131677</v>
      </c>
      <c r="Q114" s="305">
        <v>26.21221127687766</v>
      </c>
    </row>
    <row r="115" spans="1:17" s="12" customFormat="1" ht="12.75" customHeight="1">
      <c r="A115" s="270"/>
      <c r="B115" s="271" t="s">
        <v>743</v>
      </c>
      <c r="C115" s="287" t="s">
        <v>716</v>
      </c>
      <c r="D115" s="285">
        <v>40</v>
      </c>
      <c r="E115" s="285">
        <v>1990</v>
      </c>
      <c r="F115" s="288">
        <f>G115+H115+I115</f>
        <v>23.1</v>
      </c>
      <c r="G115" s="288">
        <v>3.9929999999999999</v>
      </c>
      <c r="H115" s="288">
        <v>6.4</v>
      </c>
      <c r="I115" s="288">
        <v>12.707000000000001</v>
      </c>
      <c r="J115" s="288">
        <v>2290.61</v>
      </c>
      <c r="K115" s="288">
        <v>12.707000000000001</v>
      </c>
      <c r="L115" s="288">
        <v>2290.61</v>
      </c>
      <c r="M115" s="289">
        <f>K115/L115</f>
        <v>5.5474305970898584E-3</v>
      </c>
      <c r="N115" s="290">
        <v>58.8</v>
      </c>
      <c r="O115" s="290">
        <f>M115*N115*1.09</f>
        <v>0.35554592182868322</v>
      </c>
      <c r="P115" s="290">
        <f>M115*60*1000</f>
        <v>332.84583582539153</v>
      </c>
      <c r="Q115" s="291">
        <f>P115*N115/1000</f>
        <v>19.57133514653302</v>
      </c>
    </row>
    <row r="116" spans="1:17" s="12" customFormat="1" ht="12.75" customHeight="1">
      <c r="A116" s="270"/>
      <c r="B116" s="271" t="s">
        <v>425</v>
      </c>
      <c r="C116" s="278" t="s">
        <v>402</v>
      </c>
      <c r="D116" s="286">
        <v>27</v>
      </c>
      <c r="E116" s="286" t="s">
        <v>34</v>
      </c>
      <c r="F116" s="280">
        <v>13.542</v>
      </c>
      <c r="G116" s="280">
        <v>1.696</v>
      </c>
      <c r="H116" s="280">
        <v>4.319</v>
      </c>
      <c r="I116" s="280">
        <v>7.5270000000000001</v>
      </c>
      <c r="J116" s="280">
        <v>1344.29</v>
      </c>
      <c r="K116" s="280">
        <v>7.5270000000000001</v>
      </c>
      <c r="L116" s="280">
        <v>1344.29</v>
      </c>
      <c r="M116" s="281">
        <f>K116/L116</f>
        <v>5.5992382596017232E-3</v>
      </c>
      <c r="N116" s="282">
        <v>74.3</v>
      </c>
      <c r="O116" s="283">
        <f>M116*N116</f>
        <v>0.41602340268840804</v>
      </c>
      <c r="P116" s="283">
        <f>M116*60*1000</f>
        <v>335.95429557610339</v>
      </c>
      <c r="Q116" s="284">
        <f>P116*N116/1000</f>
        <v>24.961404161304479</v>
      </c>
    </row>
    <row r="117" spans="1:17" s="12" customFormat="1" ht="12.75" customHeight="1">
      <c r="A117" s="270"/>
      <c r="B117" s="285" t="s">
        <v>97</v>
      </c>
      <c r="C117" s="303" t="s">
        <v>76</v>
      </c>
      <c r="D117" s="36">
        <v>21</v>
      </c>
      <c r="E117" s="36">
        <v>2000</v>
      </c>
      <c r="F117" s="37">
        <v>11.401999999999999</v>
      </c>
      <c r="G117" s="37">
        <v>2.6957930000000001</v>
      </c>
      <c r="H117" s="37">
        <v>2.4926879999999998</v>
      </c>
      <c r="I117" s="37">
        <v>6.2135150000000001</v>
      </c>
      <c r="J117" s="37">
        <v>1105.27</v>
      </c>
      <c r="K117" s="37">
        <v>6.2135150000000001</v>
      </c>
      <c r="L117" s="37">
        <v>1105.27</v>
      </c>
      <c r="M117" s="304">
        <v>5.6217168655622613E-3</v>
      </c>
      <c r="N117" s="38">
        <v>78.807000000000002</v>
      </c>
      <c r="O117" s="38">
        <v>0.44303064102436512</v>
      </c>
      <c r="P117" s="38">
        <v>337.30301193373566</v>
      </c>
      <c r="Q117" s="305">
        <v>26.581838461461906</v>
      </c>
    </row>
    <row r="118" spans="1:17" s="12" customFormat="1" ht="12.75" customHeight="1">
      <c r="A118" s="270"/>
      <c r="B118" s="271" t="s">
        <v>685</v>
      </c>
      <c r="C118" s="287" t="s">
        <v>203</v>
      </c>
      <c r="D118" s="285">
        <v>39</v>
      </c>
      <c r="E118" s="285">
        <v>2007</v>
      </c>
      <c r="F118" s="288">
        <v>20.79</v>
      </c>
      <c r="G118" s="288">
        <v>6.17</v>
      </c>
      <c r="H118" s="288">
        <v>1.3</v>
      </c>
      <c r="I118" s="288">
        <f>F118-G118-H118</f>
        <v>13.319999999999999</v>
      </c>
      <c r="J118" s="288">
        <v>2368.7800000000002</v>
      </c>
      <c r="K118" s="288">
        <f>I118/J118*L118</f>
        <v>13.319999999999999</v>
      </c>
      <c r="L118" s="288">
        <v>2368.7800000000002</v>
      </c>
      <c r="M118" s="289">
        <f>I118/J118</f>
        <v>5.623147780714122E-3</v>
      </c>
      <c r="N118" s="290">
        <f>50.1*1.09</f>
        <v>54.609000000000009</v>
      </c>
      <c r="O118" s="290">
        <f>M118*N118</f>
        <v>0.30707447715701752</v>
      </c>
      <c r="P118" s="290">
        <f>M118*60*1000</f>
        <v>337.38886684284728</v>
      </c>
      <c r="Q118" s="291">
        <f>P118*N118/1000</f>
        <v>18.424468629421053</v>
      </c>
    </row>
    <row r="119" spans="1:17" s="12" customFormat="1" ht="12.75" customHeight="1">
      <c r="A119" s="270"/>
      <c r="B119" s="285" t="s">
        <v>330</v>
      </c>
      <c r="C119" s="307" t="s">
        <v>320</v>
      </c>
      <c r="D119" s="308">
        <v>49</v>
      </c>
      <c r="E119" s="308">
        <v>2009</v>
      </c>
      <c r="F119" s="309">
        <f>G119+H119+I119</f>
        <v>23.900000000000002</v>
      </c>
      <c r="G119" s="309">
        <v>4.0913000000000004</v>
      </c>
      <c r="H119" s="309">
        <v>0</v>
      </c>
      <c r="I119" s="309">
        <v>19.808700000000002</v>
      </c>
      <c r="J119" s="309">
        <v>3494.18</v>
      </c>
      <c r="K119" s="309">
        <f>I119</f>
        <v>19.808700000000002</v>
      </c>
      <c r="L119" s="309">
        <f>J119</f>
        <v>3494.18</v>
      </c>
      <c r="M119" s="310">
        <f>K119/L119</f>
        <v>5.6690554006948706E-3</v>
      </c>
      <c r="N119" s="311">
        <v>47.5</v>
      </c>
      <c r="O119" s="312">
        <f>M119*N119</f>
        <v>0.26928013153300634</v>
      </c>
      <c r="P119" s="312">
        <f>M119*60*1000</f>
        <v>340.14332404169221</v>
      </c>
      <c r="Q119" s="313">
        <f>P119*N119/1000</f>
        <v>16.156807891980378</v>
      </c>
    </row>
    <row r="120" spans="1:17" s="12" customFormat="1" ht="12.75" customHeight="1">
      <c r="A120" s="270"/>
      <c r="B120" s="271" t="s">
        <v>30</v>
      </c>
      <c r="C120" s="318" t="s">
        <v>370</v>
      </c>
      <c r="D120" s="319">
        <v>12</v>
      </c>
      <c r="E120" s="286">
        <v>1989</v>
      </c>
      <c r="F120" s="280">
        <f>+G120+H120+I120</f>
        <v>6.4840020000000003</v>
      </c>
      <c r="G120" s="280">
        <v>0.70630099999999996</v>
      </c>
      <c r="H120" s="280">
        <v>1.76</v>
      </c>
      <c r="I120" s="280">
        <v>4.0177009999999997</v>
      </c>
      <c r="J120" s="280">
        <v>708.61</v>
      </c>
      <c r="K120" s="280">
        <f>+I120</f>
        <v>4.0177009999999997</v>
      </c>
      <c r="L120" s="280">
        <v>708.61</v>
      </c>
      <c r="M120" s="281">
        <f>K120/L120</f>
        <v>5.6698339001707565E-3</v>
      </c>
      <c r="N120" s="282">
        <v>86.9</v>
      </c>
      <c r="O120" s="283">
        <f>M120*N120</f>
        <v>0.49270856592483875</v>
      </c>
      <c r="P120" s="283">
        <f>M120*60*1000</f>
        <v>340.19003401024537</v>
      </c>
      <c r="Q120" s="284">
        <f>P120*N120/1000</f>
        <v>29.562513955490324</v>
      </c>
    </row>
    <row r="121" spans="1:17" s="12" customFormat="1" ht="12.75" customHeight="1">
      <c r="A121" s="270"/>
      <c r="B121" s="285" t="s">
        <v>97</v>
      </c>
      <c r="C121" s="303" t="s">
        <v>82</v>
      </c>
      <c r="D121" s="36">
        <v>93</v>
      </c>
      <c r="E121" s="36">
        <v>1973</v>
      </c>
      <c r="F121" s="37">
        <v>50.203000000000003</v>
      </c>
      <c r="G121" s="37">
        <v>10.153124999999999</v>
      </c>
      <c r="H121" s="37">
        <v>14.4</v>
      </c>
      <c r="I121" s="37">
        <v>25.649857999999998</v>
      </c>
      <c r="J121" s="37">
        <v>4520.3</v>
      </c>
      <c r="K121" s="37">
        <v>25.649857999999998</v>
      </c>
      <c r="L121" s="37">
        <v>4520.3</v>
      </c>
      <c r="M121" s="304">
        <v>5.6743707276065746E-3</v>
      </c>
      <c r="N121" s="38">
        <v>78.807000000000002</v>
      </c>
      <c r="O121" s="38">
        <v>0.44718013393049133</v>
      </c>
      <c r="P121" s="38">
        <v>340.46224365639449</v>
      </c>
      <c r="Q121" s="305">
        <v>26.830808035829484</v>
      </c>
    </row>
    <row r="122" spans="1:17" s="12" customFormat="1" ht="12.75" customHeight="1">
      <c r="A122" s="270"/>
      <c r="B122" s="271" t="s">
        <v>743</v>
      </c>
      <c r="C122" s="287" t="s">
        <v>718</v>
      </c>
      <c r="D122" s="285">
        <v>40</v>
      </c>
      <c r="E122" s="285">
        <v>1992</v>
      </c>
      <c r="F122" s="288">
        <f>G122+H122+I122</f>
        <v>22.700000000000003</v>
      </c>
      <c r="G122" s="288">
        <v>3.9540000000000002</v>
      </c>
      <c r="H122" s="288">
        <v>6.4</v>
      </c>
      <c r="I122" s="288">
        <v>12.346</v>
      </c>
      <c r="J122" s="288">
        <v>2169.38</v>
      </c>
      <c r="K122" s="288">
        <v>12.346</v>
      </c>
      <c r="L122" s="288">
        <v>2169.38</v>
      </c>
      <c r="M122" s="289">
        <f>K122/L122</f>
        <v>5.6910269293530867E-3</v>
      </c>
      <c r="N122" s="290">
        <v>58.8</v>
      </c>
      <c r="O122" s="290">
        <f>M122*N122*1.09</f>
        <v>0.36474929795609801</v>
      </c>
      <c r="P122" s="290">
        <f>M122*60*1000</f>
        <v>341.46161576118521</v>
      </c>
      <c r="Q122" s="291">
        <f>P122*N122/1000</f>
        <v>20.077943006757689</v>
      </c>
    </row>
    <row r="123" spans="1:17" s="12" customFormat="1" ht="12.75" customHeight="1">
      <c r="A123" s="270"/>
      <c r="B123" s="271" t="s">
        <v>425</v>
      </c>
      <c r="C123" s="278" t="s">
        <v>767</v>
      </c>
      <c r="D123" s="286">
        <v>32</v>
      </c>
      <c r="E123" s="286" t="s">
        <v>34</v>
      </c>
      <c r="F123" s="280">
        <v>17.740000000000002</v>
      </c>
      <c r="G123" s="280">
        <v>2.8460000000000001</v>
      </c>
      <c r="H123" s="280">
        <v>4.9580000000000002</v>
      </c>
      <c r="I123" s="280">
        <v>9.9359999999999999</v>
      </c>
      <c r="J123" s="280">
        <v>1742.32</v>
      </c>
      <c r="K123" s="280">
        <v>9.9359999999999999</v>
      </c>
      <c r="L123" s="280">
        <v>1742.32</v>
      </c>
      <c r="M123" s="281">
        <f>K123/L123</f>
        <v>5.7027411726892881E-3</v>
      </c>
      <c r="N123" s="282">
        <v>74.3</v>
      </c>
      <c r="O123" s="283">
        <f>M123*N123</f>
        <v>0.4237136691308141</v>
      </c>
      <c r="P123" s="283">
        <f>M123*60*1000</f>
        <v>342.1644703613573</v>
      </c>
      <c r="Q123" s="284">
        <f>P123*N123/1000</f>
        <v>25.422820147848849</v>
      </c>
    </row>
    <row r="124" spans="1:17" s="12" customFormat="1" ht="12.75" customHeight="1">
      <c r="A124" s="270"/>
      <c r="B124" s="271" t="s">
        <v>685</v>
      </c>
      <c r="C124" s="287" t="s">
        <v>40</v>
      </c>
      <c r="D124" s="285">
        <v>18</v>
      </c>
      <c r="E124" s="285">
        <v>2006</v>
      </c>
      <c r="F124" s="288">
        <v>14.8</v>
      </c>
      <c r="G124" s="288">
        <v>1.76</v>
      </c>
      <c r="H124" s="288">
        <v>1.68</v>
      </c>
      <c r="I124" s="288">
        <f>F124-G124-H124</f>
        <v>11.360000000000001</v>
      </c>
      <c r="J124" s="288">
        <v>1988.27</v>
      </c>
      <c r="K124" s="288">
        <f>I124/J124*L124</f>
        <v>9.0701967036670084</v>
      </c>
      <c r="L124" s="288">
        <v>1587.5</v>
      </c>
      <c r="M124" s="289">
        <f>I124/J124</f>
        <v>5.7135097345933908E-3</v>
      </c>
      <c r="N124" s="290">
        <f>50.1*1.09</f>
        <v>54.609000000000009</v>
      </c>
      <c r="O124" s="290">
        <f>M124*N124</f>
        <v>0.31200905309641053</v>
      </c>
      <c r="P124" s="290">
        <f>M124*60*1000</f>
        <v>342.81058407560346</v>
      </c>
      <c r="Q124" s="291">
        <f>P124*N124/1000</f>
        <v>18.720543185784631</v>
      </c>
    </row>
    <row r="125" spans="1:17" s="12" customFormat="1" ht="12.75" customHeight="1">
      <c r="A125" s="270"/>
      <c r="B125" s="285" t="s">
        <v>330</v>
      </c>
      <c r="C125" s="307" t="s">
        <v>318</v>
      </c>
      <c r="D125" s="308">
        <v>30</v>
      </c>
      <c r="E125" s="308" t="s">
        <v>34</v>
      </c>
      <c r="F125" s="309">
        <f>G125+H125+I125</f>
        <v>18.170000000000002</v>
      </c>
      <c r="G125" s="309">
        <v>3.3839999999999999</v>
      </c>
      <c r="H125" s="309">
        <v>4.8</v>
      </c>
      <c r="I125" s="309">
        <v>9.9860000000000007</v>
      </c>
      <c r="J125" s="309">
        <v>1717.43</v>
      </c>
      <c r="K125" s="309">
        <f>I125</f>
        <v>9.9860000000000007</v>
      </c>
      <c r="L125" s="309">
        <f>J125</f>
        <v>1717.43</v>
      </c>
      <c r="M125" s="310">
        <f>K125/L125</f>
        <v>5.8145019010964055E-3</v>
      </c>
      <c r="N125" s="311">
        <v>47.5</v>
      </c>
      <c r="O125" s="312">
        <f>M125*N125</f>
        <v>0.27618884030207924</v>
      </c>
      <c r="P125" s="312">
        <f>M125*60*1000</f>
        <v>348.87011406578432</v>
      </c>
      <c r="Q125" s="313">
        <f>P125*N125/1000</f>
        <v>16.571330418124756</v>
      </c>
    </row>
    <row r="126" spans="1:17" s="12" customFormat="1" ht="12.75" customHeight="1">
      <c r="A126" s="270"/>
      <c r="B126" s="285" t="s">
        <v>715</v>
      </c>
      <c r="C126" s="287" t="s">
        <v>686</v>
      </c>
      <c r="D126" s="285">
        <v>8</v>
      </c>
      <c r="E126" s="285">
        <v>1975</v>
      </c>
      <c r="F126" s="288">
        <f>SUM(G126:I126)</f>
        <v>2.8740000000000001</v>
      </c>
      <c r="G126" s="288">
        <v>0</v>
      </c>
      <c r="H126" s="288">
        <v>0</v>
      </c>
      <c r="I126" s="288">
        <v>2.8740000000000001</v>
      </c>
      <c r="J126" s="288">
        <v>488.96</v>
      </c>
      <c r="K126" s="288">
        <v>2.8740000000000001</v>
      </c>
      <c r="L126" s="288">
        <v>488.96</v>
      </c>
      <c r="M126" s="289">
        <f>K126/L126</f>
        <v>5.8777814136125655E-3</v>
      </c>
      <c r="N126" s="290">
        <v>68.2</v>
      </c>
      <c r="O126" s="290">
        <f>M126*N126</f>
        <v>0.40086469240837697</v>
      </c>
      <c r="P126" s="290">
        <f>M126*60*1000</f>
        <v>352.66688481675396</v>
      </c>
      <c r="Q126" s="291">
        <f>P126*N126/1000</f>
        <v>24.051881544502624</v>
      </c>
    </row>
    <row r="127" spans="1:17" s="12" customFormat="1" ht="12.75" customHeight="1">
      <c r="A127" s="270"/>
      <c r="B127" s="271" t="s">
        <v>373</v>
      </c>
      <c r="C127" s="278" t="s">
        <v>609</v>
      </c>
      <c r="D127" s="286">
        <v>20</v>
      </c>
      <c r="E127" s="286">
        <v>1983</v>
      </c>
      <c r="F127" s="280">
        <v>11.782</v>
      </c>
      <c r="G127" s="280">
        <v>2.2890000000000001</v>
      </c>
      <c r="H127" s="280">
        <v>3.2</v>
      </c>
      <c r="I127" s="280">
        <v>6.2919999999999998</v>
      </c>
      <c r="J127" s="280">
        <v>1063.0999999999999</v>
      </c>
      <c r="K127" s="280">
        <v>6.2919999999999998</v>
      </c>
      <c r="L127" s="280">
        <v>1063.0999999999999</v>
      </c>
      <c r="M127" s="281">
        <f>K127/L127</f>
        <v>5.9185401185213055E-3</v>
      </c>
      <c r="N127" s="282">
        <v>44.3</v>
      </c>
      <c r="O127" s="283">
        <f>M127*N127</f>
        <v>0.26219132725049382</v>
      </c>
      <c r="P127" s="283">
        <f>M127*60*1000</f>
        <v>355.11240711127834</v>
      </c>
      <c r="Q127" s="284">
        <f>P127*N127/1000</f>
        <v>15.731479635029629</v>
      </c>
    </row>
    <row r="128" spans="1:17" s="12" customFormat="1" ht="12.75" customHeight="1">
      <c r="A128" s="270"/>
      <c r="B128" s="271" t="s">
        <v>30</v>
      </c>
      <c r="C128" s="317" t="s">
        <v>363</v>
      </c>
      <c r="D128" s="286">
        <v>50</v>
      </c>
      <c r="E128" s="286">
        <v>1977</v>
      </c>
      <c r="F128" s="280">
        <f>+G128+H128+I128</f>
        <v>26.664001999999996</v>
      </c>
      <c r="G128" s="280">
        <v>3.4851619999999999</v>
      </c>
      <c r="H128" s="280">
        <v>8</v>
      </c>
      <c r="I128" s="280">
        <v>15.178839999999999</v>
      </c>
      <c r="J128" s="280">
        <v>2555.87</v>
      </c>
      <c r="K128" s="280">
        <f>+I128</f>
        <v>15.178839999999999</v>
      </c>
      <c r="L128" s="280">
        <v>2555.87</v>
      </c>
      <c r="M128" s="281">
        <f>K128/L128</f>
        <v>5.9388153544585598E-3</v>
      </c>
      <c r="N128" s="282">
        <v>86.9</v>
      </c>
      <c r="O128" s="283">
        <f>M128*N128</f>
        <v>0.51608305430244883</v>
      </c>
      <c r="P128" s="283">
        <f>M128*60*1000</f>
        <v>356.32892126751358</v>
      </c>
      <c r="Q128" s="284">
        <f>P128*N128/1000</f>
        <v>30.96498325814693</v>
      </c>
    </row>
    <row r="129" spans="1:17" s="12" customFormat="1" ht="12.75" customHeight="1">
      <c r="A129" s="270"/>
      <c r="B129" s="271" t="s">
        <v>310</v>
      </c>
      <c r="C129" s="278" t="s">
        <v>802</v>
      </c>
      <c r="D129" s="286">
        <v>20</v>
      </c>
      <c r="E129" s="286">
        <v>1979</v>
      </c>
      <c r="F129" s="280">
        <v>9.9269999999999996</v>
      </c>
      <c r="G129" s="280">
        <v>1.048</v>
      </c>
      <c r="H129" s="280">
        <v>3.1680000000000001</v>
      </c>
      <c r="I129" s="280">
        <v>5.7110000000000003</v>
      </c>
      <c r="J129" s="280">
        <v>960.93</v>
      </c>
      <c r="K129" s="280">
        <v>5.7110000000000003</v>
      </c>
      <c r="L129" s="280">
        <v>960.93</v>
      </c>
      <c r="M129" s="281">
        <f>K129/L129</f>
        <v>5.943200857502628E-3</v>
      </c>
      <c r="N129" s="282">
        <v>70.31</v>
      </c>
      <c r="O129" s="283">
        <f>M129*N129</f>
        <v>0.41786645229100977</v>
      </c>
      <c r="P129" s="283">
        <f>M129*60*1000</f>
        <v>356.59205145015767</v>
      </c>
      <c r="Q129" s="284">
        <f>P129*N129/1000</f>
        <v>25.071987137460585</v>
      </c>
    </row>
    <row r="130" spans="1:17" s="12" customFormat="1" ht="12.75" customHeight="1">
      <c r="A130" s="270"/>
      <c r="B130" s="271" t="s">
        <v>109</v>
      </c>
      <c r="C130" s="320" t="s">
        <v>551</v>
      </c>
      <c r="D130" s="321">
        <v>12</v>
      </c>
      <c r="E130" s="321">
        <v>1988</v>
      </c>
      <c r="F130" s="322">
        <v>6.6219999999999999</v>
      </c>
      <c r="G130" s="322">
        <v>1.071</v>
      </c>
      <c r="H130" s="322">
        <v>1.92</v>
      </c>
      <c r="I130" s="322">
        <v>3.6309990000000001</v>
      </c>
      <c r="J130" s="322">
        <v>608.15</v>
      </c>
      <c r="K130" s="322">
        <v>3.6309990000000001</v>
      </c>
      <c r="L130" s="322">
        <v>608.15</v>
      </c>
      <c r="M130" s="323">
        <v>5.9705648277563108E-3</v>
      </c>
      <c r="N130" s="324">
        <v>83.603000000000009</v>
      </c>
      <c r="O130" s="324">
        <v>0.49915713129491091</v>
      </c>
      <c r="P130" s="324">
        <v>358.23388966537868</v>
      </c>
      <c r="Q130" s="325">
        <v>29.949427877694657</v>
      </c>
    </row>
    <row r="131" spans="1:17" s="12" customFormat="1" ht="12.75" customHeight="1">
      <c r="A131" s="270"/>
      <c r="B131" s="271" t="s">
        <v>30</v>
      </c>
      <c r="C131" s="317" t="s">
        <v>368</v>
      </c>
      <c r="D131" s="286">
        <v>10</v>
      </c>
      <c r="E131" s="286">
        <v>1963</v>
      </c>
      <c r="F131" s="280">
        <f>+G131+H131+I131</f>
        <v>5.0160010000000002</v>
      </c>
      <c r="G131" s="280">
        <v>0.71143599999999996</v>
      </c>
      <c r="H131" s="280">
        <v>1.6</v>
      </c>
      <c r="I131" s="280">
        <v>2.7045650000000001</v>
      </c>
      <c r="J131" s="280">
        <v>452.14</v>
      </c>
      <c r="K131" s="280">
        <f>+I131</f>
        <v>2.7045650000000001</v>
      </c>
      <c r="L131" s="280">
        <v>452.14</v>
      </c>
      <c r="M131" s="281">
        <f>K131/L131</f>
        <v>5.9816981465917636E-3</v>
      </c>
      <c r="N131" s="282">
        <v>86.9</v>
      </c>
      <c r="O131" s="283">
        <f>M131*N131</f>
        <v>0.51980956893882424</v>
      </c>
      <c r="P131" s="283">
        <f>M131*60*1000</f>
        <v>358.90188879550584</v>
      </c>
      <c r="Q131" s="284">
        <f>P131*N131/1000</f>
        <v>31.188574136329457</v>
      </c>
    </row>
    <row r="132" spans="1:17" s="12" customFormat="1" ht="12.75" customHeight="1">
      <c r="A132" s="270"/>
      <c r="B132" s="285" t="s">
        <v>333</v>
      </c>
      <c r="C132" s="278" t="s">
        <v>455</v>
      </c>
      <c r="D132" s="286">
        <v>22</v>
      </c>
      <c r="E132" s="286" t="s">
        <v>331</v>
      </c>
      <c r="F132" s="280">
        <f>SUM(G132+H132+I132)</f>
        <v>12.917999999999999</v>
      </c>
      <c r="G132" s="280">
        <v>2.2389999999999999</v>
      </c>
      <c r="H132" s="280">
        <v>3.52</v>
      </c>
      <c r="I132" s="280">
        <v>7.1589999999999998</v>
      </c>
      <c r="J132" s="280">
        <v>1191.8399999999999</v>
      </c>
      <c r="K132" s="280">
        <v>7.1589999999999998</v>
      </c>
      <c r="L132" s="280">
        <v>1191.8399999999999</v>
      </c>
      <c r="M132" s="281">
        <f>K132/L132</f>
        <v>6.006678748825346E-3</v>
      </c>
      <c r="N132" s="282">
        <v>50.9</v>
      </c>
      <c r="O132" s="283">
        <f>M132*N132</f>
        <v>0.30573994831521012</v>
      </c>
      <c r="P132" s="283">
        <f>M132*60*1000</f>
        <v>360.40072492952072</v>
      </c>
      <c r="Q132" s="284">
        <f>P132*N132/1000</f>
        <v>18.344396898912603</v>
      </c>
    </row>
    <row r="133" spans="1:17" s="12" customFormat="1" ht="12.75" customHeight="1">
      <c r="A133" s="270"/>
      <c r="B133" s="271" t="s">
        <v>243</v>
      </c>
      <c r="C133" s="298" t="s">
        <v>212</v>
      </c>
      <c r="D133" s="299">
        <v>45</v>
      </c>
      <c r="E133" s="300" t="s">
        <v>209</v>
      </c>
      <c r="F133" s="301">
        <v>26.15</v>
      </c>
      <c r="G133" s="301">
        <v>4.97</v>
      </c>
      <c r="H133" s="301">
        <v>7.2</v>
      </c>
      <c r="I133" s="301">
        <v>13.98</v>
      </c>
      <c r="J133" s="302">
        <v>2319.88</v>
      </c>
      <c r="K133" s="301">
        <v>13.98</v>
      </c>
      <c r="L133" s="302">
        <v>2319.88</v>
      </c>
      <c r="M133" s="281">
        <f>K133/L133</f>
        <v>6.0261737676086695E-3</v>
      </c>
      <c r="N133" s="282">
        <v>59.4</v>
      </c>
      <c r="O133" s="283">
        <f>M133*N133</f>
        <v>0.35795472179595494</v>
      </c>
      <c r="P133" s="283">
        <f>M133*60*1000</f>
        <v>361.5704260565202</v>
      </c>
      <c r="Q133" s="284">
        <f>P133*N133/1000</f>
        <v>21.4772833077573</v>
      </c>
    </row>
    <row r="134" spans="1:17" s="12" customFormat="1" ht="12.75" customHeight="1">
      <c r="A134" s="270"/>
      <c r="B134" s="271" t="s">
        <v>800</v>
      </c>
      <c r="C134" s="278" t="s">
        <v>287</v>
      </c>
      <c r="D134" s="286">
        <v>32</v>
      </c>
      <c r="E134" s="286">
        <v>1962</v>
      </c>
      <c r="F134" s="280">
        <v>14.597465</v>
      </c>
      <c r="G134" s="280">
        <v>2.187465</v>
      </c>
      <c r="H134" s="280">
        <v>5.12</v>
      </c>
      <c r="I134" s="280">
        <v>7.29</v>
      </c>
      <c r="J134" s="280">
        <v>1208.05</v>
      </c>
      <c r="K134" s="280">
        <v>7.29</v>
      </c>
      <c r="L134" s="280">
        <v>1208.05</v>
      </c>
      <c r="M134" s="281">
        <v>6.0345184388063411E-3</v>
      </c>
      <c r="N134" s="282">
        <v>51.884</v>
      </c>
      <c r="O134" s="283">
        <v>0.3130949546790282</v>
      </c>
      <c r="P134" s="283">
        <v>362.07110632838044</v>
      </c>
      <c r="Q134" s="284">
        <v>18.78569728074169</v>
      </c>
    </row>
    <row r="135" spans="1:17" s="12" customFormat="1" ht="11.25" customHeight="1">
      <c r="A135" s="270"/>
      <c r="B135" s="271" t="s">
        <v>354</v>
      </c>
      <c r="C135" s="320" t="s">
        <v>334</v>
      </c>
      <c r="D135" s="321">
        <v>50</v>
      </c>
      <c r="E135" s="321">
        <v>1993</v>
      </c>
      <c r="F135" s="322">
        <v>26.401</v>
      </c>
      <c r="G135" s="322">
        <v>3.6522800000000002</v>
      </c>
      <c r="H135" s="322">
        <v>7.84</v>
      </c>
      <c r="I135" s="322">
        <v>14.908721</v>
      </c>
      <c r="J135" s="322">
        <v>2469.6799999999998</v>
      </c>
      <c r="K135" s="322">
        <v>14.908721</v>
      </c>
      <c r="L135" s="322">
        <v>2469.6799999999998</v>
      </c>
      <c r="M135" s="323">
        <v>6.0367015159858766E-3</v>
      </c>
      <c r="N135" s="324">
        <v>86.436999999999998</v>
      </c>
      <c r="O135" s="324">
        <v>0.52179436893727116</v>
      </c>
      <c r="P135" s="324">
        <v>362.2020909591526</v>
      </c>
      <c r="Q135" s="325">
        <v>31.307662136236271</v>
      </c>
    </row>
    <row r="136" spans="1:17" s="12" customFormat="1" ht="12.75" customHeight="1">
      <c r="A136" s="270"/>
      <c r="B136" s="285" t="s">
        <v>333</v>
      </c>
      <c r="C136" s="278" t="s">
        <v>921</v>
      </c>
      <c r="D136" s="286">
        <v>50</v>
      </c>
      <c r="E136" s="286" t="s">
        <v>331</v>
      </c>
      <c r="F136" s="280">
        <f>SUM(G136+H136+I136)</f>
        <v>26.5</v>
      </c>
      <c r="G136" s="280">
        <v>3.0179999999999998</v>
      </c>
      <c r="H136" s="280">
        <v>7.84</v>
      </c>
      <c r="I136" s="280">
        <v>15.641999999999999</v>
      </c>
      <c r="J136" s="280">
        <v>2586.98</v>
      </c>
      <c r="K136" s="280">
        <v>15.641999999999999</v>
      </c>
      <c r="L136" s="280">
        <v>2586.98</v>
      </c>
      <c r="M136" s="281">
        <f>K136/L136</f>
        <v>6.0464325197720891E-3</v>
      </c>
      <c r="N136" s="282">
        <v>50.9</v>
      </c>
      <c r="O136" s="283">
        <f>M136*N136</f>
        <v>0.30776341525639933</v>
      </c>
      <c r="P136" s="283">
        <f>M136*60*1000</f>
        <v>362.78595118632535</v>
      </c>
      <c r="Q136" s="284">
        <f>P136*N136/1000</f>
        <v>18.465804915383959</v>
      </c>
    </row>
    <row r="137" spans="1:17" s="12" customFormat="1" ht="12.75" customHeight="1">
      <c r="A137" s="270"/>
      <c r="B137" s="271" t="s">
        <v>109</v>
      </c>
      <c r="C137" s="320" t="s">
        <v>552</v>
      </c>
      <c r="D137" s="321">
        <v>12</v>
      </c>
      <c r="E137" s="321">
        <v>1980</v>
      </c>
      <c r="F137" s="322">
        <v>4.7869999999999999</v>
      </c>
      <c r="G137" s="322">
        <v>0.30599999999999999</v>
      </c>
      <c r="H137" s="322">
        <v>1.6</v>
      </c>
      <c r="I137" s="322">
        <v>2.8810039999999999</v>
      </c>
      <c r="J137" s="322">
        <v>468.68</v>
      </c>
      <c r="K137" s="322">
        <v>2.8810039999999999</v>
      </c>
      <c r="L137" s="322">
        <v>468.68</v>
      </c>
      <c r="M137" s="323">
        <v>6.1470598276009217E-3</v>
      </c>
      <c r="N137" s="324">
        <v>83.603000000000009</v>
      </c>
      <c r="O137" s="324">
        <v>0.51391264276691995</v>
      </c>
      <c r="P137" s="324">
        <v>368.82358965605533</v>
      </c>
      <c r="Q137" s="325">
        <v>30.834758566015196</v>
      </c>
    </row>
    <row r="138" spans="1:17" s="12" customFormat="1" ht="12.75" customHeight="1">
      <c r="A138" s="270"/>
      <c r="B138" s="271" t="s">
        <v>685</v>
      </c>
      <c r="C138" s="287" t="s">
        <v>46</v>
      </c>
      <c r="D138" s="285">
        <v>72</v>
      </c>
      <c r="E138" s="285">
        <v>2005</v>
      </c>
      <c r="F138" s="288">
        <v>49.4</v>
      </c>
      <c r="G138" s="288">
        <v>15.68</v>
      </c>
      <c r="H138" s="288">
        <v>0.1</v>
      </c>
      <c r="I138" s="288">
        <v>33.619999999999997</v>
      </c>
      <c r="J138" s="288">
        <v>5346.48</v>
      </c>
      <c r="K138" s="288">
        <f>I138/J138*L138</f>
        <v>33.619999999999997</v>
      </c>
      <c r="L138" s="288">
        <v>5346.48</v>
      </c>
      <c r="M138" s="289">
        <f>I138/J138</f>
        <v>6.2882494650686061E-3</v>
      </c>
      <c r="N138" s="290">
        <f>50.1*1.09</f>
        <v>54.609000000000009</v>
      </c>
      <c r="O138" s="290">
        <f>M138*N138</f>
        <v>0.34339501503793157</v>
      </c>
      <c r="P138" s="290">
        <f>M138*60*1000</f>
        <v>377.29496790411639</v>
      </c>
      <c r="Q138" s="291">
        <f>P138*N138/1000</f>
        <v>20.603700902275893</v>
      </c>
    </row>
    <row r="139" spans="1:17" s="12" customFormat="1" ht="12.75" customHeight="1">
      <c r="A139" s="270"/>
      <c r="B139" s="285" t="s">
        <v>330</v>
      </c>
      <c r="C139" s="307" t="s">
        <v>897</v>
      </c>
      <c r="D139" s="308">
        <v>55</v>
      </c>
      <c r="E139" s="308" t="s">
        <v>34</v>
      </c>
      <c r="F139" s="309">
        <f>G139+H139+I139</f>
        <v>28.189999999999998</v>
      </c>
      <c r="G139" s="309">
        <v>3.6404999999999998</v>
      </c>
      <c r="H139" s="309">
        <v>8.8000000000000007</v>
      </c>
      <c r="I139" s="309">
        <v>15.749499999999999</v>
      </c>
      <c r="J139" s="309">
        <v>2498.1</v>
      </c>
      <c r="K139" s="309">
        <f>I139</f>
        <v>15.749499999999999</v>
      </c>
      <c r="L139" s="309">
        <f>J139</f>
        <v>2498.1</v>
      </c>
      <c r="M139" s="310">
        <f>K139/L139</f>
        <v>6.3045914895320443E-3</v>
      </c>
      <c r="N139" s="311">
        <v>47.5</v>
      </c>
      <c r="O139" s="312">
        <f>M139*N139</f>
        <v>0.29946809575277211</v>
      </c>
      <c r="P139" s="312">
        <f>M139*60*1000</f>
        <v>378.27548937192267</v>
      </c>
      <c r="Q139" s="313">
        <f>P139*N139/1000</f>
        <v>17.968085745166327</v>
      </c>
    </row>
    <row r="140" spans="1:17" s="12" customFormat="1" ht="12.75" customHeight="1">
      <c r="A140" s="270"/>
      <c r="B140" s="271" t="s">
        <v>109</v>
      </c>
      <c r="C140" s="320" t="s">
        <v>553</v>
      </c>
      <c r="D140" s="321">
        <v>12</v>
      </c>
      <c r="E140" s="321">
        <v>1980</v>
      </c>
      <c r="F140" s="322">
        <v>6.0990000000000002</v>
      </c>
      <c r="G140" s="322">
        <v>0.64397700000000002</v>
      </c>
      <c r="H140" s="322">
        <v>1.76</v>
      </c>
      <c r="I140" s="322">
        <v>3.6950229999999999</v>
      </c>
      <c r="J140" s="322">
        <v>584.73</v>
      </c>
      <c r="K140" s="322">
        <v>3.6950229999999999</v>
      </c>
      <c r="L140" s="322">
        <v>584.73</v>
      </c>
      <c r="M140" s="323">
        <v>6.319195184102064E-3</v>
      </c>
      <c r="N140" s="324">
        <v>83.603000000000009</v>
      </c>
      <c r="O140" s="324">
        <v>0.52830367497648489</v>
      </c>
      <c r="P140" s="324">
        <v>379.15171104612381</v>
      </c>
      <c r="Q140" s="325">
        <v>31.698220498589095</v>
      </c>
    </row>
    <row r="141" spans="1:17" s="12" customFormat="1" ht="12.75" customHeight="1">
      <c r="A141" s="270"/>
      <c r="B141" s="271" t="s">
        <v>30</v>
      </c>
      <c r="C141" s="317" t="s">
        <v>362</v>
      </c>
      <c r="D141" s="286">
        <v>22</v>
      </c>
      <c r="E141" s="286">
        <v>1985</v>
      </c>
      <c r="F141" s="280">
        <f>+G141+H141+I141</f>
        <v>12.374000000000001</v>
      </c>
      <c r="G141" s="280">
        <v>1.588374</v>
      </c>
      <c r="H141" s="280">
        <v>3.4</v>
      </c>
      <c r="I141" s="280">
        <v>7.3856260000000002</v>
      </c>
      <c r="J141" s="280">
        <v>1159.1500000000001</v>
      </c>
      <c r="K141" s="280">
        <f>+I141</f>
        <v>7.3856260000000002</v>
      </c>
      <c r="L141" s="280">
        <v>1159.1500000000001</v>
      </c>
      <c r="M141" s="281">
        <f>K141/L141</f>
        <v>6.3715878014062024E-3</v>
      </c>
      <c r="N141" s="282">
        <v>86.9</v>
      </c>
      <c r="O141" s="283">
        <f>M141*N141</f>
        <v>0.55369097994219907</v>
      </c>
      <c r="P141" s="283">
        <f>M141*60*1000</f>
        <v>382.29526808437214</v>
      </c>
      <c r="Q141" s="284">
        <f>P141*N141/1000</f>
        <v>33.221458796531941</v>
      </c>
    </row>
    <row r="142" spans="1:17" s="12" customFormat="1" ht="12.75" customHeight="1">
      <c r="A142" s="270"/>
      <c r="B142" s="271" t="s">
        <v>685</v>
      </c>
      <c r="C142" s="287" t="s">
        <v>32</v>
      </c>
      <c r="D142" s="285">
        <v>22</v>
      </c>
      <c r="E142" s="285">
        <v>2006</v>
      </c>
      <c r="F142" s="288">
        <v>16.21</v>
      </c>
      <c r="G142" s="288">
        <v>3.55</v>
      </c>
      <c r="H142" s="288">
        <v>1.76</v>
      </c>
      <c r="I142" s="288">
        <f>F142-G142-H142</f>
        <v>10.9</v>
      </c>
      <c r="J142" s="288">
        <v>1698.17</v>
      </c>
      <c r="K142" s="288">
        <f>I142/J142*L142</f>
        <v>10.9</v>
      </c>
      <c r="L142" s="288">
        <v>1698.17</v>
      </c>
      <c r="M142" s="289">
        <f>I142/J142</f>
        <v>6.4186742198955342E-3</v>
      </c>
      <c r="N142" s="290">
        <f>50.1*1.09</f>
        <v>54.609000000000009</v>
      </c>
      <c r="O142" s="290">
        <f>M142*N142</f>
        <v>0.35051738047427528</v>
      </c>
      <c r="P142" s="290">
        <f>M142*60*1000</f>
        <v>385.12045319373203</v>
      </c>
      <c r="Q142" s="291">
        <f>P142*N142/1000</f>
        <v>21.031042828456517</v>
      </c>
    </row>
    <row r="143" spans="1:17" s="12" customFormat="1" ht="12.75" customHeight="1">
      <c r="A143" s="270"/>
      <c r="B143" s="271" t="s">
        <v>182</v>
      </c>
      <c r="C143" s="35" t="s">
        <v>139</v>
      </c>
      <c r="D143" s="36">
        <v>28</v>
      </c>
      <c r="E143" s="36">
        <v>2001</v>
      </c>
      <c r="F143" s="37">
        <v>24.533999999999999</v>
      </c>
      <c r="G143" s="37">
        <v>2.8888440000000002</v>
      </c>
      <c r="H143" s="37">
        <v>5.9273340000000001</v>
      </c>
      <c r="I143" s="37">
        <v>15.717881999999999</v>
      </c>
      <c r="J143" s="37">
        <v>2440.5300000000002</v>
      </c>
      <c r="K143" s="37">
        <v>15.717881999999999</v>
      </c>
      <c r="L143" s="37">
        <v>2440.5300000000002</v>
      </c>
      <c r="M143" s="304">
        <v>6.4403559882484536E-3</v>
      </c>
      <c r="N143" s="38">
        <v>54.609000000000009</v>
      </c>
      <c r="O143" s="38">
        <v>0.35170140016225987</v>
      </c>
      <c r="P143" s="38">
        <v>386.42135929490723</v>
      </c>
      <c r="Q143" s="305">
        <v>21.102084009735595</v>
      </c>
    </row>
    <row r="144" spans="1:17" s="12" customFormat="1" ht="12.75" customHeight="1">
      <c r="A144" s="270"/>
      <c r="B144" s="285" t="s">
        <v>333</v>
      </c>
      <c r="C144" s="278" t="s">
        <v>922</v>
      </c>
      <c r="D144" s="286">
        <v>9</v>
      </c>
      <c r="E144" s="286" t="s">
        <v>331</v>
      </c>
      <c r="F144" s="280">
        <f>SUM(G144+H144+I144)</f>
        <v>4.9390000000000001</v>
      </c>
      <c r="G144" s="280">
        <v>0.45900000000000002</v>
      </c>
      <c r="H144" s="280">
        <v>1.44</v>
      </c>
      <c r="I144" s="280">
        <v>3.04</v>
      </c>
      <c r="J144" s="280">
        <v>471.43</v>
      </c>
      <c r="K144" s="280">
        <v>3.04</v>
      </c>
      <c r="L144" s="280">
        <v>471.43</v>
      </c>
      <c r="M144" s="281">
        <f>K144/L144</f>
        <v>6.4484653076808856E-3</v>
      </c>
      <c r="N144" s="282">
        <v>50.9</v>
      </c>
      <c r="O144" s="283">
        <f>M144*N144</f>
        <v>0.32822688416095708</v>
      </c>
      <c r="P144" s="283">
        <f>M144*60*1000</f>
        <v>386.90791846085312</v>
      </c>
      <c r="Q144" s="284">
        <f>P144*N144/1000</f>
        <v>19.693613049657422</v>
      </c>
    </row>
    <row r="145" spans="1:17" s="12" customFormat="1" ht="12.75" customHeight="1">
      <c r="A145" s="270"/>
      <c r="B145" s="285" t="s">
        <v>97</v>
      </c>
      <c r="C145" s="303" t="s">
        <v>75</v>
      </c>
      <c r="D145" s="36">
        <v>30</v>
      </c>
      <c r="E145" s="36">
        <v>1973</v>
      </c>
      <c r="F145" s="37">
        <v>18.238</v>
      </c>
      <c r="G145" s="37">
        <v>3.2690999999999999</v>
      </c>
      <c r="H145" s="37">
        <v>4.8</v>
      </c>
      <c r="I145" s="37">
        <v>10.168894999999999</v>
      </c>
      <c r="J145" s="37">
        <v>1569.45</v>
      </c>
      <c r="K145" s="37">
        <v>10.168894999999999</v>
      </c>
      <c r="L145" s="37">
        <v>1569.45</v>
      </c>
      <c r="M145" s="304">
        <v>6.4792729937239151E-3</v>
      </c>
      <c r="N145" s="38">
        <v>78.807000000000002</v>
      </c>
      <c r="O145" s="38">
        <v>0.51061206681640059</v>
      </c>
      <c r="P145" s="38">
        <v>388.7563796234349</v>
      </c>
      <c r="Q145" s="305">
        <v>30.636724008984036</v>
      </c>
    </row>
    <row r="146" spans="1:17" s="12" customFormat="1" ht="12.75" customHeight="1">
      <c r="A146" s="270"/>
      <c r="B146" s="271" t="s">
        <v>30</v>
      </c>
      <c r="C146" s="317" t="s">
        <v>367</v>
      </c>
      <c r="D146" s="286">
        <v>10</v>
      </c>
      <c r="E146" s="286">
        <v>1961</v>
      </c>
      <c r="F146" s="280">
        <f>+G146+H146+I146</f>
        <v>5.066999</v>
      </c>
      <c r="G146" s="280">
        <v>0.51378400000000002</v>
      </c>
      <c r="H146" s="280">
        <v>1.6</v>
      </c>
      <c r="I146" s="280">
        <v>2.9532150000000001</v>
      </c>
      <c r="J146" s="280">
        <v>453.09</v>
      </c>
      <c r="K146" s="280">
        <f>+I146</f>
        <v>2.9532150000000001</v>
      </c>
      <c r="L146" s="280">
        <v>453.09</v>
      </c>
      <c r="M146" s="281">
        <f>K146/L146</f>
        <v>6.5179434549427276E-3</v>
      </c>
      <c r="N146" s="282">
        <v>86.9</v>
      </c>
      <c r="O146" s="283">
        <f>M146*N146</f>
        <v>0.56640928623452302</v>
      </c>
      <c r="P146" s="283">
        <f>M146*60*1000</f>
        <v>391.07660729656368</v>
      </c>
      <c r="Q146" s="284">
        <f>P146*N146/1000</f>
        <v>33.984557174071384</v>
      </c>
    </row>
    <row r="147" spans="1:17" s="12" customFormat="1" ht="12.75" customHeight="1">
      <c r="A147" s="270"/>
      <c r="B147" s="285" t="s">
        <v>330</v>
      </c>
      <c r="C147" s="307" t="s">
        <v>898</v>
      </c>
      <c r="D147" s="308">
        <v>45</v>
      </c>
      <c r="E147" s="308" t="s">
        <v>34</v>
      </c>
      <c r="F147" s="309">
        <f>G147+H147+I147</f>
        <v>22.509999999999998</v>
      </c>
      <c r="G147" s="309">
        <v>2.9363999999999999</v>
      </c>
      <c r="H147" s="309">
        <v>7.2</v>
      </c>
      <c r="I147" s="309">
        <v>12.3736</v>
      </c>
      <c r="J147" s="309">
        <v>1888.38</v>
      </c>
      <c r="K147" s="309">
        <f>I147</f>
        <v>12.3736</v>
      </c>
      <c r="L147" s="309">
        <f>J147</f>
        <v>1888.38</v>
      </c>
      <c r="M147" s="310">
        <f>K147/L147</f>
        <v>6.5524947309333918E-3</v>
      </c>
      <c r="N147" s="311">
        <v>47.5</v>
      </c>
      <c r="O147" s="312">
        <f>M147*N147</f>
        <v>0.31124349971933613</v>
      </c>
      <c r="P147" s="312">
        <f>M147*60*1000</f>
        <v>393.14968385600349</v>
      </c>
      <c r="Q147" s="313">
        <f>P147*N147/1000</f>
        <v>18.674609983160163</v>
      </c>
    </row>
    <row r="148" spans="1:17" s="12" customFormat="1" ht="12.75" customHeight="1">
      <c r="A148" s="270"/>
      <c r="B148" s="271" t="s">
        <v>310</v>
      </c>
      <c r="C148" s="278" t="s">
        <v>441</v>
      </c>
      <c r="D148" s="286">
        <v>45</v>
      </c>
      <c r="E148" s="286">
        <v>1977</v>
      </c>
      <c r="F148" s="280">
        <v>24.917000000000002</v>
      </c>
      <c r="G148" s="280">
        <v>4.3520000000000003</v>
      </c>
      <c r="H148" s="280">
        <v>7.2</v>
      </c>
      <c r="I148" s="280">
        <v>13.365</v>
      </c>
      <c r="J148" s="280">
        <v>2035.18</v>
      </c>
      <c r="K148" s="280">
        <v>13.365</v>
      </c>
      <c r="L148" s="280">
        <v>2035.18</v>
      </c>
      <c r="M148" s="281">
        <f>K148/L148</f>
        <v>6.5669867038787725E-3</v>
      </c>
      <c r="N148" s="282">
        <v>70.31</v>
      </c>
      <c r="O148" s="283">
        <f>M148*N148</f>
        <v>0.46172483514971652</v>
      </c>
      <c r="P148" s="283">
        <f>M148*60*1000</f>
        <v>394.01920223272634</v>
      </c>
      <c r="Q148" s="284">
        <f>P148*N148/1000</f>
        <v>27.70349010898299</v>
      </c>
    </row>
    <row r="149" spans="1:17" s="12" customFormat="1" ht="12.75" customHeight="1">
      <c r="A149" s="270"/>
      <c r="B149" s="271" t="s">
        <v>685</v>
      </c>
      <c r="C149" s="287" t="s">
        <v>42</v>
      </c>
      <c r="D149" s="285">
        <v>38</v>
      </c>
      <c r="E149" s="285">
        <v>2004</v>
      </c>
      <c r="F149" s="288">
        <v>21.23</v>
      </c>
      <c r="G149" s="288">
        <v>4.7699999999999996</v>
      </c>
      <c r="H149" s="288">
        <v>0.84</v>
      </c>
      <c r="I149" s="288">
        <v>15.62</v>
      </c>
      <c r="J149" s="288">
        <v>2371.6999999999998</v>
      </c>
      <c r="K149" s="288">
        <f>I149/J149*L149</f>
        <v>15.62</v>
      </c>
      <c r="L149" s="288">
        <v>2371.6999999999998</v>
      </c>
      <c r="M149" s="289">
        <f>I149/J149</f>
        <v>6.5859931694565079E-3</v>
      </c>
      <c r="N149" s="290">
        <f>50.1*1.09</f>
        <v>54.609000000000009</v>
      </c>
      <c r="O149" s="290">
        <f>M149*N149</f>
        <v>0.3596545009908505</v>
      </c>
      <c r="P149" s="290">
        <f>M149*60*1000</f>
        <v>395.15959016739049</v>
      </c>
      <c r="Q149" s="291">
        <f>P149*N149/1000</f>
        <v>21.57927005945103</v>
      </c>
    </row>
    <row r="150" spans="1:17" s="12" customFormat="1" ht="12.75" customHeight="1">
      <c r="A150" s="270"/>
      <c r="B150" s="271" t="s">
        <v>373</v>
      </c>
      <c r="C150" s="278" t="s">
        <v>611</v>
      </c>
      <c r="D150" s="286">
        <v>20</v>
      </c>
      <c r="E150" s="286">
        <v>1981</v>
      </c>
      <c r="F150" s="280">
        <v>14.221</v>
      </c>
      <c r="G150" s="280">
        <v>4.1790000000000003</v>
      </c>
      <c r="H150" s="280">
        <v>3.2</v>
      </c>
      <c r="I150" s="280">
        <v>6.8419999999999996</v>
      </c>
      <c r="J150" s="280">
        <v>1033.77</v>
      </c>
      <c r="K150" s="280">
        <v>6.8419999999999996</v>
      </c>
      <c r="L150" s="280">
        <v>1033.77</v>
      </c>
      <c r="M150" s="281">
        <f>K150/L150</f>
        <v>6.6184934753378407E-3</v>
      </c>
      <c r="N150" s="282">
        <v>44.3</v>
      </c>
      <c r="O150" s="283">
        <f>M150*N150</f>
        <v>0.29319926095746635</v>
      </c>
      <c r="P150" s="283">
        <f>M150*60*1000</f>
        <v>397.10960852027046</v>
      </c>
      <c r="Q150" s="284">
        <f>P150*N150/1000</f>
        <v>17.591955657447979</v>
      </c>
    </row>
    <row r="151" spans="1:17" s="12" customFormat="1" ht="12.75" customHeight="1">
      <c r="A151" s="270"/>
      <c r="B151" s="271" t="s">
        <v>182</v>
      </c>
      <c r="C151" s="35" t="s">
        <v>141</v>
      </c>
      <c r="D151" s="36">
        <v>49</v>
      </c>
      <c r="E151" s="36">
        <v>2007</v>
      </c>
      <c r="F151" s="37">
        <v>28.216000000000001</v>
      </c>
      <c r="G151" s="37">
        <v>7.4245380000000001</v>
      </c>
      <c r="H151" s="37">
        <v>4</v>
      </c>
      <c r="I151" s="37">
        <v>16.791460999999998</v>
      </c>
      <c r="J151" s="37">
        <v>2531.39</v>
      </c>
      <c r="K151" s="37">
        <v>16.791460999999998</v>
      </c>
      <c r="L151" s="37">
        <v>2531.39</v>
      </c>
      <c r="M151" s="304">
        <v>6.6332967263045203E-3</v>
      </c>
      <c r="N151" s="38">
        <v>54.609000000000009</v>
      </c>
      <c r="O151" s="38">
        <v>0.36223770092676361</v>
      </c>
      <c r="P151" s="38">
        <v>397.9978035782712</v>
      </c>
      <c r="Q151" s="305">
        <v>21.734262055605818</v>
      </c>
    </row>
    <row r="152" spans="1:17" s="12" customFormat="1" ht="12.75" customHeight="1">
      <c r="A152" s="270"/>
      <c r="B152" s="285" t="s">
        <v>72</v>
      </c>
      <c r="C152" s="35" t="s">
        <v>475</v>
      </c>
      <c r="D152" s="36">
        <v>103</v>
      </c>
      <c r="E152" s="36">
        <v>1965</v>
      </c>
      <c r="F152" s="37">
        <v>56.567999999999998</v>
      </c>
      <c r="G152" s="37">
        <v>11.042674</v>
      </c>
      <c r="H152" s="37">
        <v>15.92</v>
      </c>
      <c r="I152" s="37">
        <v>29.605319999999999</v>
      </c>
      <c r="J152" s="37">
        <v>4447.51</v>
      </c>
      <c r="K152" s="37">
        <v>29.605319999999999</v>
      </c>
      <c r="L152" s="37">
        <v>4447.51</v>
      </c>
      <c r="M152" s="304">
        <v>6.6566056062830658E-3</v>
      </c>
      <c r="N152" s="38">
        <v>77.39</v>
      </c>
      <c r="O152" s="38">
        <v>0.51515470787024642</v>
      </c>
      <c r="P152" s="38">
        <v>399.39633637698398</v>
      </c>
      <c r="Q152" s="305">
        <v>30.909282472214787</v>
      </c>
    </row>
    <row r="153" spans="1:17" s="12" customFormat="1" ht="12.75" customHeight="1">
      <c r="A153" s="270"/>
      <c r="B153" s="271" t="s">
        <v>33</v>
      </c>
      <c r="C153" s="278" t="s">
        <v>628</v>
      </c>
      <c r="D153" s="286">
        <v>15</v>
      </c>
      <c r="E153" s="286">
        <v>1988</v>
      </c>
      <c r="F153" s="280">
        <v>9.8510000000000009</v>
      </c>
      <c r="G153" s="280">
        <v>1.643</v>
      </c>
      <c r="H153" s="280">
        <v>2.4</v>
      </c>
      <c r="I153" s="280">
        <v>5.8079999999999998</v>
      </c>
      <c r="J153" s="280">
        <v>871.46</v>
      </c>
      <c r="K153" s="280">
        <v>5.8079999999999998</v>
      </c>
      <c r="L153" s="280">
        <v>871.46</v>
      </c>
      <c r="M153" s="281">
        <f>K153/L153</f>
        <v>6.664677667362816E-3</v>
      </c>
      <c r="N153" s="282">
        <v>66.099999999999994</v>
      </c>
      <c r="O153" s="283">
        <f>M153*N153</f>
        <v>0.44053519381268208</v>
      </c>
      <c r="P153" s="283">
        <f>M153*60*1000</f>
        <v>399.88066004176898</v>
      </c>
      <c r="Q153" s="284">
        <f>P153*N153/1000</f>
        <v>26.432111628760925</v>
      </c>
    </row>
    <row r="154" spans="1:17" s="12" customFormat="1" ht="12.75" customHeight="1">
      <c r="A154" s="270"/>
      <c r="B154" s="285" t="s">
        <v>113</v>
      </c>
      <c r="C154" s="306" t="s">
        <v>562</v>
      </c>
      <c r="D154" s="293">
        <v>13</v>
      </c>
      <c r="E154" s="293">
        <v>1962</v>
      </c>
      <c r="F154" s="294">
        <v>7.3840000000000003</v>
      </c>
      <c r="G154" s="294">
        <v>0.93238200000000004</v>
      </c>
      <c r="H154" s="294">
        <v>2.56</v>
      </c>
      <c r="I154" s="294">
        <v>3.8916190000000004</v>
      </c>
      <c r="J154" s="294">
        <v>583.82000000000005</v>
      </c>
      <c r="K154" s="294">
        <v>3.8916190000000004</v>
      </c>
      <c r="L154" s="294">
        <v>583.82000000000005</v>
      </c>
      <c r="M154" s="295">
        <v>6.6657856873693945E-3</v>
      </c>
      <c r="N154" s="296">
        <v>67.798000000000002</v>
      </c>
      <c r="O154" s="296">
        <v>0.45192693803227024</v>
      </c>
      <c r="P154" s="296">
        <v>399.9471412421637</v>
      </c>
      <c r="Q154" s="297">
        <v>27.115616281936216</v>
      </c>
    </row>
    <row r="155" spans="1:17" s="12" customFormat="1" ht="12.75" customHeight="1">
      <c r="A155" s="270"/>
      <c r="B155" s="271" t="s">
        <v>112</v>
      </c>
      <c r="C155" s="306" t="s">
        <v>577</v>
      </c>
      <c r="D155" s="293">
        <v>14</v>
      </c>
      <c r="E155" s="293">
        <v>2011</v>
      </c>
      <c r="F155" s="294">
        <v>6.8177000000000003</v>
      </c>
      <c r="G155" s="294">
        <v>0.76693800000000001</v>
      </c>
      <c r="H155" s="294">
        <v>2.59</v>
      </c>
      <c r="I155" s="294">
        <v>3.4607619999999999</v>
      </c>
      <c r="J155" s="294">
        <v>517.4</v>
      </c>
      <c r="K155" s="294">
        <v>3.4607619999999999</v>
      </c>
      <c r="L155" s="294">
        <v>517.4</v>
      </c>
      <c r="M155" s="295">
        <v>6.6887553150367218E-3</v>
      </c>
      <c r="N155" s="296">
        <v>57.879000000000005</v>
      </c>
      <c r="O155" s="296">
        <v>0.38713846887901043</v>
      </c>
      <c r="P155" s="296">
        <v>401.32531890220332</v>
      </c>
      <c r="Q155" s="297">
        <v>23.228308132740629</v>
      </c>
    </row>
    <row r="156" spans="1:17" s="12" customFormat="1" ht="12.75" customHeight="1">
      <c r="A156" s="270"/>
      <c r="B156" s="271" t="s">
        <v>182</v>
      </c>
      <c r="C156" s="35" t="s">
        <v>140</v>
      </c>
      <c r="D156" s="36">
        <v>46</v>
      </c>
      <c r="E156" s="36">
        <v>2001</v>
      </c>
      <c r="F156" s="37">
        <v>35.238</v>
      </c>
      <c r="G156" s="37">
        <v>6.5708630000000001</v>
      </c>
      <c r="H156" s="37">
        <v>7.28</v>
      </c>
      <c r="I156" s="37">
        <v>21.387140000000002</v>
      </c>
      <c r="J156" s="37">
        <v>3175.32</v>
      </c>
      <c r="K156" s="37">
        <v>21.387140000000002</v>
      </c>
      <c r="L156" s="37">
        <v>3175.32</v>
      </c>
      <c r="M156" s="304">
        <v>6.7354282403033396E-3</v>
      </c>
      <c r="N156" s="38">
        <v>54.609000000000009</v>
      </c>
      <c r="O156" s="38">
        <v>0.36781500077472512</v>
      </c>
      <c r="P156" s="38">
        <v>404.1256944182004</v>
      </c>
      <c r="Q156" s="305">
        <v>22.06890004648351</v>
      </c>
    </row>
    <row r="157" spans="1:17" s="12" customFormat="1" ht="12.75" customHeight="1">
      <c r="A157" s="270"/>
      <c r="B157" s="271" t="s">
        <v>30</v>
      </c>
      <c r="C157" s="317" t="s">
        <v>366</v>
      </c>
      <c r="D157" s="286">
        <v>10</v>
      </c>
      <c r="E157" s="286">
        <v>1963</v>
      </c>
      <c r="F157" s="280">
        <f>+G157+H157+I157</f>
        <v>5.0510029999999997</v>
      </c>
      <c r="G157" s="280">
        <v>0.43046099999999998</v>
      </c>
      <c r="H157" s="280">
        <v>1.6</v>
      </c>
      <c r="I157" s="280">
        <v>3.0205419999999998</v>
      </c>
      <c r="J157" s="280">
        <v>446.39</v>
      </c>
      <c r="K157" s="280">
        <f>+I157</f>
        <v>3.0205419999999998</v>
      </c>
      <c r="L157" s="280">
        <v>446.39</v>
      </c>
      <c r="M157" s="281">
        <f>K157/L157</f>
        <v>6.7665987141289005E-3</v>
      </c>
      <c r="N157" s="282">
        <v>86.9</v>
      </c>
      <c r="O157" s="283">
        <f>M157*N157</f>
        <v>0.58801742825780146</v>
      </c>
      <c r="P157" s="283">
        <f>M157*60*1000</f>
        <v>405.99592284773399</v>
      </c>
      <c r="Q157" s="284">
        <f>P157*N157/1000</f>
        <v>35.281045695468087</v>
      </c>
    </row>
    <row r="158" spans="1:17" s="12" customFormat="1" ht="12.75" customHeight="1">
      <c r="A158" s="270"/>
      <c r="B158" s="271" t="s">
        <v>33</v>
      </c>
      <c r="C158" s="278" t="s">
        <v>629</v>
      </c>
      <c r="D158" s="286">
        <v>8</v>
      </c>
      <c r="E158" s="286">
        <v>1973</v>
      </c>
      <c r="F158" s="280">
        <v>4.51</v>
      </c>
      <c r="G158" s="280">
        <v>0.48099999999999998</v>
      </c>
      <c r="H158" s="280">
        <v>1.28</v>
      </c>
      <c r="I158" s="280">
        <v>2.7490000000000001</v>
      </c>
      <c r="J158" s="280">
        <v>405.68</v>
      </c>
      <c r="K158" s="280">
        <v>2.7490000000000001</v>
      </c>
      <c r="L158" s="280">
        <v>405.68</v>
      </c>
      <c r="M158" s="281">
        <f>K158/L158</f>
        <v>6.7762768684677581E-3</v>
      </c>
      <c r="N158" s="282">
        <v>66.099999999999994</v>
      </c>
      <c r="O158" s="283">
        <f>M158*N158</f>
        <v>0.44791190100571876</v>
      </c>
      <c r="P158" s="283">
        <f>M158*60*1000</f>
        <v>406.57661210806549</v>
      </c>
      <c r="Q158" s="284">
        <f>P158*N158/1000</f>
        <v>26.874714060343127</v>
      </c>
    </row>
    <row r="159" spans="1:17" s="12" customFormat="1" ht="12.75" customHeight="1">
      <c r="A159" s="270"/>
      <c r="B159" s="285" t="s">
        <v>72</v>
      </c>
      <c r="C159" s="303" t="s">
        <v>533</v>
      </c>
      <c r="D159" s="36">
        <v>44</v>
      </c>
      <c r="E159" s="36">
        <v>2004</v>
      </c>
      <c r="F159" s="37">
        <v>17.234999999999999</v>
      </c>
      <c r="G159" s="37">
        <v>3.2130000000000001</v>
      </c>
      <c r="H159" s="37">
        <v>3.52</v>
      </c>
      <c r="I159" s="37">
        <v>10.502001</v>
      </c>
      <c r="J159" s="37">
        <v>1548.41</v>
      </c>
      <c r="K159" s="37">
        <v>10.502001</v>
      </c>
      <c r="L159" s="37">
        <v>1548.41</v>
      </c>
      <c r="M159" s="304">
        <v>6.7824419888789138E-3</v>
      </c>
      <c r="N159" s="38">
        <v>77.39</v>
      </c>
      <c r="O159" s="38">
        <v>0.52489318551933917</v>
      </c>
      <c r="P159" s="38">
        <v>406.94651933273485</v>
      </c>
      <c r="Q159" s="305">
        <v>31.493591131160347</v>
      </c>
    </row>
    <row r="160" spans="1:17" s="12" customFormat="1" ht="12.75" customHeight="1">
      <c r="A160" s="270"/>
      <c r="B160" s="271" t="s">
        <v>425</v>
      </c>
      <c r="C160" s="278" t="s">
        <v>401</v>
      </c>
      <c r="D160" s="286">
        <v>35</v>
      </c>
      <c r="E160" s="286" t="s">
        <v>34</v>
      </c>
      <c r="F160" s="280">
        <v>16.847999999999999</v>
      </c>
      <c r="G160" s="280">
        <v>1.9490000000000001</v>
      </c>
      <c r="H160" s="280">
        <v>4.84</v>
      </c>
      <c r="I160" s="280">
        <v>10.058999999999999</v>
      </c>
      <c r="J160" s="280">
        <v>1482.56</v>
      </c>
      <c r="K160" s="280">
        <v>10.058999999999999</v>
      </c>
      <c r="L160" s="280">
        <v>1482.56</v>
      </c>
      <c r="M160" s="281">
        <f>K160/L160</f>
        <v>6.7848856032808116E-3</v>
      </c>
      <c r="N160" s="282">
        <v>74.3</v>
      </c>
      <c r="O160" s="283">
        <f>M160*N160</f>
        <v>0.50411700032376427</v>
      </c>
      <c r="P160" s="283">
        <f>M160*60*1000</f>
        <v>407.09313619684872</v>
      </c>
      <c r="Q160" s="284">
        <f>P160*N160/1000</f>
        <v>30.247020019425857</v>
      </c>
    </row>
    <row r="161" spans="1:17" s="12" customFormat="1" ht="12.75" customHeight="1">
      <c r="A161" s="270"/>
      <c r="B161" s="285" t="s">
        <v>333</v>
      </c>
      <c r="C161" s="278" t="s">
        <v>920</v>
      </c>
      <c r="D161" s="286">
        <v>22</v>
      </c>
      <c r="E161" s="286" t="s">
        <v>331</v>
      </c>
      <c r="F161" s="280">
        <f>SUM(G161+H161+I161)</f>
        <v>13.98</v>
      </c>
      <c r="G161" s="280">
        <v>2.3359999999999999</v>
      </c>
      <c r="H161" s="280">
        <v>3.52</v>
      </c>
      <c r="I161" s="280">
        <v>8.1240000000000006</v>
      </c>
      <c r="J161" s="280">
        <v>1195.3399999999999</v>
      </c>
      <c r="K161" s="280">
        <v>8.1240000000000006</v>
      </c>
      <c r="L161" s="280">
        <v>1195.3399999999999</v>
      </c>
      <c r="M161" s="281">
        <f>K161/L161</f>
        <v>6.7963926581558398E-3</v>
      </c>
      <c r="N161" s="282">
        <v>50.9</v>
      </c>
      <c r="O161" s="283">
        <f>M161*N161</f>
        <v>0.34593638630013224</v>
      </c>
      <c r="P161" s="283">
        <f>M161*60*1000</f>
        <v>407.78355948935041</v>
      </c>
      <c r="Q161" s="284">
        <f>P161*N161/1000</f>
        <v>20.756183178007934</v>
      </c>
    </row>
    <row r="162" spans="1:17" s="12" customFormat="1" ht="12.75" customHeight="1">
      <c r="A162" s="270"/>
      <c r="B162" s="285" t="s">
        <v>333</v>
      </c>
      <c r="C162" s="278" t="s">
        <v>452</v>
      </c>
      <c r="D162" s="286">
        <v>48</v>
      </c>
      <c r="E162" s="286" t="s">
        <v>331</v>
      </c>
      <c r="F162" s="280">
        <f>SUM(G162+H162+I162)</f>
        <v>25.662999999999997</v>
      </c>
      <c r="G162" s="280">
        <v>4.2290000000000001</v>
      </c>
      <c r="H162" s="280">
        <v>7.68</v>
      </c>
      <c r="I162" s="280">
        <v>13.754</v>
      </c>
      <c r="J162" s="280">
        <v>2013.8</v>
      </c>
      <c r="K162" s="280">
        <v>13.754</v>
      </c>
      <c r="L162" s="280">
        <v>2013.8</v>
      </c>
      <c r="M162" s="281">
        <f>K162/L162</f>
        <v>6.8298738702949648E-3</v>
      </c>
      <c r="N162" s="282">
        <v>50.9</v>
      </c>
      <c r="O162" s="283">
        <f>M162*N162</f>
        <v>0.34764057999801368</v>
      </c>
      <c r="P162" s="283">
        <f>M162*60*1000</f>
        <v>409.79243221769792</v>
      </c>
      <c r="Q162" s="284">
        <f>P162*N162/1000</f>
        <v>20.858434799880822</v>
      </c>
    </row>
    <row r="163" spans="1:17" s="12" customFormat="1" ht="12.75" customHeight="1">
      <c r="A163" s="270"/>
      <c r="B163" s="285" t="s">
        <v>333</v>
      </c>
      <c r="C163" s="278" t="s">
        <v>451</v>
      </c>
      <c r="D163" s="286">
        <v>10</v>
      </c>
      <c r="E163" s="286" t="s">
        <v>331</v>
      </c>
      <c r="F163" s="280">
        <f>SUM(G163+H163+I163)</f>
        <v>6.3610000000000007</v>
      </c>
      <c r="G163" s="280">
        <v>1.02</v>
      </c>
      <c r="H163" s="280">
        <v>1.6</v>
      </c>
      <c r="I163" s="280">
        <v>3.7410000000000001</v>
      </c>
      <c r="J163" s="280">
        <v>546.62</v>
      </c>
      <c r="K163" s="280">
        <v>3.7410000000000001</v>
      </c>
      <c r="L163" s="280">
        <v>546.62</v>
      </c>
      <c r="M163" s="281">
        <f>K163/L163</f>
        <v>6.8438769163221254E-3</v>
      </c>
      <c r="N163" s="282">
        <v>50.9</v>
      </c>
      <c r="O163" s="283">
        <f>M163*N163</f>
        <v>0.34835333504079619</v>
      </c>
      <c r="P163" s="283">
        <f>M163*60*1000</f>
        <v>410.63261497932751</v>
      </c>
      <c r="Q163" s="284">
        <f>P163*N163/1000</f>
        <v>20.901200102447767</v>
      </c>
    </row>
    <row r="164" spans="1:17" s="12" customFormat="1" ht="12.75" customHeight="1">
      <c r="A164" s="270"/>
      <c r="B164" s="271" t="s">
        <v>425</v>
      </c>
      <c r="C164" s="278" t="s">
        <v>409</v>
      </c>
      <c r="D164" s="286">
        <v>24</v>
      </c>
      <c r="E164" s="286" t="s">
        <v>34</v>
      </c>
      <c r="F164" s="280">
        <v>12.161999999999999</v>
      </c>
      <c r="G164" s="280">
        <v>1.02</v>
      </c>
      <c r="H164" s="280">
        <v>3.4540000000000002</v>
      </c>
      <c r="I164" s="280">
        <v>7.6879999999999997</v>
      </c>
      <c r="J164" s="280">
        <v>1118.24</v>
      </c>
      <c r="K164" s="280">
        <v>7.6879999999999997</v>
      </c>
      <c r="L164" s="280">
        <v>1118.24</v>
      </c>
      <c r="M164" s="281">
        <f>K164/L164</f>
        <v>6.8750894262412359E-3</v>
      </c>
      <c r="N164" s="282">
        <v>74.3</v>
      </c>
      <c r="O164" s="283">
        <f>M164*N164</f>
        <v>0.51081914436972375</v>
      </c>
      <c r="P164" s="283">
        <f>M164*60*1000</f>
        <v>412.50536557447413</v>
      </c>
      <c r="Q164" s="284">
        <f>P164*N164/1000</f>
        <v>30.649148662183425</v>
      </c>
    </row>
    <row r="165" spans="1:17" s="12" customFormat="1" ht="12.75" customHeight="1">
      <c r="A165" s="270"/>
      <c r="B165" s="285" t="s">
        <v>72</v>
      </c>
      <c r="C165" s="303" t="s">
        <v>534</v>
      </c>
      <c r="D165" s="36">
        <v>25</v>
      </c>
      <c r="E165" s="36">
        <v>1978</v>
      </c>
      <c r="F165" s="37">
        <v>12.276</v>
      </c>
      <c r="G165" s="37">
        <v>2.408169</v>
      </c>
      <c r="H165" s="37">
        <v>1</v>
      </c>
      <c r="I165" s="37">
        <v>8.8678310000000007</v>
      </c>
      <c r="J165" s="37">
        <v>1284.25</v>
      </c>
      <c r="K165" s="37">
        <v>8.8678310000000007</v>
      </c>
      <c r="L165" s="37">
        <v>1284.25</v>
      </c>
      <c r="M165" s="304">
        <v>6.9050659918240224E-3</v>
      </c>
      <c r="N165" s="38">
        <v>77.39</v>
      </c>
      <c r="O165" s="38">
        <v>0.53438305710726108</v>
      </c>
      <c r="P165" s="38">
        <v>414.30395950944131</v>
      </c>
      <c r="Q165" s="305">
        <v>32.062983426435665</v>
      </c>
    </row>
    <row r="166" spans="1:17" s="12" customFormat="1" ht="12.75" customHeight="1">
      <c r="A166" s="270"/>
      <c r="B166" s="271" t="s">
        <v>112</v>
      </c>
      <c r="C166" s="326" t="s">
        <v>578</v>
      </c>
      <c r="D166" s="327">
        <v>20</v>
      </c>
      <c r="E166" s="294">
        <v>1975</v>
      </c>
      <c r="F166" s="294">
        <v>12.468999999999999</v>
      </c>
      <c r="G166" s="294">
        <v>1.4790000000000001</v>
      </c>
      <c r="H166" s="294">
        <v>3.2</v>
      </c>
      <c r="I166" s="294">
        <v>7.79</v>
      </c>
      <c r="J166" s="294">
        <v>1127.03</v>
      </c>
      <c r="K166" s="294">
        <v>7.79</v>
      </c>
      <c r="L166" s="294">
        <v>1127.03</v>
      </c>
      <c r="M166" s="295">
        <v>6.9119721746537365E-3</v>
      </c>
      <c r="N166" s="296">
        <v>57.879000000000005</v>
      </c>
      <c r="O166" s="296">
        <v>0.40005803749678365</v>
      </c>
      <c r="P166" s="296">
        <v>414.71833047922416</v>
      </c>
      <c r="Q166" s="297">
        <v>24.003482249807018</v>
      </c>
    </row>
    <row r="167" spans="1:17" s="12" customFormat="1" ht="12.75" customHeight="1">
      <c r="A167" s="270"/>
      <c r="B167" s="285" t="s">
        <v>333</v>
      </c>
      <c r="C167" s="278" t="s">
        <v>453</v>
      </c>
      <c r="D167" s="286">
        <v>22</v>
      </c>
      <c r="E167" s="286" t="s">
        <v>331</v>
      </c>
      <c r="F167" s="280">
        <f>SUM(G167+H167+I167)</f>
        <v>13.571999999999999</v>
      </c>
      <c r="G167" s="280">
        <v>1.6659999999999999</v>
      </c>
      <c r="H167" s="280">
        <v>3.52</v>
      </c>
      <c r="I167" s="280">
        <v>8.3859999999999992</v>
      </c>
      <c r="J167" s="280">
        <v>1210.95</v>
      </c>
      <c r="K167" s="280">
        <v>8.3859999999999992</v>
      </c>
      <c r="L167" s="280">
        <v>1210.95</v>
      </c>
      <c r="M167" s="281">
        <f>K167/L167</f>
        <v>6.9251414178950399E-3</v>
      </c>
      <c r="N167" s="282">
        <v>50.9</v>
      </c>
      <c r="O167" s="283">
        <f>M167*N167</f>
        <v>0.35248969817085751</v>
      </c>
      <c r="P167" s="283">
        <f>M167*60*1000</f>
        <v>415.50848507370239</v>
      </c>
      <c r="Q167" s="284">
        <f>P167*N167/1000</f>
        <v>21.149381890251451</v>
      </c>
    </row>
    <row r="168" spans="1:17" s="12" customFormat="1" ht="12.75" customHeight="1">
      <c r="A168" s="270"/>
      <c r="B168" s="271" t="s">
        <v>425</v>
      </c>
      <c r="C168" s="278" t="s">
        <v>765</v>
      </c>
      <c r="D168" s="286">
        <v>20</v>
      </c>
      <c r="E168" s="286" t="s">
        <v>34</v>
      </c>
      <c r="F168" s="280">
        <v>12</v>
      </c>
      <c r="G168" s="280">
        <v>1.4530000000000001</v>
      </c>
      <c r="H168" s="280">
        <v>3.1989999999999998</v>
      </c>
      <c r="I168" s="280">
        <v>7.3479999999999999</v>
      </c>
      <c r="J168" s="280">
        <v>1054.0899999999999</v>
      </c>
      <c r="K168" s="280">
        <v>7.3479999999999999</v>
      </c>
      <c r="L168" s="280">
        <v>1054.0899999999999</v>
      </c>
      <c r="M168" s="281">
        <f>K168/L168</f>
        <v>6.970941760191255E-3</v>
      </c>
      <c r="N168" s="282">
        <v>74.3</v>
      </c>
      <c r="O168" s="283">
        <f>M168*N168</f>
        <v>0.51794097278221018</v>
      </c>
      <c r="P168" s="283">
        <f>M168*60*1000</f>
        <v>418.25650561147529</v>
      </c>
      <c r="Q168" s="284">
        <f>P168*N168/1000</f>
        <v>31.076458366932613</v>
      </c>
    </row>
    <row r="169" spans="1:17" s="12" customFormat="1" ht="12.75" customHeight="1">
      <c r="A169" s="270"/>
      <c r="B169" s="271" t="s">
        <v>182</v>
      </c>
      <c r="C169" s="303" t="s">
        <v>527</v>
      </c>
      <c r="D169" s="36">
        <v>60</v>
      </c>
      <c r="E169" s="36">
        <v>1978</v>
      </c>
      <c r="F169" s="37">
        <v>45.73</v>
      </c>
      <c r="G169" s="37">
        <v>8.5611580000000007</v>
      </c>
      <c r="H169" s="37">
        <v>11.52</v>
      </c>
      <c r="I169" s="37">
        <v>25.648845999999999</v>
      </c>
      <c r="J169" s="37">
        <v>3663.79</v>
      </c>
      <c r="K169" s="37">
        <v>25.648845999999999</v>
      </c>
      <c r="L169" s="37">
        <v>3663.79</v>
      </c>
      <c r="M169" s="304">
        <v>7.0006321323001592E-3</v>
      </c>
      <c r="N169" s="38">
        <v>54.609000000000009</v>
      </c>
      <c r="O169" s="38">
        <v>0.38229752011277945</v>
      </c>
      <c r="P169" s="38">
        <v>420.03792793800955</v>
      </c>
      <c r="Q169" s="305">
        <v>22.937851206766766</v>
      </c>
    </row>
    <row r="170" spans="1:17" s="12" customFormat="1" ht="12.75" customHeight="1">
      <c r="A170" s="270"/>
      <c r="B170" s="285" t="s">
        <v>333</v>
      </c>
      <c r="C170" s="278" t="s">
        <v>457</v>
      </c>
      <c r="D170" s="286">
        <v>8</v>
      </c>
      <c r="E170" s="286" t="s">
        <v>331</v>
      </c>
      <c r="F170" s="280">
        <f>SUM(G170+H170+I170)</f>
        <v>4.2699999999999996</v>
      </c>
      <c r="G170" s="280">
        <v>0.40799999999999997</v>
      </c>
      <c r="H170" s="280">
        <v>1.2</v>
      </c>
      <c r="I170" s="280">
        <v>2.6619999999999999</v>
      </c>
      <c r="J170" s="280">
        <v>371.23</v>
      </c>
      <c r="K170" s="280">
        <v>1.98</v>
      </c>
      <c r="L170" s="280">
        <v>276.23</v>
      </c>
      <c r="M170" s="281">
        <f>K170/L170</f>
        <v>7.1679397603446396E-3</v>
      </c>
      <c r="N170" s="282">
        <v>50.9</v>
      </c>
      <c r="O170" s="283">
        <f>M170*N170</f>
        <v>0.36484813380154213</v>
      </c>
      <c r="P170" s="283">
        <f>M170*60*1000</f>
        <v>430.07638562067842</v>
      </c>
      <c r="Q170" s="284">
        <f>P170*N170/1000</f>
        <v>21.89088802809253</v>
      </c>
    </row>
    <row r="171" spans="1:17" s="12" customFormat="1" ht="12.75" customHeight="1">
      <c r="A171" s="270"/>
      <c r="B171" s="271" t="s">
        <v>182</v>
      </c>
      <c r="C171" s="35" t="s">
        <v>528</v>
      </c>
      <c r="D171" s="36">
        <v>50</v>
      </c>
      <c r="E171" s="36">
        <v>2006</v>
      </c>
      <c r="F171" s="37">
        <v>30.163</v>
      </c>
      <c r="G171" s="37">
        <v>7.7955699999999997</v>
      </c>
      <c r="H171" s="37">
        <v>4</v>
      </c>
      <c r="I171" s="37">
        <v>18.367431</v>
      </c>
      <c r="J171" s="37">
        <v>2532.42</v>
      </c>
      <c r="K171" s="37">
        <v>18.367431</v>
      </c>
      <c r="L171" s="37">
        <v>2532.42</v>
      </c>
      <c r="M171" s="304">
        <v>7.2529165778188447E-3</v>
      </c>
      <c r="N171" s="38">
        <v>54.609000000000009</v>
      </c>
      <c r="O171" s="38">
        <v>0.39607452139810934</v>
      </c>
      <c r="P171" s="38">
        <v>435.17499466913068</v>
      </c>
      <c r="Q171" s="305">
        <v>23.764471283886561</v>
      </c>
    </row>
    <row r="172" spans="1:17" s="12" customFormat="1" ht="12.75" customHeight="1">
      <c r="A172" s="270"/>
      <c r="B172" s="271" t="s">
        <v>425</v>
      </c>
      <c r="C172" s="278" t="s">
        <v>411</v>
      </c>
      <c r="D172" s="286">
        <v>30</v>
      </c>
      <c r="E172" s="286" t="s">
        <v>34</v>
      </c>
      <c r="F172" s="280">
        <v>18.100999999999999</v>
      </c>
      <c r="G172" s="280">
        <v>1.7090000000000001</v>
      </c>
      <c r="H172" s="280">
        <v>4.8</v>
      </c>
      <c r="I172" s="280">
        <v>11.592000000000001</v>
      </c>
      <c r="J172" s="280">
        <v>1592.21</v>
      </c>
      <c r="K172" s="280">
        <v>11.592000000000001</v>
      </c>
      <c r="L172" s="280">
        <v>1592.21</v>
      </c>
      <c r="M172" s="281">
        <f>K172/L172</f>
        <v>7.2804466747476782E-3</v>
      </c>
      <c r="N172" s="282">
        <v>74.3</v>
      </c>
      <c r="O172" s="283">
        <f>M172*N172</f>
        <v>0.54093718793375245</v>
      </c>
      <c r="P172" s="283">
        <f>M172*60*1000</f>
        <v>436.82680048486066</v>
      </c>
      <c r="Q172" s="284">
        <f>P172*N172/1000</f>
        <v>32.456231276025143</v>
      </c>
    </row>
    <row r="173" spans="1:17" s="12" customFormat="1" ht="12.75" customHeight="1">
      <c r="A173" s="270"/>
      <c r="B173" s="271" t="s">
        <v>109</v>
      </c>
      <c r="C173" s="320" t="s">
        <v>554</v>
      </c>
      <c r="D173" s="321">
        <v>45</v>
      </c>
      <c r="E173" s="321">
        <v>1983</v>
      </c>
      <c r="F173" s="322">
        <v>25.59</v>
      </c>
      <c r="G173" s="322">
        <v>2.5499999999999998</v>
      </c>
      <c r="H173" s="322">
        <v>6.8</v>
      </c>
      <c r="I173" s="322">
        <v>16.239993999999999</v>
      </c>
      <c r="J173" s="322">
        <v>2205.25</v>
      </c>
      <c r="K173" s="322">
        <v>16.239993999999999</v>
      </c>
      <c r="L173" s="322">
        <v>2205.25</v>
      </c>
      <c r="M173" s="323">
        <v>7.3642416959528393E-3</v>
      </c>
      <c r="N173" s="324">
        <v>83.603000000000009</v>
      </c>
      <c r="O173" s="324">
        <v>0.61567269850674533</v>
      </c>
      <c r="P173" s="324">
        <v>441.85450175717034</v>
      </c>
      <c r="Q173" s="325">
        <v>36.940361910404718</v>
      </c>
    </row>
    <row r="174" spans="1:17" s="12" customFormat="1" ht="12.75" customHeight="1">
      <c r="A174" s="270"/>
      <c r="B174" s="271" t="s">
        <v>425</v>
      </c>
      <c r="C174" s="278" t="s">
        <v>404</v>
      </c>
      <c r="D174" s="286">
        <v>17</v>
      </c>
      <c r="E174" s="286" t="s">
        <v>34</v>
      </c>
      <c r="F174" s="280">
        <v>9.93</v>
      </c>
      <c r="G174" s="280">
        <v>1.1319999999999999</v>
      </c>
      <c r="H174" s="280">
        <v>2.7189999999999999</v>
      </c>
      <c r="I174" s="280">
        <v>6.0789999999999997</v>
      </c>
      <c r="J174" s="280">
        <v>822.49</v>
      </c>
      <c r="K174" s="280">
        <v>6.0789999999999997</v>
      </c>
      <c r="L174" s="280">
        <v>822.49</v>
      </c>
      <c r="M174" s="281">
        <f>K174/L174</f>
        <v>7.3909713188002281E-3</v>
      </c>
      <c r="N174" s="282">
        <v>74.3</v>
      </c>
      <c r="O174" s="283">
        <f>M174*N174</f>
        <v>0.54914916898685695</v>
      </c>
      <c r="P174" s="283">
        <f>M174*60*1000</f>
        <v>443.45827912801366</v>
      </c>
      <c r="Q174" s="284">
        <f>P174*N174/1000</f>
        <v>32.948950139211412</v>
      </c>
    </row>
    <row r="175" spans="1:17" s="12" customFormat="1" ht="12.75" customHeight="1">
      <c r="A175" s="270"/>
      <c r="B175" s="271" t="s">
        <v>30</v>
      </c>
      <c r="C175" s="318" t="s">
        <v>369</v>
      </c>
      <c r="D175" s="286">
        <v>13</v>
      </c>
      <c r="E175" s="286">
        <v>1965</v>
      </c>
      <c r="F175" s="280">
        <f>+G175+H175+I175</f>
        <v>5.2809980000000003</v>
      </c>
      <c r="G175" s="280">
        <v>1.0288090000000001</v>
      </c>
      <c r="H175" s="280">
        <v>0.13</v>
      </c>
      <c r="I175" s="280">
        <v>4.1221889999999997</v>
      </c>
      <c r="J175" s="280">
        <v>556.38</v>
      </c>
      <c r="K175" s="280">
        <f>+I175</f>
        <v>4.1221889999999997</v>
      </c>
      <c r="L175" s="280">
        <v>556.38</v>
      </c>
      <c r="M175" s="281">
        <f>K175/L175</f>
        <v>7.4089453251374952E-3</v>
      </c>
      <c r="N175" s="282">
        <v>86.9</v>
      </c>
      <c r="O175" s="283">
        <f>M175*N175</f>
        <v>0.64383734875444842</v>
      </c>
      <c r="P175" s="283">
        <f>M175*60*1000</f>
        <v>444.53671950824969</v>
      </c>
      <c r="Q175" s="284">
        <f>P175*N175/1000</f>
        <v>38.630240925266904</v>
      </c>
    </row>
    <row r="176" spans="1:17" s="12" customFormat="1" ht="12.75" customHeight="1">
      <c r="A176" s="270"/>
      <c r="B176" s="285" t="s">
        <v>72</v>
      </c>
      <c r="C176" s="35" t="s">
        <v>477</v>
      </c>
      <c r="D176" s="36">
        <v>75</v>
      </c>
      <c r="E176" s="36">
        <v>1987</v>
      </c>
      <c r="F176" s="37">
        <v>49.566000000000003</v>
      </c>
      <c r="G176" s="37">
        <v>7.4308529999999999</v>
      </c>
      <c r="H176" s="37">
        <v>12</v>
      </c>
      <c r="I176" s="37">
        <v>30.135147</v>
      </c>
      <c r="J176" s="37">
        <v>4017.2</v>
      </c>
      <c r="K176" s="37">
        <v>30.135147</v>
      </c>
      <c r="L176" s="37">
        <v>4017.2</v>
      </c>
      <c r="M176" s="304">
        <v>7.5015301702678486E-3</v>
      </c>
      <c r="N176" s="38">
        <v>77.39</v>
      </c>
      <c r="O176" s="38">
        <v>0.58054341987702884</v>
      </c>
      <c r="P176" s="38">
        <v>450.09181021607094</v>
      </c>
      <c r="Q176" s="305">
        <v>34.832605192621735</v>
      </c>
    </row>
    <row r="177" spans="1:17" s="12" customFormat="1" ht="12.75" customHeight="1">
      <c r="A177" s="270"/>
      <c r="B177" s="271" t="s">
        <v>243</v>
      </c>
      <c r="C177" s="298" t="s">
        <v>214</v>
      </c>
      <c r="D177" s="299">
        <v>17</v>
      </c>
      <c r="E177" s="300">
        <v>2009</v>
      </c>
      <c r="F177" s="301">
        <v>15.88</v>
      </c>
      <c r="G177" s="301">
        <v>0</v>
      </c>
      <c r="H177" s="301">
        <v>4.82</v>
      </c>
      <c r="I177" s="301">
        <v>11.057700000000001</v>
      </c>
      <c r="J177" s="302">
        <v>1463.65</v>
      </c>
      <c r="K177" s="301">
        <v>11.057700000000001</v>
      </c>
      <c r="L177" s="302">
        <v>1463.65</v>
      </c>
      <c r="M177" s="281">
        <f>K177/L177</f>
        <v>7.5548799234789734E-3</v>
      </c>
      <c r="N177" s="282">
        <v>59.4</v>
      </c>
      <c r="O177" s="283">
        <f>M177*N177</f>
        <v>0.44875986745465102</v>
      </c>
      <c r="P177" s="283">
        <f>M177*60*1000</f>
        <v>453.29279540873841</v>
      </c>
      <c r="Q177" s="284">
        <f>P177*N177/1000</f>
        <v>26.925592047279061</v>
      </c>
    </row>
    <row r="178" spans="1:17" s="12" customFormat="1" ht="12.75" customHeight="1">
      <c r="A178" s="270"/>
      <c r="B178" s="285" t="s">
        <v>97</v>
      </c>
      <c r="C178" s="303" t="s">
        <v>79</v>
      </c>
      <c r="D178" s="36">
        <v>36</v>
      </c>
      <c r="E178" s="36">
        <v>1984</v>
      </c>
      <c r="F178" s="37">
        <v>28.956</v>
      </c>
      <c r="G178" s="37">
        <v>3.2894999999999999</v>
      </c>
      <c r="H178" s="37">
        <v>8.64</v>
      </c>
      <c r="I178" s="37">
        <v>17.026499999999999</v>
      </c>
      <c r="J178" s="37">
        <v>2249.59</v>
      </c>
      <c r="K178" s="37">
        <v>17.026499999999999</v>
      </c>
      <c r="L178" s="37">
        <v>2249.59</v>
      </c>
      <c r="M178" s="304">
        <v>7.5687125209482602E-3</v>
      </c>
      <c r="N178" s="38">
        <v>78.807000000000002</v>
      </c>
      <c r="O178" s="38">
        <v>0.59646752763836952</v>
      </c>
      <c r="P178" s="38">
        <v>454.12275125689558</v>
      </c>
      <c r="Q178" s="305">
        <v>35.788051658302173</v>
      </c>
    </row>
    <row r="179" spans="1:17" s="12" customFormat="1" ht="12.75" customHeight="1">
      <c r="A179" s="270"/>
      <c r="B179" s="271" t="s">
        <v>182</v>
      </c>
      <c r="C179" s="35" t="s">
        <v>142</v>
      </c>
      <c r="D179" s="36">
        <v>34</v>
      </c>
      <c r="E179" s="36">
        <v>2003</v>
      </c>
      <c r="F179" s="37">
        <v>28.033999999999999</v>
      </c>
      <c r="G179" s="37">
        <v>7.876144</v>
      </c>
      <c r="H179" s="37">
        <v>2.2148620000000001</v>
      </c>
      <c r="I179" s="37">
        <v>17.943000000000001</v>
      </c>
      <c r="J179" s="37">
        <v>2349.59</v>
      </c>
      <c r="K179" s="37">
        <v>17.943000000000001</v>
      </c>
      <c r="L179" s="37">
        <v>2349.59</v>
      </c>
      <c r="M179" s="304">
        <v>7.6366515009001568E-3</v>
      </c>
      <c r="N179" s="38">
        <v>54.609000000000009</v>
      </c>
      <c r="O179" s="38">
        <v>0.41702990181265676</v>
      </c>
      <c r="P179" s="38">
        <v>458.19909005400939</v>
      </c>
      <c r="Q179" s="305">
        <v>25.021794108759405</v>
      </c>
    </row>
    <row r="180" spans="1:17" s="12" customFormat="1" ht="12.75" customHeight="1">
      <c r="A180" s="270"/>
      <c r="B180" s="271" t="s">
        <v>425</v>
      </c>
      <c r="C180" s="278" t="s">
        <v>766</v>
      </c>
      <c r="D180" s="286">
        <v>20</v>
      </c>
      <c r="E180" s="286">
        <v>2011</v>
      </c>
      <c r="F180" s="280">
        <v>11.745000000000001</v>
      </c>
      <c r="G180" s="280">
        <v>2.2949999999999999</v>
      </c>
      <c r="H180" s="280">
        <v>0.91200000000000003</v>
      </c>
      <c r="I180" s="280">
        <v>8.5380000000000003</v>
      </c>
      <c r="J180" s="280">
        <v>1113.22</v>
      </c>
      <c r="K180" s="280">
        <v>8.5380000000000003</v>
      </c>
      <c r="L180" s="280">
        <v>1113.22</v>
      </c>
      <c r="M180" s="281">
        <f>K180/L180</f>
        <v>7.6696430175526853E-3</v>
      </c>
      <c r="N180" s="282">
        <v>74.3</v>
      </c>
      <c r="O180" s="283">
        <f>M180*N180</f>
        <v>0.56985447620416452</v>
      </c>
      <c r="P180" s="283">
        <f>M180*60*1000</f>
        <v>460.17858105316111</v>
      </c>
      <c r="Q180" s="284">
        <f>P180*N180/1000</f>
        <v>34.191268572249875</v>
      </c>
    </row>
    <row r="181" spans="1:17" s="12" customFormat="1" ht="12.75" customHeight="1">
      <c r="A181" s="270"/>
      <c r="B181" s="285" t="s">
        <v>715</v>
      </c>
      <c r="C181" s="278" t="s">
        <v>687</v>
      </c>
      <c r="D181" s="285">
        <v>10</v>
      </c>
      <c r="E181" s="285">
        <v>1997</v>
      </c>
      <c r="F181" s="288">
        <f>SUM(G181:I181)</f>
        <v>6.3120000000000003</v>
      </c>
      <c r="G181" s="288">
        <v>0</v>
      </c>
      <c r="H181" s="288">
        <v>0</v>
      </c>
      <c r="I181" s="288">
        <v>6.3120000000000003</v>
      </c>
      <c r="J181" s="288">
        <v>822.7</v>
      </c>
      <c r="K181" s="288">
        <v>6.3120000000000003</v>
      </c>
      <c r="L181" s="288">
        <v>822.7</v>
      </c>
      <c r="M181" s="289">
        <f>K181/L181</f>
        <v>7.6722985292330135E-3</v>
      </c>
      <c r="N181" s="290">
        <v>68.2</v>
      </c>
      <c r="O181" s="290">
        <f>M181*N181</f>
        <v>0.5232507596936915</v>
      </c>
      <c r="P181" s="290">
        <f>M181*60*1000</f>
        <v>460.33791175398079</v>
      </c>
      <c r="Q181" s="291">
        <f>P181*N181/1000</f>
        <v>31.395045581621492</v>
      </c>
    </row>
    <row r="182" spans="1:17" s="12" customFormat="1" ht="12.75" customHeight="1">
      <c r="A182" s="270"/>
      <c r="B182" s="285" t="s">
        <v>72</v>
      </c>
      <c r="C182" s="35" t="s">
        <v>481</v>
      </c>
      <c r="D182" s="36">
        <v>60</v>
      </c>
      <c r="E182" s="36">
        <v>1988</v>
      </c>
      <c r="F182" s="37">
        <v>32.659999999999997</v>
      </c>
      <c r="G182" s="37">
        <v>4.7471819999999996</v>
      </c>
      <c r="H182" s="37">
        <v>9.6</v>
      </c>
      <c r="I182" s="37">
        <v>18.312811</v>
      </c>
      <c r="J182" s="37">
        <v>2363.7600000000002</v>
      </c>
      <c r="K182" s="37">
        <v>18.312811</v>
      </c>
      <c r="L182" s="37">
        <v>2363.7600000000002</v>
      </c>
      <c r="M182" s="304">
        <v>7.747322486208413E-3</v>
      </c>
      <c r="N182" s="38">
        <v>77.39</v>
      </c>
      <c r="O182" s="38">
        <v>0.59956528720766911</v>
      </c>
      <c r="P182" s="38">
        <v>464.8393491725048</v>
      </c>
      <c r="Q182" s="305">
        <v>35.973917232460145</v>
      </c>
    </row>
    <row r="183" spans="1:17" s="12" customFormat="1" ht="12.75" customHeight="1">
      <c r="A183" s="270"/>
      <c r="B183" s="271" t="s">
        <v>743</v>
      </c>
      <c r="C183" s="287" t="s">
        <v>719</v>
      </c>
      <c r="D183" s="285">
        <v>20</v>
      </c>
      <c r="E183" s="285">
        <v>1993</v>
      </c>
      <c r="F183" s="288">
        <f>G183+H183+I183</f>
        <v>14.4</v>
      </c>
      <c r="G183" s="288">
        <v>1.5269999999999999</v>
      </c>
      <c r="H183" s="288">
        <v>3.2</v>
      </c>
      <c r="I183" s="288">
        <v>9.673</v>
      </c>
      <c r="J183" s="288">
        <v>1238.6099999999999</v>
      </c>
      <c r="K183" s="288">
        <v>9.673</v>
      </c>
      <c r="L183" s="288">
        <v>1238.6099999999999</v>
      </c>
      <c r="M183" s="289">
        <f>K183/L183</f>
        <v>7.8095607172556343E-3</v>
      </c>
      <c r="N183" s="290">
        <v>58.8</v>
      </c>
      <c r="O183" s="290">
        <f>M183*N183*1.09</f>
        <v>0.50053036549034813</v>
      </c>
      <c r="P183" s="290">
        <f>M183*60*1000</f>
        <v>468.57364303533802</v>
      </c>
      <c r="Q183" s="291">
        <f>P183*N183/1000</f>
        <v>27.552130210477873</v>
      </c>
    </row>
    <row r="184" spans="1:17" s="12" customFormat="1" ht="12.75" customHeight="1">
      <c r="A184" s="270"/>
      <c r="B184" s="271" t="s">
        <v>800</v>
      </c>
      <c r="C184" s="278" t="s">
        <v>286</v>
      </c>
      <c r="D184" s="286">
        <v>40</v>
      </c>
      <c r="E184" s="286">
        <v>1982</v>
      </c>
      <c r="F184" s="280">
        <v>27.409000000000002</v>
      </c>
      <c r="G184" s="280">
        <v>3.1362450000000002</v>
      </c>
      <c r="H184" s="280">
        <v>6.4</v>
      </c>
      <c r="I184" s="280">
        <v>17.872755000000002</v>
      </c>
      <c r="J184" s="280">
        <v>2259.52</v>
      </c>
      <c r="K184" s="280">
        <v>17.872755000000002</v>
      </c>
      <c r="L184" s="280">
        <v>2259.52</v>
      </c>
      <c r="M184" s="281">
        <v>7.9099786680356891E-3</v>
      </c>
      <c r="N184" s="282">
        <v>51.884</v>
      </c>
      <c r="O184" s="283">
        <v>0.41040133321236372</v>
      </c>
      <c r="P184" s="283">
        <v>474.59872008214131</v>
      </c>
      <c r="Q184" s="284">
        <v>24.624079992741819</v>
      </c>
    </row>
    <row r="185" spans="1:17" s="12" customFormat="1" ht="12.75" customHeight="1">
      <c r="A185" s="270"/>
      <c r="B185" s="271" t="s">
        <v>743</v>
      </c>
      <c r="C185" s="287" t="s">
        <v>717</v>
      </c>
      <c r="D185" s="285">
        <v>40</v>
      </c>
      <c r="E185" s="285">
        <v>1983</v>
      </c>
      <c r="F185" s="288">
        <f>G185+H185+I185</f>
        <v>26.413000000000004</v>
      </c>
      <c r="G185" s="288">
        <v>2.762</v>
      </c>
      <c r="H185" s="288">
        <v>6.24</v>
      </c>
      <c r="I185" s="288">
        <v>17.411000000000001</v>
      </c>
      <c r="J185" s="288">
        <v>2268.94</v>
      </c>
      <c r="K185" s="288">
        <v>17.411000000000001</v>
      </c>
      <c r="L185" s="288">
        <v>2190.15</v>
      </c>
      <c r="M185" s="289">
        <f>K185/L185</f>
        <v>7.9496838116110777E-3</v>
      </c>
      <c r="N185" s="290">
        <v>58.8</v>
      </c>
      <c r="O185" s="290">
        <f>M185*N185*1.09</f>
        <v>0.50951113485377719</v>
      </c>
      <c r="P185" s="290">
        <f>M185*60*1000</f>
        <v>476.98102869666462</v>
      </c>
      <c r="Q185" s="291">
        <f>P185*N185/1000</f>
        <v>28.04648448736388</v>
      </c>
    </row>
    <row r="186" spans="1:17" s="12" customFormat="1" ht="12.75" customHeight="1">
      <c r="A186" s="270"/>
      <c r="B186" s="285" t="s">
        <v>97</v>
      </c>
      <c r="C186" s="303" t="s">
        <v>81</v>
      </c>
      <c r="D186" s="36">
        <v>40</v>
      </c>
      <c r="E186" s="36">
        <v>2009</v>
      </c>
      <c r="F186" s="37">
        <v>26.827000000000002</v>
      </c>
      <c r="G186" s="37">
        <v>5.757924</v>
      </c>
      <c r="H186" s="37">
        <v>3.2</v>
      </c>
      <c r="I186" s="37">
        <v>17.869078999999999</v>
      </c>
      <c r="J186" s="37">
        <v>2225.48</v>
      </c>
      <c r="K186" s="37">
        <v>17.869078999999999</v>
      </c>
      <c r="L186" s="37">
        <v>2225.48</v>
      </c>
      <c r="M186" s="304">
        <v>8.0293145748332947E-3</v>
      </c>
      <c r="N186" s="38">
        <v>78.807000000000002</v>
      </c>
      <c r="O186" s="38">
        <v>0.63276619369888742</v>
      </c>
      <c r="P186" s="38">
        <v>481.75887448999765</v>
      </c>
      <c r="Q186" s="305">
        <v>37.965971621933249</v>
      </c>
    </row>
    <row r="187" spans="1:17" s="12" customFormat="1" ht="12.75" customHeight="1">
      <c r="A187" s="270"/>
      <c r="B187" s="271" t="s">
        <v>30</v>
      </c>
      <c r="C187" s="317" t="s">
        <v>364</v>
      </c>
      <c r="D187" s="286">
        <v>10</v>
      </c>
      <c r="E187" s="286">
        <v>1961</v>
      </c>
      <c r="F187" s="280">
        <f>+G187+H187+I187</f>
        <v>5.9220040000000003</v>
      </c>
      <c r="G187" s="280">
        <v>0.73435399999999995</v>
      </c>
      <c r="H187" s="280">
        <v>1.6</v>
      </c>
      <c r="I187" s="280">
        <v>3.58765</v>
      </c>
      <c r="J187" s="280">
        <v>445.52</v>
      </c>
      <c r="K187" s="280">
        <f>+I187</f>
        <v>3.58765</v>
      </c>
      <c r="L187" s="280">
        <v>445.52</v>
      </c>
      <c r="M187" s="281">
        <f>K187/L187</f>
        <v>8.052724905728139E-3</v>
      </c>
      <c r="N187" s="282">
        <v>86.9</v>
      </c>
      <c r="O187" s="283">
        <f>M187*N187</f>
        <v>0.69978179430777532</v>
      </c>
      <c r="P187" s="283">
        <f>M187*60*1000</f>
        <v>483.16349434368834</v>
      </c>
      <c r="Q187" s="284">
        <f>P187*N187/1000</f>
        <v>41.986907658466514</v>
      </c>
    </row>
    <row r="188" spans="1:17" s="12" customFormat="1" ht="12.75" customHeight="1">
      <c r="A188" s="270"/>
      <c r="B188" s="271" t="s">
        <v>800</v>
      </c>
      <c r="C188" s="278" t="s">
        <v>290</v>
      </c>
      <c r="D188" s="286">
        <v>32</v>
      </c>
      <c r="E188" s="286">
        <v>1961</v>
      </c>
      <c r="F188" s="280">
        <v>16.116001000000001</v>
      </c>
      <c r="G188" s="280">
        <v>1.37046</v>
      </c>
      <c r="H188" s="280">
        <v>4.9859999999999998</v>
      </c>
      <c r="I188" s="280">
        <v>9.7595410000000005</v>
      </c>
      <c r="J188" s="280">
        <v>1204.29</v>
      </c>
      <c r="K188" s="280">
        <v>9.7595410000000005</v>
      </c>
      <c r="L188" s="280">
        <v>1204.29</v>
      </c>
      <c r="M188" s="281">
        <v>8.1039791080221545E-3</v>
      </c>
      <c r="N188" s="282">
        <v>51.884</v>
      </c>
      <c r="O188" s="283">
        <v>0.42046685204062145</v>
      </c>
      <c r="P188" s="283">
        <v>486.23874648132926</v>
      </c>
      <c r="Q188" s="284">
        <v>25.228011122437287</v>
      </c>
    </row>
    <row r="189" spans="1:17" s="12" customFormat="1" ht="12.75" customHeight="1">
      <c r="A189" s="270"/>
      <c r="B189" s="271" t="s">
        <v>30</v>
      </c>
      <c r="C189" s="317" t="s">
        <v>365</v>
      </c>
      <c r="D189" s="286">
        <v>10</v>
      </c>
      <c r="E189" s="286">
        <v>1961</v>
      </c>
      <c r="F189" s="280">
        <f>+G189+H189+I189</f>
        <v>6.047002</v>
      </c>
      <c r="G189" s="280">
        <v>0.74830099999999999</v>
      </c>
      <c r="H189" s="280">
        <v>1.6</v>
      </c>
      <c r="I189" s="280">
        <v>3.6987009999999998</v>
      </c>
      <c r="J189" s="280">
        <v>442.2</v>
      </c>
      <c r="K189" s="280">
        <f>+I189</f>
        <v>3.6987009999999998</v>
      </c>
      <c r="L189" s="280">
        <v>442.2</v>
      </c>
      <c r="M189" s="281">
        <f>K189/L189</f>
        <v>8.3643170511080948E-3</v>
      </c>
      <c r="N189" s="282">
        <v>86.9</v>
      </c>
      <c r="O189" s="283">
        <f>M189*N189</f>
        <v>0.72685915174129345</v>
      </c>
      <c r="P189" s="283">
        <f>M189*60*1000</f>
        <v>501.85902306648569</v>
      </c>
      <c r="Q189" s="284">
        <f>P189*N189/1000</f>
        <v>43.611549104477604</v>
      </c>
    </row>
    <row r="190" spans="1:17" s="12" customFormat="1" ht="12.75" customHeight="1">
      <c r="A190" s="270"/>
      <c r="B190" s="285" t="s">
        <v>72</v>
      </c>
      <c r="C190" s="303" t="s">
        <v>535</v>
      </c>
      <c r="D190" s="36">
        <v>54</v>
      </c>
      <c r="E190" s="36">
        <v>1992</v>
      </c>
      <c r="F190" s="37">
        <v>36.518000000000001</v>
      </c>
      <c r="G190" s="37">
        <v>5.1976649999999998</v>
      </c>
      <c r="H190" s="37">
        <v>8.64</v>
      </c>
      <c r="I190" s="37">
        <v>22.680334999999999</v>
      </c>
      <c r="J190" s="37">
        <v>2632.94</v>
      </c>
      <c r="K190" s="37">
        <v>22.680334999999999</v>
      </c>
      <c r="L190" s="37">
        <v>2632.94</v>
      </c>
      <c r="M190" s="304">
        <v>8.6140721019088932E-3</v>
      </c>
      <c r="N190" s="38">
        <v>77.39</v>
      </c>
      <c r="O190" s="38">
        <v>0.66664303996672925</v>
      </c>
      <c r="P190" s="38">
        <v>516.8443261145336</v>
      </c>
      <c r="Q190" s="305">
        <v>39.998582398003755</v>
      </c>
    </row>
    <row r="191" spans="1:17" s="12" customFormat="1" ht="12.75" customHeight="1">
      <c r="A191" s="270"/>
      <c r="B191" s="285" t="s">
        <v>282</v>
      </c>
      <c r="C191" s="287" t="s">
        <v>259</v>
      </c>
      <c r="D191" s="285">
        <v>12</v>
      </c>
      <c r="E191" s="285">
        <v>1983</v>
      </c>
      <c r="F191" s="288">
        <v>6.9320000000000004</v>
      </c>
      <c r="G191" s="288"/>
      <c r="H191" s="288"/>
      <c r="I191" s="288">
        <v>6.9320000000000004</v>
      </c>
      <c r="J191" s="288">
        <v>762.17</v>
      </c>
      <c r="K191" s="288">
        <v>6.9320000000000004</v>
      </c>
      <c r="L191" s="288">
        <v>762.17</v>
      </c>
      <c r="M191" s="289">
        <f>K191/L191</f>
        <v>9.0950837739611906E-3</v>
      </c>
      <c r="N191" s="290">
        <v>58.86</v>
      </c>
      <c r="O191" s="290">
        <f>M191*N191</f>
        <v>0.53533663093535566</v>
      </c>
      <c r="P191" s="290">
        <f>M191*1000*60</f>
        <v>545.70502643767145</v>
      </c>
      <c r="Q191" s="291">
        <f>O191*60</f>
        <v>32.120197856121337</v>
      </c>
    </row>
    <row r="192" spans="1:17" s="12" customFormat="1" ht="12.75" customHeight="1">
      <c r="A192" s="270"/>
      <c r="B192" s="285" t="s">
        <v>715</v>
      </c>
      <c r="C192" s="278" t="s">
        <v>688</v>
      </c>
      <c r="D192" s="285">
        <v>48</v>
      </c>
      <c r="E192" s="285">
        <v>1962</v>
      </c>
      <c r="F192" s="288">
        <f>SUM(G192:I192)</f>
        <v>17.693999999999999</v>
      </c>
      <c r="G192" s="288">
        <v>0</v>
      </c>
      <c r="H192" s="288">
        <v>0</v>
      </c>
      <c r="I192" s="288">
        <v>17.693999999999999</v>
      </c>
      <c r="J192" s="288">
        <v>1908.69</v>
      </c>
      <c r="K192" s="288">
        <v>17.693999999999999</v>
      </c>
      <c r="L192" s="288">
        <v>1908.69</v>
      </c>
      <c r="M192" s="289">
        <f>K192/L192</f>
        <v>9.2702324631029655E-3</v>
      </c>
      <c r="N192" s="290">
        <v>68.2</v>
      </c>
      <c r="O192" s="290">
        <f>M192*N192</f>
        <v>0.6322298539836223</v>
      </c>
      <c r="P192" s="290">
        <f>M192*60*1000</f>
        <v>556.21394778617798</v>
      </c>
      <c r="Q192" s="291">
        <f>P192*N192/1000</f>
        <v>37.933791239017339</v>
      </c>
    </row>
    <row r="193" spans="1:17" s="12" customFormat="1" ht="12.75" customHeight="1">
      <c r="A193" s="270"/>
      <c r="B193" s="271" t="s">
        <v>182</v>
      </c>
      <c r="C193" s="303" t="s">
        <v>525</v>
      </c>
      <c r="D193" s="36">
        <v>30</v>
      </c>
      <c r="E193" s="36">
        <v>1967</v>
      </c>
      <c r="F193" s="37">
        <v>15.305999999999999</v>
      </c>
      <c r="G193" s="37">
        <v>0</v>
      </c>
      <c r="H193" s="37">
        <v>0</v>
      </c>
      <c r="I193" s="37">
        <v>15.305999999999999</v>
      </c>
      <c r="J193" s="37">
        <v>1550</v>
      </c>
      <c r="K193" s="37">
        <v>15.305999999999999</v>
      </c>
      <c r="L193" s="37">
        <v>1550</v>
      </c>
      <c r="M193" s="304">
        <v>9.8748387096774196E-3</v>
      </c>
      <c r="N193" s="38">
        <v>54.173000000000009</v>
      </c>
      <c r="O193" s="38">
        <v>0.53494963741935497</v>
      </c>
      <c r="P193" s="38">
        <v>592.49032258064517</v>
      </c>
      <c r="Q193" s="305">
        <v>32.096978245161296</v>
      </c>
    </row>
    <row r="194" spans="1:17" s="12" customFormat="1" ht="12.75" customHeight="1">
      <c r="A194" s="270"/>
      <c r="B194" s="271" t="s">
        <v>182</v>
      </c>
      <c r="C194" s="303" t="s">
        <v>526</v>
      </c>
      <c r="D194" s="36">
        <v>90</v>
      </c>
      <c r="E194" s="36">
        <v>1967</v>
      </c>
      <c r="F194" s="37">
        <v>44.726999999999997</v>
      </c>
      <c r="G194" s="37">
        <v>0</v>
      </c>
      <c r="H194" s="37">
        <v>0</v>
      </c>
      <c r="I194" s="37">
        <v>44.726999999999997</v>
      </c>
      <c r="J194" s="37">
        <v>4485</v>
      </c>
      <c r="K194" s="37">
        <v>44.726999999999997</v>
      </c>
      <c r="L194" s="37">
        <v>4485</v>
      </c>
      <c r="M194" s="304">
        <v>9.9725752508361201E-3</v>
      </c>
      <c r="N194" s="38">
        <v>54.173000000000009</v>
      </c>
      <c r="O194" s="38">
        <v>0.5402443190635452</v>
      </c>
      <c r="P194" s="38">
        <v>598.35451505016727</v>
      </c>
      <c r="Q194" s="305">
        <v>32.41465914381272</v>
      </c>
    </row>
    <row r="195" spans="1:17" s="12" customFormat="1" ht="12.75" customHeight="1">
      <c r="A195" s="270"/>
      <c r="B195" s="285" t="s">
        <v>715</v>
      </c>
      <c r="C195" s="278" t="s">
        <v>689</v>
      </c>
      <c r="D195" s="285">
        <v>8</v>
      </c>
      <c r="E195" s="285">
        <v>1966</v>
      </c>
      <c r="F195" s="288">
        <f>SUM(G195:I195)</f>
        <v>3.7610000000000001</v>
      </c>
      <c r="G195" s="288">
        <v>0</v>
      </c>
      <c r="H195" s="288">
        <v>0</v>
      </c>
      <c r="I195" s="288">
        <v>3.7610000000000001</v>
      </c>
      <c r="J195" s="288">
        <v>350.21</v>
      </c>
      <c r="K195" s="288">
        <v>3.7610000000000001</v>
      </c>
      <c r="L195" s="288">
        <v>350.21</v>
      </c>
      <c r="M195" s="289">
        <f>K195/L195</f>
        <v>1.0739270723280318E-2</v>
      </c>
      <c r="N195" s="290">
        <v>68.2</v>
      </c>
      <c r="O195" s="290">
        <f>M195*N195</f>
        <v>0.73241826332771776</v>
      </c>
      <c r="P195" s="290">
        <f>M195*60*1000</f>
        <v>644.35624339681908</v>
      </c>
      <c r="Q195" s="291">
        <f>P195*N195/1000</f>
        <v>43.945095799663058</v>
      </c>
    </row>
    <row r="196" spans="1:17" s="12" customFormat="1" ht="12.75" customHeight="1">
      <c r="A196" s="270"/>
      <c r="B196" s="271" t="s">
        <v>425</v>
      </c>
      <c r="C196" s="278" t="s">
        <v>410</v>
      </c>
      <c r="D196" s="286">
        <v>5</v>
      </c>
      <c r="E196" s="286" t="s">
        <v>34</v>
      </c>
      <c r="F196" s="280">
        <v>1.968</v>
      </c>
      <c r="G196" s="280">
        <v>0</v>
      </c>
      <c r="H196" s="280">
        <v>0</v>
      </c>
      <c r="I196" s="280">
        <v>1.968</v>
      </c>
      <c r="J196" s="280">
        <v>183.02</v>
      </c>
      <c r="K196" s="280">
        <v>1.968</v>
      </c>
      <c r="L196" s="280">
        <v>183.02</v>
      </c>
      <c r="M196" s="281">
        <f>K196/L196</f>
        <v>1.0752923177794776E-2</v>
      </c>
      <c r="N196" s="282">
        <v>74.3</v>
      </c>
      <c r="O196" s="283">
        <f>M196*N196</f>
        <v>0.79894219211015183</v>
      </c>
      <c r="P196" s="283">
        <f>M196*60*1000</f>
        <v>645.17539066768654</v>
      </c>
      <c r="Q196" s="284">
        <f>P196*N196/1000</f>
        <v>47.936531526609109</v>
      </c>
    </row>
    <row r="197" spans="1:17" s="12" customFormat="1" ht="12.75" customHeight="1">
      <c r="A197" s="270"/>
      <c r="B197" s="285" t="s">
        <v>715</v>
      </c>
      <c r="C197" s="328" t="s">
        <v>690</v>
      </c>
      <c r="D197" s="329">
        <v>75</v>
      </c>
      <c r="E197" s="329">
        <v>1990</v>
      </c>
      <c r="F197" s="288">
        <f>SUM(G197:I197)</f>
        <v>52.994</v>
      </c>
      <c r="G197" s="288">
        <v>3.9780000000000002</v>
      </c>
      <c r="H197" s="288">
        <v>10.94</v>
      </c>
      <c r="I197" s="288">
        <v>38.076000000000001</v>
      </c>
      <c r="J197" s="288">
        <v>3527.11</v>
      </c>
      <c r="K197" s="288">
        <v>38.076000000000001</v>
      </c>
      <c r="L197" s="288">
        <v>3527.11</v>
      </c>
      <c r="M197" s="289">
        <f>K197/L197</f>
        <v>1.0795240295879629E-2</v>
      </c>
      <c r="N197" s="290">
        <v>68.2</v>
      </c>
      <c r="O197" s="290">
        <f>M197*N197</f>
        <v>0.7362353881789907</v>
      </c>
      <c r="P197" s="290">
        <f>M197*60*1000</f>
        <v>647.71441775277776</v>
      </c>
      <c r="Q197" s="291">
        <f>P197*N197/1000</f>
        <v>44.174123290739445</v>
      </c>
    </row>
    <row r="198" spans="1:17" s="12" customFormat="1" ht="12.75" customHeight="1">
      <c r="A198" s="270"/>
      <c r="B198" s="271" t="s">
        <v>243</v>
      </c>
      <c r="C198" s="298" t="s">
        <v>215</v>
      </c>
      <c r="D198" s="299">
        <v>4</v>
      </c>
      <c r="E198" s="300" t="s">
        <v>34</v>
      </c>
      <c r="F198" s="301">
        <v>2.5299999999999998</v>
      </c>
      <c r="G198" s="301">
        <v>0.4</v>
      </c>
      <c r="H198" s="301">
        <v>0.04</v>
      </c>
      <c r="I198" s="301">
        <v>2.09</v>
      </c>
      <c r="J198" s="302">
        <v>193.25</v>
      </c>
      <c r="K198" s="301">
        <v>2.1</v>
      </c>
      <c r="L198" s="302">
        <v>193.25</v>
      </c>
      <c r="M198" s="281">
        <f>K198/L198</f>
        <v>1.0866752910737387E-2</v>
      </c>
      <c r="N198" s="282">
        <v>59.4</v>
      </c>
      <c r="O198" s="283">
        <f>M198*N198</f>
        <v>0.6454851228978008</v>
      </c>
      <c r="P198" s="283">
        <f>M198*60*1000</f>
        <v>652.0051746442432</v>
      </c>
      <c r="Q198" s="284">
        <f>P198*N198/1000</f>
        <v>38.72910737386804</v>
      </c>
    </row>
    <row r="199" spans="1:17" s="12" customFormat="1" ht="12.75" customHeight="1">
      <c r="A199" s="270"/>
      <c r="B199" s="285" t="s">
        <v>715</v>
      </c>
      <c r="C199" s="328" t="s">
        <v>691</v>
      </c>
      <c r="D199" s="329">
        <v>75</v>
      </c>
      <c r="E199" s="329">
        <v>1983</v>
      </c>
      <c r="F199" s="288">
        <f>SUM(G199:I199)</f>
        <v>54.366999999999997</v>
      </c>
      <c r="G199" s="288">
        <v>4.335</v>
      </c>
      <c r="H199" s="288">
        <v>12</v>
      </c>
      <c r="I199" s="288">
        <v>38.031999999999996</v>
      </c>
      <c r="J199" s="288">
        <v>3467.27</v>
      </c>
      <c r="K199" s="288">
        <v>38.031999999999996</v>
      </c>
      <c r="L199" s="288">
        <v>3467.27</v>
      </c>
      <c r="M199" s="289">
        <f>K199/L199</f>
        <v>1.0968860227210456E-2</v>
      </c>
      <c r="N199" s="290">
        <v>68.2</v>
      </c>
      <c r="O199" s="290">
        <f>M199*N199</f>
        <v>0.74807626749575307</v>
      </c>
      <c r="P199" s="290">
        <f>M199*60*1000</f>
        <v>658.13161363262736</v>
      </c>
      <c r="Q199" s="291">
        <f>P199*N199/1000</f>
        <v>44.884576049745185</v>
      </c>
    </row>
    <row r="200" spans="1:17" s="12" customFormat="1" ht="12.75" customHeight="1">
      <c r="A200" s="270"/>
      <c r="B200" s="271" t="s">
        <v>310</v>
      </c>
      <c r="C200" s="278" t="s">
        <v>296</v>
      </c>
      <c r="D200" s="286">
        <v>24</v>
      </c>
      <c r="E200" s="286">
        <v>2011</v>
      </c>
      <c r="F200" s="280">
        <v>16.888000000000002</v>
      </c>
      <c r="G200" s="280">
        <v>2.4489999999999998</v>
      </c>
      <c r="H200" s="280">
        <v>1.92</v>
      </c>
      <c r="I200" s="280">
        <v>12.519</v>
      </c>
      <c r="J200" s="280">
        <v>1123.75</v>
      </c>
      <c r="K200" s="280">
        <v>12.519</v>
      </c>
      <c r="L200" s="280">
        <v>1123.75</v>
      </c>
      <c r="M200" s="281">
        <f>K200/L200</f>
        <v>1.1140378197997776E-2</v>
      </c>
      <c r="N200" s="282">
        <v>70.31</v>
      </c>
      <c r="O200" s="283">
        <f>M200*N200</f>
        <v>0.78327999110122359</v>
      </c>
      <c r="P200" s="283">
        <f>M200*60*1000</f>
        <v>668.42269187986653</v>
      </c>
      <c r="Q200" s="284">
        <f>P200*N200/1000</f>
        <v>46.996799466073419</v>
      </c>
    </row>
    <row r="201" spans="1:17" s="12" customFormat="1" ht="12.75" customHeight="1">
      <c r="A201" s="270"/>
      <c r="B201" s="285" t="s">
        <v>715</v>
      </c>
      <c r="C201" s="278" t="s">
        <v>692</v>
      </c>
      <c r="D201" s="285">
        <v>85</v>
      </c>
      <c r="E201" s="285">
        <v>1969</v>
      </c>
      <c r="F201" s="288">
        <f>SUM(G201:I201)</f>
        <v>45.3</v>
      </c>
      <c r="G201" s="288">
        <v>0</v>
      </c>
      <c r="H201" s="288">
        <v>0</v>
      </c>
      <c r="I201" s="288">
        <v>45.3</v>
      </c>
      <c r="J201" s="288">
        <v>3919.55</v>
      </c>
      <c r="K201" s="288">
        <v>45.344000000000001</v>
      </c>
      <c r="L201" s="288">
        <v>3919.55</v>
      </c>
      <c r="M201" s="289">
        <f>K201/L201</f>
        <v>1.1568674975443609E-2</v>
      </c>
      <c r="N201" s="290">
        <v>68.2</v>
      </c>
      <c r="O201" s="290">
        <f>M201*N201</f>
        <v>0.78898363332525412</v>
      </c>
      <c r="P201" s="290">
        <f>M201*60*1000</f>
        <v>694.12049852661653</v>
      </c>
      <c r="Q201" s="291">
        <f>P201*N201/1000</f>
        <v>47.339017999515249</v>
      </c>
    </row>
    <row r="202" spans="1:17" s="12" customFormat="1" ht="12.75" customHeight="1">
      <c r="A202" s="270"/>
      <c r="B202" s="271" t="s">
        <v>743</v>
      </c>
      <c r="C202" s="287" t="s">
        <v>720</v>
      </c>
      <c r="D202" s="285">
        <v>6</v>
      </c>
      <c r="E202" s="285">
        <v>1970</v>
      </c>
      <c r="F202" s="288">
        <f>G202+H202+I202</f>
        <v>5</v>
      </c>
      <c r="G202" s="288">
        <v>0.45500000000000002</v>
      </c>
      <c r="H202" s="288">
        <v>0</v>
      </c>
      <c r="I202" s="288">
        <v>4.5449999999999999</v>
      </c>
      <c r="J202" s="288">
        <v>379.07</v>
      </c>
      <c r="K202" s="288">
        <v>4.5449999999999999</v>
      </c>
      <c r="L202" s="288">
        <v>379.07</v>
      </c>
      <c r="M202" s="289">
        <f>K202/L202</f>
        <v>1.1989869944865065E-2</v>
      </c>
      <c r="N202" s="290">
        <v>58.8</v>
      </c>
      <c r="O202" s="290">
        <f>M202*N202*1.09</f>
        <v>0.76845474450629181</v>
      </c>
      <c r="P202" s="290">
        <f>M202*60*1000</f>
        <v>719.39219669190391</v>
      </c>
      <c r="Q202" s="291">
        <f>P202*N202/1000</f>
        <v>42.300261165483953</v>
      </c>
    </row>
    <row r="203" spans="1:17" s="12" customFormat="1" ht="12.75" customHeight="1" thickBot="1">
      <c r="A203" s="330"/>
      <c r="B203" s="331" t="s">
        <v>743</v>
      </c>
      <c r="C203" s="332" t="s">
        <v>721</v>
      </c>
      <c r="D203" s="333">
        <v>9</v>
      </c>
      <c r="E203" s="333">
        <v>1980</v>
      </c>
      <c r="F203" s="334">
        <f>G203+H203+I203</f>
        <v>9.6</v>
      </c>
      <c r="G203" s="334">
        <v>1.4179999999999999</v>
      </c>
      <c r="H203" s="334">
        <v>1.44</v>
      </c>
      <c r="I203" s="334">
        <v>6.742</v>
      </c>
      <c r="J203" s="334">
        <v>553.67999999999995</v>
      </c>
      <c r="K203" s="334">
        <v>6.742</v>
      </c>
      <c r="L203" s="334">
        <v>553.67999999999995</v>
      </c>
      <c r="M203" s="335">
        <f>K203/L203</f>
        <v>1.2176708568125994E-2</v>
      </c>
      <c r="N203" s="336">
        <v>58.8</v>
      </c>
      <c r="O203" s="336">
        <f>M203*N203*1.09</f>
        <v>0.7804296055483313</v>
      </c>
      <c r="P203" s="336">
        <f>M203*60*1000</f>
        <v>730.6025140875596</v>
      </c>
      <c r="Q203" s="337">
        <f>P203*N203/1000</f>
        <v>42.959427828348502</v>
      </c>
    </row>
    <row r="204" spans="1:17" s="12" customFormat="1" ht="12.75" customHeight="1">
      <c r="A204" s="198" t="s">
        <v>25</v>
      </c>
      <c r="B204" s="199" t="s">
        <v>425</v>
      </c>
      <c r="C204" s="57" t="s">
        <v>406</v>
      </c>
      <c r="D204" s="200">
        <v>16</v>
      </c>
      <c r="E204" s="200" t="s">
        <v>34</v>
      </c>
      <c r="F204" s="201">
        <v>11.009</v>
      </c>
      <c r="G204" s="201">
        <v>1.071</v>
      </c>
      <c r="H204" s="201">
        <v>2.56</v>
      </c>
      <c r="I204" s="201">
        <v>7.3780000000000001</v>
      </c>
      <c r="J204" s="201">
        <v>2195.46</v>
      </c>
      <c r="K204" s="201">
        <v>7.3780000000000001</v>
      </c>
      <c r="L204" s="201">
        <v>2195.46</v>
      </c>
      <c r="M204" s="202">
        <f>K204/L204</f>
        <v>3.3605713608993106E-3</v>
      </c>
      <c r="N204" s="203">
        <v>74.3</v>
      </c>
      <c r="O204" s="204">
        <f>M204*N204</f>
        <v>0.24969045211481877</v>
      </c>
      <c r="P204" s="204">
        <f>M204*60*1000</f>
        <v>201.63428165395862</v>
      </c>
      <c r="Q204" s="205">
        <f>P204*N204/1000</f>
        <v>14.981427126889125</v>
      </c>
    </row>
    <row r="205" spans="1:17" s="12" customFormat="1" ht="12.75" customHeight="1">
      <c r="A205" s="206"/>
      <c r="B205" s="207" t="s">
        <v>131</v>
      </c>
      <c r="C205" s="39" t="s">
        <v>747</v>
      </c>
      <c r="D205" s="208">
        <v>20</v>
      </c>
      <c r="E205" s="209" t="s">
        <v>34</v>
      </c>
      <c r="F205" s="209">
        <f>G205+H205+I205</f>
        <v>10.045000000000002</v>
      </c>
      <c r="G205" s="209">
        <v>1.53</v>
      </c>
      <c r="H205" s="209">
        <v>3.2</v>
      </c>
      <c r="I205" s="209">
        <v>5.3150000000000004</v>
      </c>
      <c r="J205" s="209">
        <v>1239.08</v>
      </c>
      <c r="K205" s="209">
        <v>5.3150000000000004</v>
      </c>
      <c r="L205" s="209">
        <v>1239.08</v>
      </c>
      <c r="M205" s="210">
        <f>K205/L205</f>
        <v>4.2894728346837985E-3</v>
      </c>
      <c r="N205" s="211">
        <v>48.8</v>
      </c>
      <c r="O205" s="212">
        <f>M205*N205</f>
        <v>0.20932627433256937</v>
      </c>
      <c r="P205" s="212">
        <f>M205*60*1000</f>
        <v>257.36837008102793</v>
      </c>
      <c r="Q205" s="213">
        <f>P205*N205/1000</f>
        <v>12.559576459954162</v>
      </c>
    </row>
    <row r="206" spans="1:17" s="12" customFormat="1" ht="12.75" customHeight="1">
      <c r="A206" s="206"/>
      <c r="B206" s="207" t="s">
        <v>131</v>
      </c>
      <c r="C206" s="39" t="s">
        <v>397</v>
      </c>
      <c r="D206" s="208">
        <v>60</v>
      </c>
      <c r="E206" s="209" t="s">
        <v>34</v>
      </c>
      <c r="F206" s="209">
        <f>G206+H206+I206</f>
        <v>24.736611</v>
      </c>
      <c r="G206" s="209">
        <v>3.3946109999999998</v>
      </c>
      <c r="H206" s="209">
        <v>9.6</v>
      </c>
      <c r="I206" s="209">
        <v>11.742000000000001</v>
      </c>
      <c r="J206" s="209">
        <v>2726.17</v>
      </c>
      <c r="K206" s="209">
        <v>11.742000000000001</v>
      </c>
      <c r="L206" s="209">
        <v>2726.17</v>
      </c>
      <c r="M206" s="210">
        <f>K206/L206</f>
        <v>4.3071415208882791E-3</v>
      </c>
      <c r="N206" s="211">
        <v>48.8</v>
      </c>
      <c r="O206" s="212">
        <f>M206*N206</f>
        <v>0.21018850621934801</v>
      </c>
      <c r="P206" s="212">
        <f>M206*60*1000</f>
        <v>258.42849125329673</v>
      </c>
      <c r="Q206" s="213">
        <f>P206*N206/1000</f>
        <v>12.61131037316088</v>
      </c>
    </row>
    <row r="207" spans="1:17" s="12" customFormat="1" ht="12.75" customHeight="1">
      <c r="A207" s="206"/>
      <c r="B207" s="207" t="s">
        <v>131</v>
      </c>
      <c r="C207" s="39" t="s">
        <v>748</v>
      </c>
      <c r="D207" s="208">
        <v>100</v>
      </c>
      <c r="E207" s="209" t="s">
        <v>34</v>
      </c>
      <c r="F207" s="209">
        <f>G207+H207+I207</f>
        <v>40.1006</v>
      </c>
      <c r="G207" s="209">
        <v>4.1310000000000002</v>
      </c>
      <c r="H207" s="209">
        <v>16</v>
      </c>
      <c r="I207" s="209">
        <v>19.9696</v>
      </c>
      <c r="J207" s="209">
        <v>4420.67</v>
      </c>
      <c r="K207" s="209">
        <v>19.9696</v>
      </c>
      <c r="L207" s="209">
        <v>4420.67</v>
      </c>
      <c r="M207" s="210">
        <f>K207/L207</f>
        <v>4.5173242969957037E-3</v>
      </c>
      <c r="N207" s="211">
        <v>48.8</v>
      </c>
      <c r="O207" s="212">
        <f>M207*N207</f>
        <v>0.22044542569339032</v>
      </c>
      <c r="P207" s="212">
        <f>M207*60*1000</f>
        <v>271.03945781974221</v>
      </c>
      <c r="Q207" s="213">
        <f>P207*N207/1000</f>
        <v>13.226725541603418</v>
      </c>
    </row>
    <row r="208" spans="1:17" s="12" customFormat="1" ht="12.75" customHeight="1">
      <c r="A208" s="206"/>
      <c r="B208" s="207" t="s">
        <v>131</v>
      </c>
      <c r="C208" s="39" t="s">
        <v>395</v>
      </c>
      <c r="D208" s="208">
        <v>75</v>
      </c>
      <c r="E208" s="209" t="s">
        <v>34</v>
      </c>
      <c r="F208" s="209">
        <f>G208+H208+I208</f>
        <v>38.517020000000002</v>
      </c>
      <c r="G208" s="209">
        <v>7.4460000000000006</v>
      </c>
      <c r="H208" s="209">
        <v>12</v>
      </c>
      <c r="I208" s="209">
        <v>19.071020000000001</v>
      </c>
      <c r="J208" s="209">
        <v>4068.38</v>
      </c>
      <c r="K208" s="209">
        <v>19.071020000000001</v>
      </c>
      <c r="L208" s="209">
        <v>4068.38</v>
      </c>
      <c r="M208" s="210">
        <f>K208/L208</f>
        <v>4.6876201338124758E-3</v>
      </c>
      <c r="N208" s="211">
        <v>48.8</v>
      </c>
      <c r="O208" s="212">
        <f>M208*N208</f>
        <v>0.22875586253004881</v>
      </c>
      <c r="P208" s="212">
        <f>M208*60*1000</f>
        <v>281.25720802874855</v>
      </c>
      <c r="Q208" s="213">
        <f>P208*N208/1000</f>
        <v>13.725351751802929</v>
      </c>
    </row>
    <row r="209" spans="1:17" s="12" customFormat="1" ht="12.75" customHeight="1">
      <c r="A209" s="206"/>
      <c r="B209" s="41" t="s">
        <v>282</v>
      </c>
      <c r="C209" s="56" t="s">
        <v>271</v>
      </c>
      <c r="D209" s="41">
        <v>85</v>
      </c>
      <c r="E209" s="41">
        <v>1970</v>
      </c>
      <c r="F209" s="43">
        <v>41.23</v>
      </c>
      <c r="G209" s="43">
        <v>11.592230000000001</v>
      </c>
      <c r="H209" s="43">
        <v>11.333310000000001</v>
      </c>
      <c r="I209" s="43">
        <v>18.302600000000002</v>
      </c>
      <c r="J209" s="43">
        <v>3789.83</v>
      </c>
      <c r="K209" s="43">
        <v>18.302600000000002</v>
      </c>
      <c r="L209" s="43">
        <v>3789.83</v>
      </c>
      <c r="M209" s="44">
        <f>K209/L209</f>
        <v>4.8293986801518805E-3</v>
      </c>
      <c r="N209" s="42">
        <v>58.86</v>
      </c>
      <c r="O209" s="42">
        <f>M209*N209</f>
        <v>0.28425840631373966</v>
      </c>
      <c r="P209" s="42">
        <f>M209*1000*60</f>
        <v>289.76392080911285</v>
      </c>
      <c r="Q209" s="214">
        <f>O209*60</f>
        <v>17.055504378824381</v>
      </c>
    </row>
    <row r="210" spans="1:17" s="12" customFormat="1" ht="12.75" customHeight="1">
      <c r="A210" s="206"/>
      <c r="B210" s="207" t="s">
        <v>131</v>
      </c>
      <c r="C210" s="39" t="s">
        <v>749</v>
      </c>
      <c r="D210" s="208">
        <v>45</v>
      </c>
      <c r="E210" s="209" t="s">
        <v>34</v>
      </c>
      <c r="F210" s="209">
        <f>G210+H210+I210</f>
        <v>22.631077000000001</v>
      </c>
      <c r="G210" s="209">
        <v>4.0917300000000001</v>
      </c>
      <c r="H210" s="209">
        <v>7.2</v>
      </c>
      <c r="I210" s="209">
        <v>11.339347</v>
      </c>
      <c r="J210" s="209">
        <v>2325.27</v>
      </c>
      <c r="K210" s="209">
        <v>11.339347</v>
      </c>
      <c r="L210" s="209">
        <v>2325.27</v>
      </c>
      <c r="M210" s="210">
        <f>K210/L210</f>
        <v>4.8765721830153061E-3</v>
      </c>
      <c r="N210" s="211">
        <v>48.8</v>
      </c>
      <c r="O210" s="212">
        <f>M210*N210</f>
        <v>0.23797672253114693</v>
      </c>
      <c r="P210" s="212">
        <f>M210*60*1000</f>
        <v>292.59433098091836</v>
      </c>
      <c r="Q210" s="213">
        <f>P210*N210/1000</f>
        <v>14.278603351868815</v>
      </c>
    </row>
    <row r="211" spans="1:17" s="12" customFormat="1" ht="12.75" customHeight="1">
      <c r="A211" s="206"/>
      <c r="B211" s="207" t="s">
        <v>131</v>
      </c>
      <c r="C211" s="39" t="s">
        <v>396</v>
      </c>
      <c r="D211" s="208">
        <v>45</v>
      </c>
      <c r="E211" s="209" t="s">
        <v>34</v>
      </c>
      <c r="F211" s="209">
        <f>G211+H211+I211</f>
        <v>20.760100000000001</v>
      </c>
      <c r="G211" s="209">
        <v>2.2440000000000002</v>
      </c>
      <c r="H211" s="209">
        <v>7.2</v>
      </c>
      <c r="I211" s="209">
        <v>11.316099999999999</v>
      </c>
      <c r="J211" s="209">
        <v>2320.35</v>
      </c>
      <c r="K211" s="209">
        <v>11.316099999999999</v>
      </c>
      <c r="L211" s="209">
        <v>2320.35</v>
      </c>
      <c r="M211" s="210">
        <f>K211/L211</f>
        <v>4.8768935720904169E-3</v>
      </c>
      <c r="N211" s="211">
        <v>48.8</v>
      </c>
      <c r="O211" s="212">
        <f>M211*N211</f>
        <v>0.23799240631801233</v>
      </c>
      <c r="P211" s="212">
        <f>M211*60*1000</f>
        <v>292.61361432542498</v>
      </c>
      <c r="Q211" s="213">
        <f>P211*N211/1000</f>
        <v>14.279544379080738</v>
      </c>
    </row>
    <row r="212" spans="1:17" s="12" customFormat="1" ht="12.75" customHeight="1">
      <c r="A212" s="206"/>
      <c r="B212" s="207" t="s">
        <v>131</v>
      </c>
      <c r="C212" s="39" t="s">
        <v>750</v>
      </c>
      <c r="D212" s="208">
        <v>24</v>
      </c>
      <c r="E212" s="209" t="s">
        <v>34</v>
      </c>
      <c r="F212" s="209">
        <f>G212+H212+I212</f>
        <v>11.101134</v>
      </c>
      <c r="G212" s="209">
        <v>1.4450339999999999</v>
      </c>
      <c r="H212" s="209">
        <v>3.84</v>
      </c>
      <c r="I212" s="209">
        <v>5.8161000000000005</v>
      </c>
      <c r="J212" s="209">
        <v>1127.22</v>
      </c>
      <c r="K212" s="209">
        <v>5.8161000000000005</v>
      </c>
      <c r="L212" s="209">
        <v>1127.22</v>
      </c>
      <c r="M212" s="210">
        <f>K212/L212</f>
        <v>5.1596848884867203E-3</v>
      </c>
      <c r="N212" s="211">
        <v>48.8</v>
      </c>
      <c r="O212" s="212">
        <f>M212*N212</f>
        <v>0.25179262255815194</v>
      </c>
      <c r="P212" s="212">
        <f>M212*60*1000</f>
        <v>309.5810933092032</v>
      </c>
      <c r="Q212" s="213">
        <f>P212*N212/1000</f>
        <v>15.107557353489115</v>
      </c>
    </row>
    <row r="213" spans="1:17" s="12" customFormat="1" ht="12.75" customHeight="1">
      <c r="A213" s="206"/>
      <c r="B213" s="41" t="s">
        <v>113</v>
      </c>
      <c r="C213" s="215" t="s">
        <v>567</v>
      </c>
      <c r="D213" s="216">
        <v>31</v>
      </c>
      <c r="E213" s="216">
        <v>1991</v>
      </c>
      <c r="F213" s="217">
        <v>14.917999999999999</v>
      </c>
      <c r="G213" s="217">
        <v>2.2993350000000001</v>
      </c>
      <c r="H213" s="217">
        <v>4.8</v>
      </c>
      <c r="I213" s="217">
        <v>7.8186799999999996</v>
      </c>
      <c r="J213" s="217">
        <v>1504.89</v>
      </c>
      <c r="K213" s="217">
        <v>7.8186799999999996</v>
      </c>
      <c r="L213" s="217">
        <v>1504.89</v>
      </c>
      <c r="M213" s="218">
        <v>5.1955159513319901E-3</v>
      </c>
      <c r="N213" s="219">
        <v>67.798000000000002</v>
      </c>
      <c r="O213" s="219">
        <v>0.35224559046840626</v>
      </c>
      <c r="P213" s="219">
        <v>311.73095707991939</v>
      </c>
      <c r="Q213" s="220">
        <v>21.134735428104378</v>
      </c>
    </row>
    <row r="214" spans="1:17" s="12" customFormat="1" ht="12.75" customHeight="1">
      <c r="A214" s="206"/>
      <c r="B214" s="207" t="s">
        <v>447</v>
      </c>
      <c r="C214" s="39" t="s">
        <v>315</v>
      </c>
      <c r="D214" s="221">
        <v>22</v>
      </c>
      <c r="E214" s="221">
        <v>1983</v>
      </c>
      <c r="F214" s="209">
        <v>12.65</v>
      </c>
      <c r="G214" s="209">
        <v>2.72</v>
      </c>
      <c r="H214" s="209">
        <v>3.36</v>
      </c>
      <c r="I214" s="209">
        <v>6.569</v>
      </c>
      <c r="J214" s="209">
        <v>1216.04</v>
      </c>
      <c r="K214" s="209">
        <v>6.569</v>
      </c>
      <c r="L214" s="209">
        <v>1216.04</v>
      </c>
      <c r="M214" s="210">
        <f>K214/L214</f>
        <v>5.4019604618269134E-3</v>
      </c>
      <c r="N214" s="211">
        <v>81</v>
      </c>
      <c r="O214" s="212">
        <f>M214*N214</f>
        <v>0.43755879740797998</v>
      </c>
      <c r="P214" s="212">
        <f>M214*60*1000</f>
        <v>324.11762770961485</v>
      </c>
      <c r="Q214" s="213">
        <f>P214*N214/1000</f>
        <v>26.253527844478803</v>
      </c>
    </row>
    <row r="215" spans="1:17" s="12" customFormat="1" ht="12.75" customHeight="1">
      <c r="A215" s="206"/>
      <c r="B215" s="207" t="s">
        <v>243</v>
      </c>
      <c r="C215" s="222" t="s">
        <v>219</v>
      </c>
      <c r="D215" s="223">
        <v>15</v>
      </c>
      <c r="E215" s="224" t="s">
        <v>34</v>
      </c>
      <c r="F215" s="225">
        <v>11.17</v>
      </c>
      <c r="G215" s="225">
        <v>2.5499999999999998</v>
      </c>
      <c r="H215" s="225">
        <v>2.4</v>
      </c>
      <c r="I215" s="225">
        <v>6.22</v>
      </c>
      <c r="J215" s="226">
        <v>1120.1099999999999</v>
      </c>
      <c r="K215" s="225">
        <v>6.21</v>
      </c>
      <c r="L215" s="226">
        <v>1120.1099999999999</v>
      </c>
      <c r="M215" s="210">
        <f>K215/L215</f>
        <v>5.5440983474837301E-3</v>
      </c>
      <c r="N215" s="211">
        <v>59.4</v>
      </c>
      <c r="O215" s="212">
        <f>M215*N215</f>
        <v>0.32931944184053358</v>
      </c>
      <c r="P215" s="212">
        <f>M215*60*1000</f>
        <v>332.6459008490238</v>
      </c>
      <c r="Q215" s="213">
        <f>P215*N215/1000</f>
        <v>19.759166510432014</v>
      </c>
    </row>
    <row r="216" spans="1:17" s="12" customFormat="1" ht="12.75" customHeight="1">
      <c r="A216" s="206"/>
      <c r="B216" s="207" t="s">
        <v>131</v>
      </c>
      <c r="C216" s="39" t="s">
        <v>751</v>
      </c>
      <c r="D216" s="208">
        <v>43</v>
      </c>
      <c r="E216" s="209" t="s">
        <v>34</v>
      </c>
      <c r="F216" s="209">
        <f>G216+H216+I216</f>
        <v>22.669800000000002</v>
      </c>
      <c r="G216" s="209">
        <v>2.6010000000000004</v>
      </c>
      <c r="H216" s="209">
        <v>6.97</v>
      </c>
      <c r="I216" s="209">
        <v>13.098800000000001</v>
      </c>
      <c r="J216" s="209">
        <v>2362.09</v>
      </c>
      <c r="K216" s="209">
        <v>13.098800000000001</v>
      </c>
      <c r="L216" s="209">
        <v>2362.09</v>
      </c>
      <c r="M216" s="210">
        <f>K216/L216</f>
        <v>5.5454279896193625E-3</v>
      </c>
      <c r="N216" s="211">
        <v>48.8</v>
      </c>
      <c r="O216" s="212">
        <f>M216*N216</f>
        <v>0.27061688589342486</v>
      </c>
      <c r="P216" s="212">
        <f>M216*60*1000</f>
        <v>332.72567937716173</v>
      </c>
      <c r="Q216" s="213">
        <f>P216*N216/1000</f>
        <v>16.237013153605492</v>
      </c>
    </row>
    <row r="217" spans="1:17" s="12" customFormat="1" ht="12.75" customHeight="1">
      <c r="A217" s="206"/>
      <c r="B217" s="207" t="s">
        <v>685</v>
      </c>
      <c r="C217" s="56" t="s">
        <v>47</v>
      </c>
      <c r="D217" s="41">
        <v>100</v>
      </c>
      <c r="E217" s="41">
        <v>1972</v>
      </c>
      <c r="F217" s="43">
        <v>48.78</v>
      </c>
      <c r="G217" s="43">
        <v>10.95</v>
      </c>
      <c r="H217" s="43">
        <v>13.07</v>
      </c>
      <c r="I217" s="43">
        <v>24.76</v>
      </c>
      <c r="J217" s="43">
        <v>4426.41</v>
      </c>
      <c r="K217" s="43">
        <f>I217/J217*L217</f>
        <v>24.759999999999998</v>
      </c>
      <c r="L217" s="43">
        <v>4426.41</v>
      </c>
      <c r="M217" s="44">
        <f>I217/J217</f>
        <v>5.593697827358966E-3</v>
      </c>
      <c r="N217" s="42">
        <f>50.1*1.09</f>
        <v>54.609000000000009</v>
      </c>
      <c r="O217" s="42">
        <f>M217*N217</f>
        <v>0.30546624465424582</v>
      </c>
      <c r="P217" s="42">
        <f>M217*60*1000</f>
        <v>335.62186964153796</v>
      </c>
      <c r="Q217" s="214">
        <f>P217*N217/1000</f>
        <v>18.327974679254748</v>
      </c>
    </row>
    <row r="218" spans="1:17" s="12" customFormat="1" ht="12.75" customHeight="1">
      <c r="A218" s="206"/>
      <c r="B218" s="41" t="s">
        <v>314</v>
      </c>
      <c r="C218" s="227" t="s">
        <v>841</v>
      </c>
      <c r="D218" s="221">
        <v>24</v>
      </c>
      <c r="E218" s="221">
        <v>1969</v>
      </c>
      <c r="F218" s="209">
        <v>10.585000000000001</v>
      </c>
      <c r="G218" s="209">
        <v>1.605</v>
      </c>
      <c r="H218" s="209">
        <v>3.84</v>
      </c>
      <c r="I218" s="209">
        <f>F218-G218-H218</f>
        <v>5.1400000000000006</v>
      </c>
      <c r="J218" s="209">
        <v>1330.98</v>
      </c>
      <c r="K218" s="209">
        <v>5.14</v>
      </c>
      <c r="L218" s="209">
        <v>906.69</v>
      </c>
      <c r="M218" s="210">
        <f>K218/L218</f>
        <v>5.6689717544033784E-3</v>
      </c>
      <c r="N218" s="211">
        <v>50.25</v>
      </c>
      <c r="O218" s="212">
        <f>M218*N218</f>
        <v>0.28486583065876975</v>
      </c>
      <c r="P218" s="212">
        <f>M218*60*1000</f>
        <v>340.1383052642027</v>
      </c>
      <c r="Q218" s="213">
        <f>P218*N218/1000</f>
        <v>17.091949839526187</v>
      </c>
    </row>
    <row r="219" spans="1:17" s="12" customFormat="1" ht="12.75" customHeight="1">
      <c r="A219" s="206"/>
      <c r="B219" s="207" t="s">
        <v>685</v>
      </c>
      <c r="C219" s="56" t="s">
        <v>49</v>
      </c>
      <c r="D219" s="41">
        <v>60</v>
      </c>
      <c r="E219" s="41">
        <v>1965</v>
      </c>
      <c r="F219" s="43">
        <v>33.369999999999997</v>
      </c>
      <c r="G219" s="43">
        <v>7.52</v>
      </c>
      <c r="H219" s="43">
        <v>9.52</v>
      </c>
      <c r="I219" s="43">
        <f>F219-G219-H219</f>
        <v>16.329999999999998</v>
      </c>
      <c r="J219" s="43">
        <v>2708.62</v>
      </c>
      <c r="K219" s="43">
        <f>I219/J219*L219</f>
        <v>16.329999999999998</v>
      </c>
      <c r="L219" s="43">
        <v>2708.62</v>
      </c>
      <c r="M219" s="44">
        <f>I219/J219</f>
        <v>6.0289003256270715E-3</v>
      </c>
      <c r="N219" s="42">
        <f>50.1*1.09</f>
        <v>54.609000000000009</v>
      </c>
      <c r="O219" s="42">
        <f>M219*N219</f>
        <v>0.32923221788216878</v>
      </c>
      <c r="P219" s="42">
        <f>M219*60*1000</f>
        <v>361.73401953762431</v>
      </c>
      <c r="Q219" s="214">
        <f>P219*N219/1000</f>
        <v>19.753933072930128</v>
      </c>
    </row>
    <row r="220" spans="1:17" s="12" customFormat="1" ht="12.75" customHeight="1">
      <c r="A220" s="206"/>
      <c r="B220" s="41" t="s">
        <v>314</v>
      </c>
      <c r="C220" s="39" t="s">
        <v>831</v>
      </c>
      <c r="D220" s="221">
        <v>51</v>
      </c>
      <c r="E220" s="221">
        <v>2007</v>
      </c>
      <c r="F220" s="209">
        <v>27.303000000000001</v>
      </c>
      <c r="G220" s="209">
        <v>6.7869999999999999</v>
      </c>
      <c r="H220" s="209">
        <v>2.7810000000000001</v>
      </c>
      <c r="I220" s="209">
        <f>F220-G220-H220</f>
        <v>17.735000000000003</v>
      </c>
      <c r="J220" s="209">
        <v>2930.23</v>
      </c>
      <c r="K220" s="209">
        <v>17.734999999999999</v>
      </c>
      <c r="L220" s="209">
        <v>2930.23</v>
      </c>
      <c r="M220" s="210">
        <f>K220/L220</f>
        <v>6.0524259187845321E-3</v>
      </c>
      <c r="N220" s="211">
        <v>50.25</v>
      </c>
      <c r="O220" s="212">
        <f>M220*N220</f>
        <v>0.30413440241892276</v>
      </c>
      <c r="P220" s="212">
        <f>M220*60*1000</f>
        <v>363.14555512707193</v>
      </c>
      <c r="Q220" s="213">
        <f>P220*N220/1000</f>
        <v>18.248064145135366</v>
      </c>
    </row>
    <row r="221" spans="1:17" s="12" customFormat="1" ht="12.75" customHeight="1">
      <c r="A221" s="206"/>
      <c r="B221" s="207" t="s">
        <v>685</v>
      </c>
      <c r="C221" s="56" t="s">
        <v>54</v>
      </c>
      <c r="D221" s="41">
        <v>61</v>
      </c>
      <c r="E221" s="41">
        <v>1975</v>
      </c>
      <c r="F221" s="43">
        <v>40.520000000000003</v>
      </c>
      <c r="G221" s="43">
        <v>8.56</v>
      </c>
      <c r="H221" s="43">
        <v>9.6</v>
      </c>
      <c r="I221" s="43">
        <f>F221-G221-H221</f>
        <v>22.36</v>
      </c>
      <c r="J221" s="43">
        <v>3635.15</v>
      </c>
      <c r="K221" s="43">
        <f>I221/J221*L221</f>
        <v>22.36</v>
      </c>
      <c r="L221" s="43">
        <v>3635.15</v>
      </c>
      <c r="M221" s="44">
        <f>I221/J221</f>
        <v>6.1510529139100168E-3</v>
      </c>
      <c r="N221" s="42">
        <f>50.1*1.09</f>
        <v>54.609000000000009</v>
      </c>
      <c r="O221" s="42">
        <f>M221*N221</f>
        <v>0.33590284857571218</v>
      </c>
      <c r="P221" s="42">
        <f>M221*60*1000</f>
        <v>369.063174834601</v>
      </c>
      <c r="Q221" s="214">
        <f>P221*N221/1000</f>
        <v>20.154170914542732</v>
      </c>
    </row>
    <row r="222" spans="1:17" s="12" customFormat="1" ht="12.75" customHeight="1">
      <c r="A222" s="206"/>
      <c r="B222" s="207" t="s">
        <v>431</v>
      </c>
      <c r="C222" s="222" t="s">
        <v>218</v>
      </c>
      <c r="D222" s="223">
        <v>56</v>
      </c>
      <c r="E222" s="224" t="s">
        <v>34</v>
      </c>
      <c r="F222" s="225">
        <v>31</v>
      </c>
      <c r="G222" s="225">
        <v>3.45</v>
      </c>
      <c r="H222" s="225">
        <v>8.64</v>
      </c>
      <c r="I222" s="225">
        <v>18.91</v>
      </c>
      <c r="J222" s="226">
        <v>3028.84</v>
      </c>
      <c r="K222" s="225">
        <v>18.91</v>
      </c>
      <c r="L222" s="226">
        <v>3028.84</v>
      </c>
      <c r="M222" s="210">
        <f>K222/L222</f>
        <v>6.2433142721305844E-3</v>
      </c>
      <c r="N222" s="211">
        <v>59.4</v>
      </c>
      <c r="O222" s="212">
        <f>M222*N222</f>
        <v>0.37085286776455673</v>
      </c>
      <c r="P222" s="212">
        <f>M222*60*1000</f>
        <v>374.59885632783505</v>
      </c>
      <c r="Q222" s="213">
        <f>P222*N222/1000</f>
        <v>22.251172065873401</v>
      </c>
    </row>
    <row r="223" spans="1:17" s="12" customFormat="1" ht="12.75" customHeight="1">
      <c r="A223" s="206"/>
      <c r="B223" s="41" t="s">
        <v>314</v>
      </c>
      <c r="C223" s="39" t="s">
        <v>842</v>
      </c>
      <c r="D223" s="221">
        <v>108</v>
      </c>
      <c r="E223" s="221">
        <v>1978</v>
      </c>
      <c r="F223" s="209">
        <v>66.207999999999998</v>
      </c>
      <c r="G223" s="209">
        <v>9.968</v>
      </c>
      <c r="H223" s="209">
        <v>17.2</v>
      </c>
      <c r="I223" s="209">
        <f>F223-G223-H223</f>
        <v>39.039999999999992</v>
      </c>
      <c r="J223" s="209">
        <v>6171.99</v>
      </c>
      <c r="K223" s="209">
        <v>39.04</v>
      </c>
      <c r="L223" s="209">
        <v>6171.99</v>
      </c>
      <c r="M223" s="210">
        <f>K223/L223</f>
        <v>6.3253504947350858E-3</v>
      </c>
      <c r="N223" s="211">
        <v>50.25</v>
      </c>
      <c r="O223" s="212">
        <f>M223*N223</f>
        <v>0.31784886236043808</v>
      </c>
      <c r="P223" s="212">
        <f>M223*60*1000</f>
        <v>379.52102968410514</v>
      </c>
      <c r="Q223" s="213">
        <f>P223*N223/1000</f>
        <v>19.070931741626282</v>
      </c>
    </row>
    <row r="224" spans="1:17" s="12" customFormat="1" ht="12.75" customHeight="1">
      <c r="A224" s="206"/>
      <c r="B224" s="41" t="s">
        <v>36</v>
      </c>
      <c r="C224" s="39" t="s">
        <v>186</v>
      </c>
      <c r="D224" s="221">
        <v>30</v>
      </c>
      <c r="E224" s="221" t="s">
        <v>34</v>
      </c>
      <c r="F224" s="209">
        <f>G224+H224+I224</f>
        <v>17.850000000000001</v>
      </c>
      <c r="G224" s="209">
        <v>3.3996</v>
      </c>
      <c r="H224" s="209">
        <v>4.8</v>
      </c>
      <c r="I224" s="209">
        <v>9.6503999999999994</v>
      </c>
      <c r="J224" s="209">
        <v>1511.9</v>
      </c>
      <c r="K224" s="209">
        <v>9.6503999999999994</v>
      </c>
      <c r="L224" s="209">
        <v>1511.9</v>
      </c>
      <c r="M224" s="210">
        <f>K224/L224</f>
        <v>6.3829618361002701E-3</v>
      </c>
      <c r="N224" s="211">
        <v>45.234999999999999</v>
      </c>
      <c r="O224" s="212">
        <f>M224*N224</f>
        <v>0.28873327865599574</v>
      </c>
      <c r="P224" s="212">
        <f>M224*60*1000</f>
        <v>382.97771016601621</v>
      </c>
      <c r="Q224" s="213">
        <f>P224*N224/1000</f>
        <v>17.323996719359744</v>
      </c>
    </row>
    <row r="225" spans="1:17" s="12" customFormat="1" ht="12.75" customHeight="1">
      <c r="A225" s="206"/>
      <c r="B225" s="207" t="s">
        <v>447</v>
      </c>
      <c r="C225" s="39" t="s">
        <v>870</v>
      </c>
      <c r="D225" s="221">
        <v>20</v>
      </c>
      <c r="E225" s="221">
        <v>1979</v>
      </c>
      <c r="F225" s="209">
        <v>13.18</v>
      </c>
      <c r="G225" s="209">
        <v>1.46</v>
      </c>
      <c r="H225" s="209">
        <v>3.04</v>
      </c>
      <c r="I225" s="209">
        <v>6.7279999999999998</v>
      </c>
      <c r="J225" s="209">
        <v>1052.0999999999999</v>
      </c>
      <c r="K225" s="209">
        <v>6.7279999999999998</v>
      </c>
      <c r="L225" s="209">
        <v>1052.0999999999999</v>
      </c>
      <c r="M225" s="210">
        <f>K225/L225</f>
        <v>6.3948293888413648E-3</v>
      </c>
      <c r="N225" s="211">
        <v>81</v>
      </c>
      <c r="O225" s="212">
        <f>M225*N225</f>
        <v>0.5179811804961505</v>
      </c>
      <c r="P225" s="212">
        <f>M225*60*1000</f>
        <v>383.68976333048187</v>
      </c>
      <c r="Q225" s="213">
        <f>P225*N225/1000</f>
        <v>31.078870829769031</v>
      </c>
    </row>
    <row r="226" spans="1:17" s="12" customFormat="1" ht="12.75" customHeight="1">
      <c r="A226" s="206"/>
      <c r="B226" s="207" t="s">
        <v>685</v>
      </c>
      <c r="C226" s="56" t="s">
        <v>51</v>
      </c>
      <c r="D226" s="41">
        <v>72</v>
      </c>
      <c r="E226" s="41">
        <v>1973</v>
      </c>
      <c r="F226" s="43">
        <v>47.04</v>
      </c>
      <c r="G226" s="43">
        <v>11.04</v>
      </c>
      <c r="H226" s="43">
        <v>11.52</v>
      </c>
      <c r="I226" s="43">
        <f>F226-G226-H226</f>
        <v>24.48</v>
      </c>
      <c r="J226" s="43">
        <v>3784.49</v>
      </c>
      <c r="K226" s="43">
        <f>I226/J226*L226</f>
        <v>24.48</v>
      </c>
      <c r="L226" s="43">
        <v>3784.49</v>
      </c>
      <c r="M226" s="44">
        <f>I226/J226</f>
        <v>6.4685069850891402E-3</v>
      </c>
      <c r="N226" s="42">
        <f>50.1*1.09</f>
        <v>54.609000000000009</v>
      </c>
      <c r="O226" s="42">
        <f>M226*N226</f>
        <v>0.35323869794873292</v>
      </c>
      <c r="P226" s="42">
        <f>M226*60*1000</f>
        <v>388.11041910534846</v>
      </c>
      <c r="Q226" s="214">
        <f>P226*N226/1000</f>
        <v>21.194321876923976</v>
      </c>
    </row>
    <row r="227" spans="1:17" s="12" customFormat="1" ht="12.75" customHeight="1">
      <c r="A227" s="206"/>
      <c r="B227" s="207" t="s">
        <v>685</v>
      </c>
      <c r="C227" s="56" t="s">
        <v>48</v>
      </c>
      <c r="D227" s="41">
        <v>61</v>
      </c>
      <c r="E227" s="41">
        <v>1973</v>
      </c>
      <c r="F227" s="43">
        <f>I227+12.09</f>
        <v>29.65</v>
      </c>
      <c r="G227" s="43">
        <v>6.49</v>
      </c>
      <c r="H227" s="43">
        <v>5.6</v>
      </c>
      <c r="I227" s="43">
        <v>17.559999999999999</v>
      </c>
      <c r="J227" s="43">
        <v>2679.02</v>
      </c>
      <c r="K227" s="43">
        <f>I227/J227*L227</f>
        <v>17.559999999999999</v>
      </c>
      <c r="L227" s="43">
        <v>2679.02</v>
      </c>
      <c r="M227" s="44">
        <f>I227/J227</f>
        <v>6.5546356503497546E-3</v>
      </c>
      <c r="N227" s="42">
        <f>50.1*1.09</f>
        <v>54.609000000000009</v>
      </c>
      <c r="O227" s="42">
        <f>M227*N227</f>
        <v>0.35794209822994982</v>
      </c>
      <c r="P227" s="42">
        <f>M227*60*1000</f>
        <v>393.27813902098529</v>
      </c>
      <c r="Q227" s="214">
        <f>P227*N227/1000</f>
        <v>21.476525893796989</v>
      </c>
    </row>
    <row r="228" spans="1:17" s="12" customFormat="1" ht="12.75" customHeight="1">
      <c r="A228" s="206"/>
      <c r="B228" s="207" t="s">
        <v>431</v>
      </c>
      <c r="C228" s="222" t="s">
        <v>223</v>
      </c>
      <c r="D228" s="223">
        <v>54</v>
      </c>
      <c r="E228" s="224" t="s">
        <v>34</v>
      </c>
      <c r="F228" s="225">
        <v>36.72</v>
      </c>
      <c r="G228" s="225">
        <v>8.19</v>
      </c>
      <c r="H228" s="225">
        <v>8.64</v>
      </c>
      <c r="I228" s="225">
        <v>19.89</v>
      </c>
      <c r="J228" s="226">
        <v>3008.9</v>
      </c>
      <c r="K228" s="225">
        <v>19.88</v>
      </c>
      <c r="L228" s="226">
        <v>3008.9</v>
      </c>
      <c r="M228" s="210">
        <f>K228/L228</f>
        <v>6.6070657050749434E-3</v>
      </c>
      <c r="N228" s="211">
        <v>59.4</v>
      </c>
      <c r="O228" s="212">
        <f>M228*N228</f>
        <v>0.3924597028814516</v>
      </c>
      <c r="P228" s="212">
        <f>M228*60*1000</f>
        <v>396.42394230449662</v>
      </c>
      <c r="Q228" s="213">
        <f>P228*N228/1000</f>
        <v>23.547582172887097</v>
      </c>
    </row>
    <row r="229" spans="1:17" s="12" customFormat="1" ht="12.75" customHeight="1">
      <c r="A229" s="206"/>
      <c r="B229" s="207" t="s">
        <v>447</v>
      </c>
      <c r="C229" s="39" t="s">
        <v>445</v>
      </c>
      <c r="D229" s="221">
        <v>8</v>
      </c>
      <c r="E229" s="221">
        <v>1975</v>
      </c>
      <c r="F229" s="209">
        <v>5.47</v>
      </c>
      <c r="G229" s="209">
        <v>0.38</v>
      </c>
      <c r="H229" s="209">
        <v>1.28</v>
      </c>
      <c r="I229" s="209">
        <v>3.81</v>
      </c>
      <c r="J229" s="209">
        <v>574.41</v>
      </c>
      <c r="K229" s="209">
        <v>3.81</v>
      </c>
      <c r="L229" s="209">
        <v>574.41</v>
      </c>
      <c r="M229" s="210">
        <f>K229/L229</f>
        <v>6.6328928813913415E-3</v>
      </c>
      <c r="N229" s="211">
        <v>81</v>
      </c>
      <c r="O229" s="212">
        <f>M229*N229</f>
        <v>0.53726432339269869</v>
      </c>
      <c r="P229" s="212">
        <f>M229*60*1000</f>
        <v>397.97357288348053</v>
      </c>
      <c r="Q229" s="213">
        <f>P229*N229/1000</f>
        <v>32.235859403561925</v>
      </c>
    </row>
    <row r="230" spans="1:17" s="12" customFormat="1" ht="12.75" customHeight="1">
      <c r="A230" s="206"/>
      <c r="B230" s="207" t="s">
        <v>131</v>
      </c>
      <c r="C230" s="39" t="s">
        <v>752</v>
      </c>
      <c r="D230" s="208">
        <v>32</v>
      </c>
      <c r="E230" s="209" t="s">
        <v>34</v>
      </c>
      <c r="F230" s="209">
        <f>G230+H230+I230</f>
        <v>13.0259</v>
      </c>
      <c r="G230" s="209">
        <v>3.2639999999999998</v>
      </c>
      <c r="H230" s="209">
        <v>0.32</v>
      </c>
      <c r="I230" s="209">
        <v>9.4419000000000004</v>
      </c>
      <c r="J230" s="209">
        <v>1420.48</v>
      </c>
      <c r="K230" s="209">
        <v>9.4419000000000004</v>
      </c>
      <c r="L230" s="209">
        <v>1420.48</v>
      </c>
      <c r="M230" s="210">
        <f>K230/L230</f>
        <v>6.6469784861455288E-3</v>
      </c>
      <c r="N230" s="211">
        <v>48.8</v>
      </c>
      <c r="O230" s="212">
        <f>M230*N230</f>
        <v>0.32437255012390176</v>
      </c>
      <c r="P230" s="212">
        <f>M230*60*1000</f>
        <v>398.81870916873174</v>
      </c>
      <c r="Q230" s="213">
        <f>P230*N230/1000</f>
        <v>19.462353007434107</v>
      </c>
    </row>
    <row r="231" spans="1:17" s="12" customFormat="1" ht="12.75" customHeight="1">
      <c r="A231" s="206"/>
      <c r="B231" s="41" t="s">
        <v>36</v>
      </c>
      <c r="C231" s="39" t="s">
        <v>646</v>
      </c>
      <c r="D231" s="221">
        <v>60</v>
      </c>
      <c r="E231" s="221">
        <v>1967</v>
      </c>
      <c r="F231" s="209">
        <f>G231+H231+I231</f>
        <v>36.478000000000002</v>
      </c>
      <c r="G231" s="209">
        <v>8.7823000000000011</v>
      </c>
      <c r="H231" s="209">
        <v>9.6</v>
      </c>
      <c r="I231" s="209">
        <v>18.095700000000001</v>
      </c>
      <c r="J231" s="209">
        <v>2701.09</v>
      </c>
      <c r="K231" s="209">
        <v>18.095700000000001</v>
      </c>
      <c r="L231" s="209">
        <v>2701.09</v>
      </c>
      <c r="M231" s="210">
        <f>K231/L231</f>
        <v>6.6994065358799591E-3</v>
      </c>
      <c r="N231" s="211">
        <v>45.234999999999999</v>
      </c>
      <c r="O231" s="212">
        <f>M231*N231</f>
        <v>0.30304765465052996</v>
      </c>
      <c r="P231" s="212">
        <f>M231*60*1000</f>
        <v>401.96439215279753</v>
      </c>
      <c r="Q231" s="213">
        <f>P231*N231/1000</f>
        <v>18.182859279031796</v>
      </c>
    </row>
    <row r="232" spans="1:17" s="12" customFormat="1" ht="12.75" customHeight="1">
      <c r="A232" s="206"/>
      <c r="B232" s="41" t="s">
        <v>314</v>
      </c>
      <c r="C232" s="39" t="s">
        <v>843</v>
      </c>
      <c r="D232" s="221">
        <v>60</v>
      </c>
      <c r="E232" s="221">
        <v>1965</v>
      </c>
      <c r="F232" s="209">
        <v>32.369999999999997</v>
      </c>
      <c r="G232" s="209">
        <v>4.43</v>
      </c>
      <c r="H232" s="209">
        <v>9.6</v>
      </c>
      <c r="I232" s="209">
        <f>F232-G232-H232</f>
        <v>18.339999999999996</v>
      </c>
      <c r="J232" s="209">
        <v>2734.01</v>
      </c>
      <c r="K232" s="209">
        <v>18.34</v>
      </c>
      <c r="L232" s="209">
        <v>2734.01</v>
      </c>
      <c r="M232" s="210">
        <f>K232/L232</f>
        <v>6.7080954349106256E-3</v>
      </c>
      <c r="N232" s="211">
        <v>50.25</v>
      </c>
      <c r="O232" s="212">
        <f>M232*N232</f>
        <v>0.33708179560425894</v>
      </c>
      <c r="P232" s="212">
        <f>M232*60*1000</f>
        <v>402.48572609463753</v>
      </c>
      <c r="Q232" s="213">
        <f>P232*N232/1000</f>
        <v>20.224907736255535</v>
      </c>
    </row>
    <row r="233" spans="1:17" s="12" customFormat="1" ht="11.25" customHeight="1">
      <c r="A233" s="206"/>
      <c r="B233" s="207" t="s">
        <v>447</v>
      </c>
      <c r="C233" s="39" t="s">
        <v>871</v>
      </c>
      <c r="D233" s="221">
        <v>12</v>
      </c>
      <c r="E233" s="221">
        <v>1986</v>
      </c>
      <c r="F233" s="209">
        <v>6.3979999999999997</v>
      </c>
      <c r="G233" s="209">
        <v>0.43</v>
      </c>
      <c r="H233" s="209">
        <v>1.28</v>
      </c>
      <c r="I233" s="209">
        <v>4.68</v>
      </c>
      <c r="J233" s="209">
        <v>680.12</v>
      </c>
      <c r="K233" s="209">
        <v>4.68</v>
      </c>
      <c r="L233" s="209">
        <v>680.12</v>
      </c>
      <c r="M233" s="210">
        <f>K233/L233</f>
        <v>6.8811386225960123E-3</v>
      </c>
      <c r="N233" s="211">
        <v>81</v>
      </c>
      <c r="O233" s="212">
        <f>M233*N233</f>
        <v>0.55737222843027701</v>
      </c>
      <c r="P233" s="212">
        <f>M233*60*1000</f>
        <v>412.86831735576072</v>
      </c>
      <c r="Q233" s="213">
        <f>P233*N233/1000</f>
        <v>33.442333705816623</v>
      </c>
    </row>
    <row r="234" spans="1:17" s="12" customFormat="1" ht="12.75" customHeight="1">
      <c r="A234" s="206"/>
      <c r="B234" s="207" t="s">
        <v>425</v>
      </c>
      <c r="C234" s="39" t="s">
        <v>768</v>
      </c>
      <c r="D234" s="221">
        <v>6</v>
      </c>
      <c r="E234" s="221" t="s">
        <v>34</v>
      </c>
      <c r="F234" s="209">
        <v>3.4350000000000005</v>
      </c>
      <c r="G234" s="209">
        <v>1.1220000000000001</v>
      </c>
      <c r="H234" s="209">
        <v>0.06</v>
      </c>
      <c r="I234" s="209">
        <v>2.2530000000000001</v>
      </c>
      <c r="J234" s="209">
        <v>325.38</v>
      </c>
      <c r="K234" s="209">
        <v>2.2530000000000001</v>
      </c>
      <c r="L234" s="209">
        <v>325.38</v>
      </c>
      <c r="M234" s="210">
        <f>K234/L234</f>
        <v>6.924211690945971E-3</v>
      </c>
      <c r="N234" s="211">
        <v>74.3</v>
      </c>
      <c r="O234" s="212">
        <f>M234*N234</f>
        <v>0.51446892863728566</v>
      </c>
      <c r="P234" s="212">
        <f>M234*60*1000</f>
        <v>415.45270145675829</v>
      </c>
      <c r="Q234" s="213">
        <f>P234*N234/1000</f>
        <v>30.868135718237138</v>
      </c>
    </row>
    <row r="235" spans="1:17" s="12" customFormat="1" ht="12.75" customHeight="1">
      <c r="A235" s="206"/>
      <c r="B235" s="207" t="s">
        <v>243</v>
      </c>
      <c r="C235" s="222" t="s">
        <v>217</v>
      </c>
      <c r="D235" s="223">
        <v>30</v>
      </c>
      <c r="E235" s="224" t="s">
        <v>34</v>
      </c>
      <c r="F235" s="225">
        <v>22.62</v>
      </c>
      <c r="G235" s="225">
        <v>3.59</v>
      </c>
      <c r="H235" s="225">
        <v>4.8</v>
      </c>
      <c r="I235" s="225">
        <v>14.23</v>
      </c>
      <c r="J235" s="226">
        <v>2051.9499999999998</v>
      </c>
      <c r="K235" s="225">
        <v>14.22</v>
      </c>
      <c r="L235" s="226">
        <v>2051.9499999999998</v>
      </c>
      <c r="M235" s="210">
        <f>K235/L235</f>
        <v>6.9299934208923225E-3</v>
      </c>
      <c r="N235" s="211">
        <v>59.4</v>
      </c>
      <c r="O235" s="212">
        <f>M235*N235</f>
        <v>0.41164160920100396</v>
      </c>
      <c r="P235" s="212">
        <f>M235*60*1000</f>
        <v>415.79960525353937</v>
      </c>
      <c r="Q235" s="213">
        <f>P235*N235/1000</f>
        <v>24.698496552060238</v>
      </c>
    </row>
    <row r="236" spans="1:17" s="12" customFormat="1" ht="12.75" customHeight="1">
      <c r="A236" s="206"/>
      <c r="B236" s="207" t="s">
        <v>425</v>
      </c>
      <c r="C236" s="39" t="s">
        <v>408</v>
      </c>
      <c r="D236" s="221">
        <v>65</v>
      </c>
      <c r="E236" s="221" t="s">
        <v>34</v>
      </c>
      <c r="F236" s="209">
        <v>29.645000000000003</v>
      </c>
      <c r="G236" s="209">
        <v>3.0219999999999998</v>
      </c>
      <c r="H236" s="209">
        <v>10.308</v>
      </c>
      <c r="I236" s="209">
        <v>16.315000000000001</v>
      </c>
      <c r="J236" s="209">
        <v>2338.13</v>
      </c>
      <c r="K236" s="209">
        <v>16.315000000000001</v>
      </c>
      <c r="L236" s="209">
        <v>2338.13</v>
      </c>
      <c r="M236" s="210">
        <f>K236/L236</f>
        <v>6.9777984970895547E-3</v>
      </c>
      <c r="N236" s="211">
        <v>74.3</v>
      </c>
      <c r="O236" s="212">
        <f>M236*N236</f>
        <v>0.51845042833375388</v>
      </c>
      <c r="P236" s="212">
        <f>M236*60*1000</f>
        <v>418.66790982537327</v>
      </c>
      <c r="Q236" s="213">
        <f>P236*N236/1000</f>
        <v>31.107025700025233</v>
      </c>
    </row>
    <row r="237" spans="1:17" s="12" customFormat="1" ht="12.75" customHeight="1">
      <c r="A237" s="206"/>
      <c r="B237" s="207" t="s">
        <v>447</v>
      </c>
      <c r="C237" s="39" t="s">
        <v>872</v>
      </c>
      <c r="D237" s="221">
        <v>56</v>
      </c>
      <c r="E237" s="221">
        <v>1967</v>
      </c>
      <c r="F237" s="209">
        <v>32.450000000000003</v>
      </c>
      <c r="G237" s="209">
        <v>6.26</v>
      </c>
      <c r="H237" s="209">
        <v>8.7200000000000006</v>
      </c>
      <c r="I237" s="209">
        <v>17.46</v>
      </c>
      <c r="J237" s="209">
        <v>2494.33</v>
      </c>
      <c r="K237" s="209">
        <v>17.46</v>
      </c>
      <c r="L237" s="209">
        <v>2494.33</v>
      </c>
      <c r="M237" s="210">
        <f>K237/L237</f>
        <v>6.9998757181287162E-3</v>
      </c>
      <c r="N237" s="211">
        <v>81</v>
      </c>
      <c r="O237" s="212">
        <f>M237*N237</f>
        <v>0.56698993316842605</v>
      </c>
      <c r="P237" s="212">
        <f>M237*60*1000</f>
        <v>419.99254308772299</v>
      </c>
      <c r="Q237" s="213">
        <f>P237*N237/1000</f>
        <v>34.019395990105565</v>
      </c>
    </row>
    <row r="238" spans="1:17" s="12" customFormat="1" ht="12.75" customHeight="1">
      <c r="A238" s="206"/>
      <c r="B238" s="41" t="s">
        <v>113</v>
      </c>
      <c r="C238" s="228" t="s">
        <v>564</v>
      </c>
      <c r="D238" s="229">
        <v>12</v>
      </c>
      <c r="E238" s="229">
        <v>1963</v>
      </c>
      <c r="F238" s="217">
        <v>6.51</v>
      </c>
      <c r="G238" s="217">
        <v>0.882606</v>
      </c>
      <c r="H238" s="217">
        <v>1.92</v>
      </c>
      <c r="I238" s="217">
        <v>3.7073970000000003</v>
      </c>
      <c r="J238" s="217">
        <v>528.35</v>
      </c>
      <c r="K238" s="217">
        <v>3.7073970000000003</v>
      </c>
      <c r="L238" s="217">
        <v>528.35</v>
      </c>
      <c r="M238" s="218">
        <v>7.0169338506671716E-3</v>
      </c>
      <c r="N238" s="219">
        <v>67.798000000000002</v>
      </c>
      <c r="O238" s="219">
        <v>0.47573408120753291</v>
      </c>
      <c r="P238" s="219">
        <v>421.01603104003027</v>
      </c>
      <c r="Q238" s="220">
        <v>28.544044872451973</v>
      </c>
    </row>
    <row r="239" spans="1:17" s="12" customFormat="1" ht="12.75" customHeight="1">
      <c r="A239" s="206"/>
      <c r="B239" s="207" t="s">
        <v>243</v>
      </c>
      <c r="C239" s="230" t="s">
        <v>426</v>
      </c>
      <c r="D239" s="231">
        <v>20</v>
      </c>
      <c r="E239" s="224" t="s">
        <v>34</v>
      </c>
      <c r="F239" s="225">
        <v>13.49</v>
      </c>
      <c r="G239" s="225">
        <v>1.93</v>
      </c>
      <c r="H239" s="225">
        <v>3.2</v>
      </c>
      <c r="I239" s="225">
        <v>8.36</v>
      </c>
      <c r="J239" s="225">
        <v>1189.8399999999999</v>
      </c>
      <c r="K239" s="225">
        <v>8.36</v>
      </c>
      <c r="L239" s="225">
        <v>1189.8399999999999</v>
      </c>
      <c r="M239" s="210">
        <f>K239/L239</f>
        <v>7.0261547771128894E-3</v>
      </c>
      <c r="N239" s="211">
        <v>59.4</v>
      </c>
      <c r="O239" s="212">
        <f>M239*N239</f>
        <v>0.41735359376050563</v>
      </c>
      <c r="P239" s="212">
        <f>M239*60*1000</f>
        <v>421.56928662677336</v>
      </c>
      <c r="Q239" s="213">
        <f>P239*N239/1000</f>
        <v>25.04121562563034</v>
      </c>
    </row>
    <row r="240" spans="1:17" s="12" customFormat="1" ht="12.75" customHeight="1">
      <c r="A240" s="206"/>
      <c r="B240" s="207" t="s">
        <v>131</v>
      </c>
      <c r="C240" s="39" t="s">
        <v>753</v>
      </c>
      <c r="D240" s="208">
        <v>1</v>
      </c>
      <c r="E240" s="209" t="s">
        <v>34</v>
      </c>
      <c r="F240" s="209">
        <f>G240+H240+I240</f>
        <v>7.0000000000000009</v>
      </c>
      <c r="G240" s="209">
        <v>0.89183699999999999</v>
      </c>
      <c r="H240" s="209">
        <v>1.6</v>
      </c>
      <c r="I240" s="209">
        <v>4.5081630000000006</v>
      </c>
      <c r="J240" s="209">
        <v>641.61</v>
      </c>
      <c r="K240" s="209">
        <v>4.5081630000000006</v>
      </c>
      <c r="L240" s="209">
        <v>641.61</v>
      </c>
      <c r="M240" s="210">
        <f>K240/L240</f>
        <v>7.0263290784121201E-3</v>
      </c>
      <c r="N240" s="211">
        <v>48.8</v>
      </c>
      <c r="O240" s="212">
        <f>M240*N240</f>
        <v>0.34288485902651145</v>
      </c>
      <c r="P240" s="212">
        <f>M240*60*1000</f>
        <v>421.5797447047272</v>
      </c>
      <c r="Q240" s="213">
        <f>P240*N240/1000</f>
        <v>20.573091541590685</v>
      </c>
    </row>
    <row r="241" spans="1:17" s="12" customFormat="1" ht="12.75" customHeight="1">
      <c r="A241" s="206"/>
      <c r="B241" s="41" t="s">
        <v>314</v>
      </c>
      <c r="C241" s="39" t="s">
        <v>844</v>
      </c>
      <c r="D241" s="221">
        <v>30</v>
      </c>
      <c r="E241" s="221">
        <v>1981</v>
      </c>
      <c r="F241" s="209">
        <v>18.416</v>
      </c>
      <c r="G241" s="209">
        <v>3</v>
      </c>
      <c r="H241" s="209">
        <v>4.8</v>
      </c>
      <c r="I241" s="209">
        <f>F241-G241-H241</f>
        <v>10.616</v>
      </c>
      <c r="J241" s="209">
        <v>1501.2</v>
      </c>
      <c r="K241" s="209">
        <v>10.616</v>
      </c>
      <c r="L241" s="209">
        <v>1501.2</v>
      </c>
      <c r="M241" s="210">
        <f>K241/L241</f>
        <v>7.0716759925393011E-3</v>
      </c>
      <c r="N241" s="211">
        <v>50.25</v>
      </c>
      <c r="O241" s="212">
        <f>M241*N241</f>
        <v>0.3553517186250999</v>
      </c>
      <c r="P241" s="212">
        <f>M241*60*1000</f>
        <v>424.3005595523581</v>
      </c>
      <c r="Q241" s="213">
        <f>P241*N241/1000</f>
        <v>21.321103117505995</v>
      </c>
    </row>
    <row r="242" spans="1:17" s="12" customFormat="1" ht="12.75" customHeight="1">
      <c r="A242" s="206"/>
      <c r="B242" s="41" t="s">
        <v>36</v>
      </c>
      <c r="C242" s="39" t="s">
        <v>647</v>
      </c>
      <c r="D242" s="221">
        <v>60</v>
      </c>
      <c r="E242" s="221">
        <v>1974</v>
      </c>
      <c r="F242" s="209">
        <f>G242+H242+I242</f>
        <v>43.491</v>
      </c>
      <c r="G242" s="209">
        <v>13.99502</v>
      </c>
      <c r="H242" s="209">
        <v>9.6</v>
      </c>
      <c r="I242" s="209">
        <v>19.895980000000002</v>
      </c>
      <c r="J242" s="209">
        <v>2754.89</v>
      </c>
      <c r="K242" s="209">
        <v>19.895980000000002</v>
      </c>
      <c r="L242" s="209">
        <v>2754.89</v>
      </c>
      <c r="M242" s="210">
        <f>K242/L242</f>
        <v>7.2220596829637492E-3</v>
      </c>
      <c r="N242" s="211">
        <v>45.234999999999999</v>
      </c>
      <c r="O242" s="212">
        <f>M242*N242</f>
        <v>0.32668986975886521</v>
      </c>
      <c r="P242" s="212">
        <f>M242*60*1000</f>
        <v>433.32358097782497</v>
      </c>
      <c r="Q242" s="213">
        <f>P242*N242/1000</f>
        <v>19.601392185531914</v>
      </c>
    </row>
    <row r="243" spans="1:17" s="12" customFormat="1" ht="12.75" customHeight="1">
      <c r="A243" s="206"/>
      <c r="B243" s="207" t="s">
        <v>431</v>
      </c>
      <c r="C243" s="222" t="s">
        <v>220</v>
      </c>
      <c r="D243" s="223">
        <v>53</v>
      </c>
      <c r="E243" s="224" t="s">
        <v>34</v>
      </c>
      <c r="F243" s="225">
        <v>35.99</v>
      </c>
      <c r="G243" s="225">
        <v>5.3</v>
      </c>
      <c r="H243" s="225">
        <v>8.56</v>
      </c>
      <c r="I243" s="225">
        <v>22.13</v>
      </c>
      <c r="J243" s="226">
        <v>2993.98</v>
      </c>
      <c r="K243" s="225">
        <v>21.27</v>
      </c>
      <c r="L243" s="226">
        <v>2943.21</v>
      </c>
      <c r="M243" s="210">
        <f>K243/L243</f>
        <v>7.2268033881374419E-3</v>
      </c>
      <c r="N243" s="211">
        <v>59.4</v>
      </c>
      <c r="O243" s="212">
        <f>M243*N243</f>
        <v>0.42927212125536401</v>
      </c>
      <c r="P243" s="212">
        <f>M243*60*1000</f>
        <v>433.6082032882465</v>
      </c>
      <c r="Q243" s="213">
        <f>P243*N243/1000</f>
        <v>25.756327275321841</v>
      </c>
    </row>
    <row r="244" spans="1:17" s="12" customFormat="1" ht="12.75" customHeight="1">
      <c r="A244" s="206"/>
      <c r="B244" s="207" t="s">
        <v>431</v>
      </c>
      <c r="C244" s="222" t="s">
        <v>216</v>
      </c>
      <c r="D244" s="223">
        <v>54</v>
      </c>
      <c r="E244" s="224" t="s">
        <v>34</v>
      </c>
      <c r="F244" s="225">
        <v>36.200000000000003</v>
      </c>
      <c r="G244" s="225">
        <v>5.97</v>
      </c>
      <c r="H244" s="225">
        <v>8.64</v>
      </c>
      <c r="I244" s="225">
        <v>21.59</v>
      </c>
      <c r="J244" s="226">
        <v>2987.33</v>
      </c>
      <c r="K244" s="225">
        <v>21.59</v>
      </c>
      <c r="L244" s="226">
        <v>2987.33</v>
      </c>
      <c r="M244" s="210">
        <f>K244/L244</f>
        <v>7.2271894969755598E-3</v>
      </c>
      <c r="N244" s="211">
        <v>59.4</v>
      </c>
      <c r="O244" s="212">
        <f>M244*N244</f>
        <v>0.42929505612034824</v>
      </c>
      <c r="P244" s="212">
        <f>M244*60*1000</f>
        <v>433.63136981853359</v>
      </c>
      <c r="Q244" s="213">
        <f>P244*N244/1000</f>
        <v>25.757703367220891</v>
      </c>
    </row>
    <row r="245" spans="1:17" s="12" customFormat="1" ht="12.75" customHeight="1">
      <c r="A245" s="206"/>
      <c r="B245" s="41" t="s">
        <v>36</v>
      </c>
      <c r="C245" s="39" t="s">
        <v>648</v>
      </c>
      <c r="D245" s="221">
        <v>60</v>
      </c>
      <c r="E245" s="221">
        <v>1964</v>
      </c>
      <c r="F245" s="209">
        <f>G245+H245+I245</f>
        <v>35.722819999999999</v>
      </c>
      <c r="G245" s="209">
        <v>5.0427400000000002</v>
      </c>
      <c r="H245" s="209">
        <v>9.52</v>
      </c>
      <c r="I245" s="209">
        <v>21.160079999999997</v>
      </c>
      <c r="J245" s="209">
        <v>2879.62</v>
      </c>
      <c r="K245" s="209">
        <v>21.160079999999997</v>
      </c>
      <c r="L245" s="209">
        <v>2879.62</v>
      </c>
      <c r="M245" s="210">
        <f>K245/L245</f>
        <v>7.3482195567470699E-3</v>
      </c>
      <c r="N245" s="211">
        <v>45.234999999999999</v>
      </c>
      <c r="O245" s="212">
        <f>M245*N245</f>
        <v>0.33239671164945372</v>
      </c>
      <c r="P245" s="212">
        <f>M245*60*1000</f>
        <v>440.89317340482421</v>
      </c>
      <c r="Q245" s="213">
        <f>P245*N245/1000</f>
        <v>19.943802698967222</v>
      </c>
    </row>
    <row r="246" spans="1:17" s="12" customFormat="1" ht="12.75" customHeight="1">
      <c r="A246" s="206"/>
      <c r="B246" s="41" t="s">
        <v>36</v>
      </c>
      <c r="C246" s="39" t="s">
        <v>649</v>
      </c>
      <c r="D246" s="221">
        <v>45</v>
      </c>
      <c r="E246" s="221">
        <v>1975</v>
      </c>
      <c r="F246" s="209">
        <f>G246+H246+I246</f>
        <v>28.503</v>
      </c>
      <c r="G246" s="209">
        <v>4.1928400000000003</v>
      </c>
      <c r="H246" s="209">
        <v>7.2</v>
      </c>
      <c r="I246" s="209">
        <v>17.11016</v>
      </c>
      <c r="J246" s="209">
        <v>2321.4700000000003</v>
      </c>
      <c r="K246" s="209">
        <v>17.11016</v>
      </c>
      <c r="L246" s="209">
        <v>2321.4700000000003</v>
      </c>
      <c r="M246" s="210">
        <f>K246/L246</f>
        <v>7.37039892826528E-3</v>
      </c>
      <c r="N246" s="211">
        <v>45.234999999999999</v>
      </c>
      <c r="O246" s="212">
        <f>M246*N246</f>
        <v>0.33339999552007993</v>
      </c>
      <c r="P246" s="212">
        <f>M246*60*1000</f>
        <v>442.22393569591679</v>
      </c>
      <c r="Q246" s="213">
        <f>P246*N246/1000</f>
        <v>20.003999731204797</v>
      </c>
    </row>
    <row r="247" spans="1:17" s="12" customFormat="1" ht="12.75" customHeight="1">
      <c r="A247" s="206"/>
      <c r="B247" s="207" t="s">
        <v>425</v>
      </c>
      <c r="C247" s="39" t="s">
        <v>769</v>
      </c>
      <c r="D247" s="221">
        <v>19</v>
      </c>
      <c r="E247" s="221" t="s">
        <v>34</v>
      </c>
      <c r="F247" s="209">
        <v>10</v>
      </c>
      <c r="G247" s="209">
        <v>1.4790000000000001</v>
      </c>
      <c r="H247" s="209">
        <v>3.04</v>
      </c>
      <c r="I247" s="209">
        <v>5.4809999999999999</v>
      </c>
      <c r="J247" s="209">
        <v>741.77</v>
      </c>
      <c r="K247" s="209">
        <v>5.4809999999999999</v>
      </c>
      <c r="L247" s="209">
        <v>741.77</v>
      </c>
      <c r="M247" s="210">
        <f>K247/L247</f>
        <v>7.3890828693530339E-3</v>
      </c>
      <c r="N247" s="211">
        <v>74.3</v>
      </c>
      <c r="O247" s="212">
        <f>M247*N247</f>
        <v>0.54900885719293036</v>
      </c>
      <c r="P247" s="212">
        <f>M247*60*1000</f>
        <v>443.344972161182</v>
      </c>
      <c r="Q247" s="213">
        <f>P247*N247/1000</f>
        <v>32.94053143157582</v>
      </c>
    </row>
    <row r="248" spans="1:17" s="12" customFormat="1" ht="12.75" customHeight="1">
      <c r="A248" s="206"/>
      <c r="B248" s="207" t="s">
        <v>243</v>
      </c>
      <c r="C248" s="222" t="s">
        <v>221</v>
      </c>
      <c r="D248" s="223">
        <v>30</v>
      </c>
      <c r="E248" s="224" t="s">
        <v>34</v>
      </c>
      <c r="F248" s="225">
        <v>23.37</v>
      </c>
      <c r="G248" s="225">
        <v>3.66</v>
      </c>
      <c r="H248" s="225">
        <v>4.8</v>
      </c>
      <c r="I248" s="225">
        <v>14.91</v>
      </c>
      <c r="J248" s="226">
        <v>2013.33</v>
      </c>
      <c r="K248" s="225">
        <v>14.9</v>
      </c>
      <c r="L248" s="226">
        <v>2013.33</v>
      </c>
      <c r="M248" s="210">
        <f>K248/L248</f>
        <v>7.4006745044279875E-3</v>
      </c>
      <c r="N248" s="211">
        <v>59.4</v>
      </c>
      <c r="O248" s="212">
        <f>M248*N248</f>
        <v>0.43960006556302245</v>
      </c>
      <c r="P248" s="212">
        <f>M248*60*1000</f>
        <v>444.04047026567929</v>
      </c>
      <c r="Q248" s="213">
        <f>P248*N248/1000</f>
        <v>26.376003933781352</v>
      </c>
    </row>
    <row r="249" spans="1:17" s="12" customFormat="1" ht="12.75" customHeight="1">
      <c r="A249" s="206"/>
      <c r="B249" s="207" t="s">
        <v>182</v>
      </c>
      <c r="C249" s="232" t="s">
        <v>529</v>
      </c>
      <c r="D249" s="233">
        <v>22</v>
      </c>
      <c r="E249" s="233" t="s">
        <v>34</v>
      </c>
      <c r="F249" s="234">
        <v>16.059000000000001</v>
      </c>
      <c r="G249" s="234">
        <v>3.7232449999999999</v>
      </c>
      <c r="H249" s="234">
        <v>3.52</v>
      </c>
      <c r="I249" s="234">
        <v>8.8157549999999993</v>
      </c>
      <c r="J249" s="234">
        <v>1186.6500000000001</v>
      </c>
      <c r="K249" s="234">
        <v>8.8157549999999993</v>
      </c>
      <c r="L249" s="234">
        <v>1186.6500000000001</v>
      </c>
      <c r="M249" s="235">
        <v>7.4291113639236494E-3</v>
      </c>
      <c r="N249" s="236">
        <v>54.609000000000009</v>
      </c>
      <c r="O249" s="236">
        <v>0.40569634247250663</v>
      </c>
      <c r="P249" s="236">
        <v>445.746681835419</v>
      </c>
      <c r="Q249" s="237">
        <v>24.341780548350403</v>
      </c>
    </row>
    <row r="250" spans="1:17" s="12" customFormat="1" ht="12.75" customHeight="1">
      <c r="A250" s="206"/>
      <c r="B250" s="41" t="s">
        <v>97</v>
      </c>
      <c r="C250" s="238" t="s">
        <v>84</v>
      </c>
      <c r="D250" s="233">
        <v>30</v>
      </c>
      <c r="E250" s="233">
        <v>1979</v>
      </c>
      <c r="F250" s="234">
        <v>19.3</v>
      </c>
      <c r="G250" s="234">
        <v>2.6689790000000002</v>
      </c>
      <c r="H250" s="234">
        <v>4.8</v>
      </c>
      <c r="I250" s="234">
        <v>11.831023</v>
      </c>
      <c r="J250" s="234">
        <v>1569.65</v>
      </c>
      <c r="K250" s="234">
        <v>11.831023</v>
      </c>
      <c r="L250" s="234">
        <v>1569.65</v>
      </c>
      <c r="M250" s="235">
        <v>7.5373637435096992E-3</v>
      </c>
      <c r="N250" s="236">
        <v>78.807000000000002</v>
      </c>
      <c r="O250" s="236">
        <v>0.59399702453476888</v>
      </c>
      <c r="P250" s="236">
        <v>452.24182461058194</v>
      </c>
      <c r="Q250" s="237">
        <v>35.639821472086126</v>
      </c>
    </row>
    <row r="251" spans="1:17" s="12" customFormat="1" ht="12.75" customHeight="1">
      <c r="A251" s="206"/>
      <c r="B251" s="41" t="s">
        <v>314</v>
      </c>
      <c r="C251" s="39" t="s">
        <v>845</v>
      </c>
      <c r="D251" s="221">
        <v>108</v>
      </c>
      <c r="E251" s="221">
        <v>1986</v>
      </c>
      <c r="F251" s="209">
        <v>75.891000000000005</v>
      </c>
      <c r="G251" s="209">
        <v>11.585000000000001</v>
      </c>
      <c r="H251" s="209">
        <v>17.28</v>
      </c>
      <c r="I251" s="209">
        <f>F251-G251-H251</f>
        <v>47.02600000000001</v>
      </c>
      <c r="J251" s="209">
        <v>6237.36</v>
      </c>
      <c r="K251" s="209">
        <v>47.026000000000003</v>
      </c>
      <c r="L251" s="209">
        <v>6237.36</v>
      </c>
      <c r="M251" s="210">
        <f>K251/L251</f>
        <v>7.5394076981286961E-3</v>
      </c>
      <c r="N251" s="211">
        <v>50.25</v>
      </c>
      <c r="O251" s="212">
        <f>M251*N251</f>
        <v>0.378855236830967</v>
      </c>
      <c r="P251" s="212">
        <f>M251*60*1000</f>
        <v>452.3644618877218</v>
      </c>
      <c r="Q251" s="213">
        <f>P251*N251/1000</f>
        <v>22.73131420985802</v>
      </c>
    </row>
    <row r="252" spans="1:17" s="12" customFormat="1" ht="12.75" customHeight="1">
      <c r="A252" s="206"/>
      <c r="B252" s="207" t="s">
        <v>431</v>
      </c>
      <c r="C252" s="222" t="s">
        <v>222</v>
      </c>
      <c r="D252" s="223">
        <v>52</v>
      </c>
      <c r="E252" s="224" t="s">
        <v>34</v>
      </c>
      <c r="F252" s="225">
        <v>35.590000000000003</v>
      </c>
      <c r="G252" s="225">
        <v>3.88</v>
      </c>
      <c r="H252" s="225">
        <v>8.48</v>
      </c>
      <c r="I252" s="225">
        <v>23.23</v>
      </c>
      <c r="J252" s="226">
        <v>3000.73</v>
      </c>
      <c r="K252" s="225">
        <v>22.25</v>
      </c>
      <c r="L252" s="226">
        <v>2936.04</v>
      </c>
      <c r="M252" s="210">
        <f>K252/L252</f>
        <v>7.5782346289560085E-3</v>
      </c>
      <c r="N252" s="211">
        <v>59.4</v>
      </c>
      <c r="O252" s="212">
        <f>M252*N252</f>
        <v>0.45014713695998687</v>
      </c>
      <c r="P252" s="212">
        <f>M252*60*1000</f>
        <v>454.69407773736049</v>
      </c>
      <c r="Q252" s="213">
        <f>P252*N252/1000</f>
        <v>27.008828217599213</v>
      </c>
    </row>
    <row r="253" spans="1:17" s="12" customFormat="1" ht="12.75" customHeight="1">
      <c r="A253" s="206"/>
      <c r="B253" s="41" t="s">
        <v>36</v>
      </c>
      <c r="C253" s="39" t="s">
        <v>650</v>
      </c>
      <c r="D253" s="221">
        <v>40</v>
      </c>
      <c r="E253" s="221" t="s">
        <v>34</v>
      </c>
      <c r="F253" s="209">
        <f>G253+H253+I253</f>
        <v>28.87538</v>
      </c>
      <c r="G253" s="209">
        <v>6.7991999999999999</v>
      </c>
      <c r="H253" s="209">
        <v>6.4</v>
      </c>
      <c r="I253" s="209">
        <v>15.67618</v>
      </c>
      <c r="J253" s="209">
        <v>2054.64</v>
      </c>
      <c r="K253" s="209">
        <v>15.67618</v>
      </c>
      <c r="L253" s="209">
        <v>2054.64</v>
      </c>
      <c r="M253" s="210">
        <f>K253/L253</f>
        <v>7.6296480161974854E-3</v>
      </c>
      <c r="N253" s="211">
        <v>45.234999999999999</v>
      </c>
      <c r="O253" s="212">
        <f>M253*N253</f>
        <v>0.34512712801269324</v>
      </c>
      <c r="P253" s="212">
        <f>M253*60*1000</f>
        <v>457.77888097184911</v>
      </c>
      <c r="Q253" s="213">
        <f>P253*N253/1000</f>
        <v>20.707627680761593</v>
      </c>
    </row>
    <row r="254" spans="1:17" s="12" customFormat="1" ht="12.75" customHeight="1">
      <c r="A254" s="206"/>
      <c r="B254" s="207" t="s">
        <v>685</v>
      </c>
      <c r="C254" s="56" t="s">
        <v>50</v>
      </c>
      <c r="D254" s="41">
        <v>60</v>
      </c>
      <c r="E254" s="41">
        <v>1968</v>
      </c>
      <c r="F254" s="43">
        <f>I254+12.13</f>
        <v>32.880000000000003</v>
      </c>
      <c r="G254" s="43">
        <v>7.43</v>
      </c>
      <c r="H254" s="43">
        <v>4.7</v>
      </c>
      <c r="I254" s="43">
        <v>20.75</v>
      </c>
      <c r="J254" s="43">
        <v>2714.92</v>
      </c>
      <c r="K254" s="43">
        <f>I254/J254*L254</f>
        <v>20.75</v>
      </c>
      <c r="L254" s="43">
        <v>2714.92</v>
      </c>
      <c r="M254" s="44">
        <f>I254/J254</f>
        <v>7.6429508051802627E-3</v>
      </c>
      <c r="N254" s="42">
        <f>50.1*1.09</f>
        <v>54.609000000000009</v>
      </c>
      <c r="O254" s="42">
        <f>M254*N254</f>
        <v>0.41737390052008905</v>
      </c>
      <c r="P254" s="42">
        <f>M254*60*1000</f>
        <v>458.57704831081577</v>
      </c>
      <c r="Q254" s="214">
        <f>P254*N254/1000</f>
        <v>25.042434031205342</v>
      </c>
    </row>
    <row r="255" spans="1:17" s="12" customFormat="1" ht="12.75" customHeight="1">
      <c r="A255" s="206"/>
      <c r="B255" s="207" t="s">
        <v>182</v>
      </c>
      <c r="C255" s="238" t="s">
        <v>143</v>
      </c>
      <c r="D255" s="233">
        <v>46</v>
      </c>
      <c r="E255" s="233">
        <v>2007</v>
      </c>
      <c r="F255" s="234">
        <v>34.689</v>
      </c>
      <c r="G255" s="234">
        <v>9.3526699999999998</v>
      </c>
      <c r="H255" s="234">
        <v>3.68</v>
      </c>
      <c r="I255" s="234">
        <v>21.656333</v>
      </c>
      <c r="J255" s="234">
        <v>2821.98</v>
      </c>
      <c r="K255" s="234">
        <v>21.656333</v>
      </c>
      <c r="L255" s="234">
        <v>2821.98</v>
      </c>
      <c r="M255" s="235">
        <v>7.6741624674873674E-3</v>
      </c>
      <c r="N255" s="236">
        <v>54.609000000000009</v>
      </c>
      <c r="O255" s="236">
        <v>0.41907833818701773</v>
      </c>
      <c r="P255" s="236">
        <v>460.44974804924203</v>
      </c>
      <c r="Q255" s="237">
        <v>25.144700291221064</v>
      </c>
    </row>
    <row r="256" spans="1:17" s="12" customFormat="1" ht="12.75" customHeight="1">
      <c r="A256" s="206"/>
      <c r="B256" s="41" t="s">
        <v>72</v>
      </c>
      <c r="C256" s="238" t="s">
        <v>474</v>
      </c>
      <c r="D256" s="233">
        <v>80</v>
      </c>
      <c r="E256" s="233">
        <v>1964</v>
      </c>
      <c r="F256" s="234">
        <v>48.656999999999996</v>
      </c>
      <c r="G256" s="234">
        <v>5.9446110000000001</v>
      </c>
      <c r="H256" s="234">
        <v>12.8</v>
      </c>
      <c r="I256" s="234">
        <v>29.912389999999998</v>
      </c>
      <c r="J256" s="234">
        <v>3831.94</v>
      </c>
      <c r="K256" s="234">
        <v>29.912389999999998</v>
      </c>
      <c r="L256" s="234">
        <v>3831.94</v>
      </c>
      <c r="M256" s="235">
        <v>7.8060695104829403E-3</v>
      </c>
      <c r="N256" s="236">
        <v>77.39</v>
      </c>
      <c r="O256" s="236">
        <v>0.60411171941627473</v>
      </c>
      <c r="P256" s="236">
        <v>468.36417062897641</v>
      </c>
      <c r="Q256" s="237">
        <v>36.246703164976481</v>
      </c>
    </row>
    <row r="257" spans="1:17" s="12" customFormat="1" ht="12.75" customHeight="1">
      <c r="A257" s="206"/>
      <c r="B257" s="41" t="s">
        <v>97</v>
      </c>
      <c r="C257" s="238" t="s">
        <v>88</v>
      </c>
      <c r="D257" s="233">
        <v>60</v>
      </c>
      <c r="E257" s="233">
        <v>1968</v>
      </c>
      <c r="F257" s="234">
        <v>40.695</v>
      </c>
      <c r="G257" s="234">
        <v>5.5322979999999999</v>
      </c>
      <c r="H257" s="234">
        <v>9.6</v>
      </c>
      <c r="I257" s="234">
        <v>25.562704</v>
      </c>
      <c r="J257" s="234">
        <v>3261.72</v>
      </c>
      <c r="K257" s="234">
        <v>25.562704</v>
      </c>
      <c r="L257" s="234">
        <v>3261.72</v>
      </c>
      <c r="M257" s="235">
        <v>7.8371852887433625E-3</v>
      </c>
      <c r="N257" s="236">
        <v>78.807000000000002</v>
      </c>
      <c r="O257" s="236">
        <v>0.61762506104999815</v>
      </c>
      <c r="P257" s="236">
        <v>470.23111732460177</v>
      </c>
      <c r="Q257" s="237">
        <v>37.057503662999892</v>
      </c>
    </row>
    <row r="258" spans="1:17" s="12" customFormat="1" ht="12.75" customHeight="1">
      <c r="A258" s="206"/>
      <c r="B258" s="41" t="s">
        <v>36</v>
      </c>
      <c r="C258" s="39" t="s">
        <v>385</v>
      </c>
      <c r="D258" s="221">
        <v>18</v>
      </c>
      <c r="E258" s="221" t="s">
        <v>34</v>
      </c>
      <c r="F258" s="209">
        <f>G258+H258+I258</f>
        <v>12.891999999999999</v>
      </c>
      <c r="G258" s="209">
        <v>2.5497000000000001</v>
      </c>
      <c r="H258" s="209">
        <v>2.7840060000000002</v>
      </c>
      <c r="I258" s="209">
        <v>7.5582940000000001</v>
      </c>
      <c r="J258" s="209">
        <v>964.08</v>
      </c>
      <c r="K258" s="209">
        <v>7.5582940000000001</v>
      </c>
      <c r="L258" s="209">
        <v>964.08</v>
      </c>
      <c r="M258" s="210">
        <f>K258/L258</f>
        <v>7.8399033275246867E-3</v>
      </c>
      <c r="N258" s="211">
        <v>45.234999999999999</v>
      </c>
      <c r="O258" s="212">
        <f>M258*N258</f>
        <v>0.35463802702057917</v>
      </c>
      <c r="P258" s="212">
        <f>M258*60*1000</f>
        <v>470.39419965148119</v>
      </c>
      <c r="Q258" s="213">
        <f>P258*N258/1000</f>
        <v>21.278281621234751</v>
      </c>
    </row>
    <row r="259" spans="1:17" s="12" customFormat="1" ht="12.75" customHeight="1">
      <c r="A259" s="206"/>
      <c r="B259" s="207" t="s">
        <v>447</v>
      </c>
      <c r="C259" s="39" t="s">
        <v>873</v>
      </c>
      <c r="D259" s="221">
        <v>51</v>
      </c>
      <c r="E259" s="221">
        <v>1968</v>
      </c>
      <c r="F259" s="209">
        <v>33.137999999999998</v>
      </c>
      <c r="G259" s="209">
        <v>4.03</v>
      </c>
      <c r="H259" s="209">
        <v>8</v>
      </c>
      <c r="I259" s="209">
        <v>21.1</v>
      </c>
      <c r="J259" s="209">
        <v>2686.64</v>
      </c>
      <c r="K259" s="209">
        <v>21.1</v>
      </c>
      <c r="L259" s="209">
        <v>2686.64</v>
      </c>
      <c r="M259" s="210">
        <f>K259/L259</f>
        <v>7.8536759670071177E-3</v>
      </c>
      <c r="N259" s="211">
        <v>81</v>
      </c>
      <c r="O259" s="212">
        <f>M259*N259</f>
        <v>0.63614775332757656</v>
      </c>
      <c r="P259" s="212">
        <f>M259*60*1000</f>
        <v>471.22055802042706</v>
      </c>
      <c r="Q259" s="213">
        <f>P259*N259/1000</f>
        <v>38.16886519965459</v>
      </c>
    </row>
    <row r="260" spans="1:17" s="12" customFormat="1" ht="12.75" customHeight="1">
      <c r="A260" s="206"/>
      <c r="B260" s="41" t="s">
        <v>314</v>
      </c>
      <c r="C260" s="39" t="s">
        <v>846</v>
      </c>
      <c r="D260" s="221">
        <v>41</v>
      </c>
      <c r="E260" s="221">
        <v>1992</v>
      </c>
      <c r="F260" s="209">
        <v>28.908999999999999</v>
      </c>
      <c r="G260" s="209">
        <v>3.9039999999999999</v>
      </c>
      <c r="H260" s="209">
        <v>6.56</v>
      </c>
      <c r="I260" s="209">
        <f>F260-G260-H260</f>
        <v>18.445</v>
      </c>
      <c r="J260" s="209">
        <v>2334.5300000000002</v>
      </c>
      <c r="K260" s="209">
        <v>18.445</v>
      </c>
      <c r="L260" s="209">
        <v>2334.5300000000002</v>
      </c>
      <c r="M260" s="210">
        <f>K260/L260</f>
        <v>7.9009479424123914E-3</v>
      </c>
      <c r="N260" s="211">
        <v>50.25</v>
      </c>
      <c r="O260" s="212">
        <f>M260*N260</f>
        <v>0.39702263410622268</v>
      </c>
      <c r="P260" s="212">
        <f>M260*60*1000</f>
        <v>474.05687654474349</v>
      </c>
      <c r="Q260" s="213">
        <f>P260*N260/1000</f>
        <v>23.821358046373359</v>
      </c>
    </row>
    <row r="261" spans="1:17" s="12" customFormat="1" ht="12.75" customHeight="1">
      <c r="A261" s="206"/>
      <c r="B261" s="41" t="s">
        <v>97</v>
      </c>
      <c r="C261" s="238" t="s">
        <v>90</v>
      </c>
      <c r="D261" s="233">
        <v>31</v>
      </c>
      <c r="E261" s="233">
        <v>1972</v>
      </c>
      <c r="F261" s="234">
        <v>21.527999999999999</v>
      </c>
      <c r="G261" s="234">
        <v>3.0921620000000001</v>
      </c>
      <c r="H261" s="234">
        <v>4.8</v>
      </c>
      <c r="I261" s="234">
        <v>13.635839000000001</v>
      </c>
      <c r="J261" s="234">
        <v>1718.52</v>
      </c>
      <c r="K261" s="234">
        <v>13.635839000000001</v>
      </c>
      <c r="L261" s="234">
        <v>1718.52</v>
      </c>
      <c r="M261" s="235">
        <v>7.9346408537578853E-3</v>
      </c>
      <c r="N261" s="236">
        <v>78.807000000000002</v>
      </c>
      <c r="O261" s="236">
        <v>0.62530524176209767</v>
      </c>
      <c r="P261" s="236">
        <v>476.07845122547309</v>
      </c>
      <c r="Q261" s="237">
        <v>37.518314505725861</v>
      </c>
    </row>
    <row r="262" spans="1:17" s="12" customFormat="1" ht="12.75" customHeight="1">
      <c r="A262" s="206"/>
      <c r="B262" s="207" t="s">
        <v>182</v>
      </c>
      <c r="C262" s="238" t="s">
        <v>145</v>
      </c>
      <c r="D262" s="233">
        <v>23</v>
      </c>
      <c r="E262" s="233">
        <v>2002</v>
      </c>
      <c r="F262" s="234">
        <v>13.836</v>
      </c>
      <c r="G262" s="234">
        <v>0</v>
      </c>
      <c r="H262" s="234">
        <v>0</v>
      </c>
      <c r="I262" s="234">
        <v>13.836</v>
      </c>
      <c r="J262" s="234">
        <v>1743.26</v>
      </c>
      <c r="K262" s="234">
        <v>13.836</v>
      </c>
      <c r="L262" s="234">
        <v>1743.26</v>
      </c>
      <c r="M262" s="235">
        <v>7.9368539403187142E-3</v>
      </c>
      <c r="N262" s="236">
        <v>54.609000000000009</v>
      </c>
      <c r="O262" s="236">
        <v>0.43342365682686473</v>
      </c>
      <c r="P262" s="236">
        <v>476.21123641912283</v>
      </c>
      <c r="Q262" s="237">
        <v>26.005419409611886</v>
      </c>
    </row>
    <row r="263" spans="1:17" s="12" customFormat="1" ht="12.75" customHeight="1">
      <c r="A263" s="206"/>
      <c r="B263" s="41" t="s">
        <v>72</v>
      </c>
      <c r="C263" s="238" t="s">
        <v>478</v>
      </c>
      <c r="D263" s="233">
        <v>101</v>
      </c>
      <c r="E263" s="233">
        <v>1968</v>
      </c>
      <c r="F263" s="234">
        <v>60.814</v>
      </c>
      <c r="G263" s="234">
        <v>9.3106620000000007</v>
      </c>
      <c r="H263" s="234">
        <v>15.92</v>
      </c>
      <c r="I263" s="234">
        <v>35.58334</v>
      </c>
      <c r="J263" s="234">
        <v>4482.08</v>
      </c>
      <c r="K263" s="234">
        <v>35.58334</v>
      </c>
      <c r="L263" s="234">
        <v>4482.08</v>
      </c>
      <c r="M263" s="235">
        <v>7.9390238460714663E-3</v>
      </c>
      <c r="N263" s="236">
        <v>77.39</v>
      </c>
      <c r="O263" s="236">
        <v>0.61440105544747081</v>
      </c>
      <c r="P263" s="236">
        <v>476.34143076428796</v>
      </c>
      <c r="Q263" s="237">
        <v>36.864063326848246</v>
      </c>
    </row>
    <row r="264" spans="1:17" s="12" customFormat="1" ht="12.75" customHeight="1">
      <c r="A264" s="206"/>
      <c r="B264" s="41" t="s">
        <v>36</v>
      </c>
      <c r="C264" s="39" t="s">
        <v>651</v>
      </c>
      <c r="D264" s="221">
        <v>60</v>
      </c>
      <c r="E264" s="221">
        <v>1971</v>
      </c>
      <c r="F264" s="209">
        <f>G264+H264+I264</f>
        <v>37</v>
      </c>
      <c r="G264" s="209">
        <v>5.9493</v>
      </c>
      <c r="H264" s="209">
        <v>9.6</v>
      </c>
      <c r="I264" s="209">
        <v>21.450700000000001</v>
      </c>
      <c r="J264" s="209">
        <v>2697.13</v>
      </c>
      <c r="K264" s="209">
        <v>21.450700000000001</v>
      </c>
      <c r="L264" s="209">
        <v>2697.13</v>
      </c>
      <c r="M264" s="210">
        <f>K264/L264</f>
        <v>7.9531576156877861E-3</v>
      </c>
      <c r="N264" s="211">
        <v>45.234999999999999</v>
      </c>
      <c r="O264" s="212">
        <f>M264*N264</f>
        <v>0.35976108474563701</v>
      </c>
      <c r="P264" s="212">
        <f>M264*60*1000</f>
        <v>477.18945694126717</v>
      </c>
      <c r="Q264" s="213">
        <f>P264*N264/1000</f>
        <v>21.585665084738221</v>
      </c>
    </row>
    <row r="265" spans="1:17" s="12" customFormat="1" ht="12.75" customHeight="1">
      <c r="A265" s="206"/>
      <c r="B265" s="41" t="s">
        <v>36</v>
      </c>
      <c r="C265" s="39" t="s">
        <v>652</v>
      </c>
      <c r="D265" s="221">
        <v>75</v>
      </c>
      <c r="E265" s="221" t="s">
        <v>34</v>
      </c>
      <c r="F265" s="209">
        <f>G265+H265+I265</f>
        <v>51.684000000000005</v>
      </c>
      <c r="G265" s="209">
        <v>7.7057600000000006</v>
      </c>
      <c r="H265" s="209">
        <v>12</v>
      </c>
      <c r="I265" s="209">
        <v>31.978240000000003</v>
      </c>
      <c r="J265" s="209">
        <v>4020.7000000000003</v>
      </c>
      <c r="K265" s="209">
        <v>31.978240000000003</v>
      </c>
      <c r="L265" s="209">
        <v>4020.7000000000003</v>
      </c>
      <c r="M265" s="210">
        <f>K265/L265</f>
        <v>7.9534011490536485E-3</v>
      </c>
      <c r="N265" s="211">
        <v>45.234999999999999</v>
      </c>
      <c r="O265" s="212">
        <f>M265*N265</f>
        <v>0.35977210097744178</v>
      </c>
      <c r="P265" s="212">
        <f>M265*60*1000</f>
        <v>477.20406894321894</v>
      </c>
      <c r="Q265" s="213">
        <f>P265*N265/1000</f>
        <v>21.586326058646506</v>
      </c>
    </row>
    <row r="266" spans="1:17" s="12" customFormat="1" ht="12.75" customHeight="1">
      <c r="A266" s="206"/>
      <c r="B266" s="41" t="s">
        <v>36</v>
      </c>
      <c r="C266" s="39" t="s">
        <v>383</v>
      </c>
      <c r="D266" s="221">
        <v>44</v>
      </c>
      <c r="E266" s="221">
        <v>1988</v>
      </c>
      <c r="F266" s="209">
        <f>G266+H266+I266</f>
        <v>30.341999999999999</v>
      </c>
      <c r="G266" s="209">
        <v>4.7027800000000006</v>
      </c>
      <c r="H266" s="209">
        <v>7.04</v>
      </c>
      <c r="I266" s="209">
        <v>18.599219999999999</v>
      </c>
      <c r="J266" s="209">
        <v>2317.52</v>
      </c>
      <c r="K266" s="209">
        <v>18.599219999999999</v>
      </c>
      <c r="L266" s="209">
        <v>2317.52</v>
      </c>
      <c r="M266" s="210">
        <f>K266/L266</f>
        <v>8.0254841382167135E-3</v>
      </c>
      <c r="N266" s="211">
        <v>45.234999999999999</v>
      </c>
      <c r="O266" s="212">
        <f>M266*N266</f>
        <v>0.36303277499223302</v>
      </c>
      <c r="P266" s="212">
        <f>M266*60*1000</f>
        <v>481.5290482930028</v>
      </c>
      <c r="Q266" s="213">
        <f>P266*N266/1000</f>
        <v>21.781966499533979</v>
      </c>
    </row>
    <row r="267" spans="1:17" s="12" customFormat="1" ht="12.75" customHeight="1">
      <c r="A267" s="206"/>
      <c r="B267" s="41" t="s">
        <v>72</v>
      </c>
      <c r="C267" s="238" t="s">
        <v>479</v>
      </c>
      <c r="D267" s="233">
        <v>80</v>
      </c>
      <c r="E267" s="233">
        <v>1964</v>
      </c>
      <c r="F267" s="234">
        <v>50.131</v>
      </c>
      <c r="G267" s="234">
        <v>6.2984999999999998</v>
      </c>
      <c r="H267" s="234">
        <v>12.72</v>
      </c>
      <c r="I267" s="234">
        <v>31.112507999999998</v>
      </c>
      <c r="J267" s="234">
        <v>3830.86</v>
      </c>
      <c r="K267" s="234">
        <v>31.112507999999998</v>
      </c>
      <c r="L267" s="234">
        <v>3830.86</v>
      </c>
      <c r="M267" s="235">
        <v>8.1215465978918561E-3</v>
      </c>
      <c r="N267" s="236">
        <v>77.39</v>
      </c>
      <c r="O267" s="236">
        <v>0.6285264912108508</v>
      </c>
      <c r="P267" s="236">
        <v>487.29279587351135</v>
      </c>
      <c r="Q267" s="237">
        <v>37.711589472651042</v>
      </c>
    </row>
    <row r="268" spans="1:17" s="12" customFormat="1" ht="12.75" customHeight="1">
      <c r="A268" s="206"/>
      <c r="B268" s="207" t="s">
        <v>447</v>
      </c>
      <c r="C268" s="39" t="s">
        <v>874</v>
      </c>
      <c r="D268" s="221">
        <v>9</v>
      </c>
      <c r="E268" s="221">
        <v>1979</v>
      </c>
      <c r="F268" s="209">
        <v>6.2</v>
      </c>
      <c r="G268" s="209">
        <v>0.56999999999999995</v>
      </c>
      <c r="H268" s="209">
        <v>1.44</v>
      </c>
      <c r="I268" s="209">
        <v>4.18</v>
      </c>
      <c r="J268" s="209">
        <v>513.1</v>
      </c>
      <c r="K268" s="209">
        <v>4.18</v>
      </c>
      <c r="L268" s="209">
        <v>513.1</v>
      </c>
      <c r="M268" s="210">
        <f>K268/L268</f>
        <v>8.1465601247320205E-3</v>
      </c>
      <c r="N268" s="211">
        <v>81</v>
      </c>
      <c r="O268" s="212">
        <f>M268*N268</f>
        <v>0.65987137010329366</v>
      </c>
      <c r="P268" s="212">
        <f>M268*60*1000</f>
        <v>488.79360748392122</v>
      </c>
      <c r="Q268" s="213">
        <f>P268*N268/1000</f>
        <v>39.592282206197616</v>
      </c>
    </row>
    <row r="269" spans="1:17" s="12" customFormat="1" ht="12.75" customHeight="1">
      <c r="A269" s="206"/>
      <c r="B269" s="207" t="s">
        <v>33</v>
      </c>
      <c r="C269" s="39" t="s">
        <v>630</v>
      </c>
      <c r="D269" s="221">
        <v>16</v>
      </c>
      <c r="E269" s="221">
        <v>1979</v>
      </c>
      <c r="F269" s="209">
        <v>10.401</v>
      </c>
      <c r="G269" s="209">
        <v>1.0680000000000001</v>
      </c>
      <c r="H269" s="209">
        <v>2.56</v>
      </c>
      <c r="I269" s="209">
        <v>6.7729999999999997</v>
      </c>
      <c r="J269" s="209">
        <v>831.2</v>
      </c>
      <c r="K269" s="209">
        <v>6.7729999999999997</v>
      </c>
      <c r="L269" s="209">
        <v>831.2</v>
      </c>
      <c r="M269" s="210">
        <f>K269/L269</f>
        <v>8.148460057747834E-3</v>
      </c>
      <c r="N269" s="211">
        <v>66.099999999999994</v>
      </c>
      <c r="O269" s="212">
        <f>M269*N269</f>
        <v>0.53861320981713179</v>
      </c>
      <c r="P269" s="212">
        <f>M269*60*1000</f>
        <v>488.90760346487008</v>
      </c>
      <c r="Q269" s="213">
        <f>P269*N269/1000</f>
        <v>32.316792589027912</v>
      </c>
    </row>
    <row r="270" spans="1:17" s="12" customFormat="1" ht="12.75" customHeight="1">
      <c r="A270" s="206"/>
      <c r="B270" s="207" t="s">
        <v>109</v>
      </c>
      <c r="C270" s="239" t="s">
        <v>504</v>
      </c>
      <c r="D270" s="240">
        <v>40</v>
      </c>
      <c r="E270" s="240">
        <v>1987</v>
      </c>
      <c r="F270" s="241">
        <v>28.937000000000001</v>
      </c>
      <c r="G270" s="241">
        <v>3.927</v>
      </c>
      <c r="H270" s="241">
        <v>6.4</v>
      </c>
      <c r="I270" s="241">
        <v>18.609998000000001</v>
      </c>
      <c r="J270" s="241">
        <v>2280.42</v>
      </c>
      <c r="K270" s="241">
        <v>18.609998000000001</v>
      </c>
      <c r="L270" s="241">
        <v>2280.42</v>
      </c>
      <c r="M270" s="242">
        <v>8.1607765236228411E-3</v>
      </c>
      <c r="N270" s="243">
        <v>83.603000000000009</v>
      </c>
      <c r="O270" s="243">
        <v>0.68226539970444045</v>
      </c>
      <c r="P270" s="243">
        <v>489.64659141737042</v>
      </c>
      <c r="Q270" s="244">
        <v>40.935923982266424</v>
      </c>
    </row>
    <row r="271" spans="1:17" s="12" customFormat="1" ht="12.75" customHeight="1">
      <c r="A271" s="206"/>
      <c r="B271" s="41" t="s">
        <v>314</v>
      </c>
      <c r="C271" s="39" t="s">
        <v>847</v>
      </c>
      <c r="D271" s="221">
        <v>44</v>
      </c>
      <c r="E271" s="221">
        <v>1980</v>
      </c>
      <c r="F271" s="209">
        <v>30.798999999999999</v>
      </c>
      <c r="G271" s="209">
        <v>4.3559999999999999</v>
      </c>
      <c r="H271" s="209">
        <v>7.2</v>
      </c>
      <c r="I271" s="209">
        <f>F271-G271-H271</f>
        <v>19.242999999999999</v>
      </c>
      <c r="J271" s="209">
        <v>2325.46</v>
      </c>
      <c r="K271" s="209">
        <v>19.242999999999999</v>
      </c>
      <c r="L271" s="209">
        <v>2325.5</v>
      </c>
      <c r="M271" s="210">
        <f>K271/L271</f>
        <v>8.274779617286605E-3</v>
      </c>
      <c r="N271" s="211">
        <v>50.25</v>
      </c>
      <c r="O271" s="212">
        <f>M271*N271</f>
        <v>0.41580767576865191</v>
      </c>
      <c r="P271" s="212">
        <f>M271*60*1000</f>
        <v>496.4867770371963</v>
      </c>
      <c r="Q271" s="213">
        <f>P271*N271/1000</f>
        <v>24.948460546119112</v>
      </c>
    </row>
    <row r="272" spans="1:17" s="12" customFormat="1" ht="12.75" customHeight="1">
      <c r="A272" s="206"/>
      <c r="B272" s="41" t="s">
        <v>72</v>
      </c>
      <c r="C272" s="238" t="s">
        <v>480</v>
      </c>
      <c r="D272" s="233">
        <v>101</v>
      </c>
      <c r="E272" s="233">
        <v>1966</v>
      </c>
      <c r="F272" s="234">
        <v>61.356999999999999</v>
      </c>
      <c r="G272" s="234">
        <v>8.3087160000000004</v>
      </c>
      <c r="H272" s="234">
        <v>15.84</v>
      </c>
      <c r="I272" s="234">
        <v>37.208295</v>
      </c>
      <c r="J272" s="234">
        <v>4481.51</v>
      </c>
      <c r="K272" s="234">
        <v>37.208295</v>
      </c>
      <c r="L272" s="234">
        <v>4481.51</v>
      </c>
      <c r="M272" s="235">
        <v>8.3026245618106394E-3</v>
      </c>
      <c r="N272" s="236">
        <v>77.39</v>
      </c>
      <c r="O272" s="236">
        <v>0.64254011483852536</v>
      </c>
      <c r="P272" s="236">
        <v>498.15747370863841</v>
      </c>
      <c r="Q272" s="237">
        <v>38.552406890311524</v>
      </c>
    </row>
    <row r="273" spans="1:17" s="12" customFormat="1" ht="12.75" customHeight="1">
      <c r="A273" s="206"/>
      <c r="B273" s="207" t="s">
        <v>425</v>
      </c>
      <c r="C273" s="39" t="s">
        <v>407</v>
      </c>
      <c r="D273" s="221">
        <v>12</v>
      </c>
      <c r="E273" s="221" t="s">
        <v>34</v>
      </c>
      <c r="F273" s="209">
        <v>7.9619999999999997</v>
      </c>
      <c r="G273" s="209">
        <v>0.91800000000000004</v>
      </c>
      <c r="H273" s="209">
        <v>1.92</v>
      </c>
      <c r="I273" s="209">
        <v>5.1239999999999997</v>
      </c>
      <c r="J273" s="209">
        <v>616.07000000000005</v>
      </c>
      <c r="K273" s="209">
        <v>5.1239999999999997</v>
      </c>
      <c r="L273" s="209">
        <v>616.07000000000005</v>
      </c>
      <c r="M273" s="210">
        <f>K273/L273</f>
        <v>8.3172366776502662E-3</v>
      </c>
      <c r="N273" s="211">
        <v>74.3</v>
      </c>
      <c r="O273" s="212">
        <f>M273*N273</f>
        <v>0.61797068514941478</v>
      </c>
      <c r="P273" s="212">
        <f>M273*60*1000</f>
        <v>499.03420065901599</v>
      </c>
      <c r="Q273" s="213">
        <f>P273*N273/1000</f>
        <v>37.078241108964889</v>
      </c>
    </row>
    <row r="274" spans="1:17" s="12" customFormat="1" ht="12.75" customHeight="1">
      <c r="A274" s="206"/>
      <c r="B274" s="207" t="s">
        <v>109</v>
      </c>
      <c r="C274" s="239" t="s">
        <v>503</v>
      </c>
      <c r="D274" s="240">
        <v>41</v>
      </c>
      <c r="E274" s="240">
        <v>1991</v>
      </c>
      <c r="F274" s="241">
        <v>28.11</v>
      </c>
      <c r="G274" s="241">
        <v>2.5499999999999998</v>
      </c>
      <c r="H274" s="241">
        <v>6.4</v>
      </c>
      <c r="I274" s="241">
        <v>19.159998999999999</v>
      </c>
      <c r="J274" s="241">
        <v>2281.19</v>
      </c>
      <c r="K274" s="241">
        <v>19.159998999999999</v>
      </c>
      <c r="L274" s="241">
        <v>2281.19</v>
      </c>
      <c r="M274" s="242">
        <v>8.3991245797149731E-3</v>
      </c>
      <c r="N274" s="243">
        <v>83.603000000000009</v>
      </c>
      <c r="O274" s="243">
        <v>0.70219201223791095</v>
      </c>
      <c r="P274" s="243">
        <v>503.94747478289838</v>
      </c>
      <c r="Q274" s="244">
        <v>42.131520734274659</v>
      </c>
    </row>
    <row r="275" spans="1:17" s="12" customFormat="1" ht="12.75" customHeight="1">
      <c r="A275" s="206"/>
      <c r="B275" s="41" t="s">
        <v>97</v>
      </c>
      <c r="C275" s="238" t="s">
        <v>83</v>
      </c>
      <c r="D275" s="233">
        <v>60</v>
      </c>
      <c r="E275" s="233">
        <v>1969</v>
      </c>
      <c r="F275" s="234">
        <v>41.472000000000001</v>
      </c>
      <c r="G275" s="234">
        <v>5.2530000000000001</v>
      </c>
      <c r="H275" s="234">
        <v>9.6</v>
      </c>
      <c r="I275" s="234">
        <v>26.619</v>
      </c>
      <c r="J275" s="234">
        <v>3165.62</v>
      </c>
      <c r="K275" s="234">
        <v>26.619</v>
      </c>
      <c r="L275" s="234">
        <v>3165.62</v>
      </c>
      <c r="M275" s="235">
        <v>8.4087793228498683E-3</v>
      </c>
      <c r="N275" s="236">
        <v>78.807000000000002</v>
      </c>
      <c r="O275" s="236">
        <v>0.66267067209582964</v>
      </c>
      <c r="P275" s="236">
        <v>504.52675937099212</v>
      </c>
      <c r="Q275" s="237">
        <v>39.760240325749777</v>
      </c>
    </row>
    <row r="276" spans="1:17" s="12" customFormat="1" ht="12.75" customHeight="1">
      <c r="A276" s="206"/>
      <c r="B276" s="41" t="s">
        <v>72</v>
      </c>
      <c r="C276" s="238" t="s">
        <v>483</v>
      </c>
      <c r="D276" s="233">
        <v>55</v>
      </c>
      <c r="E276" s="233">
        <v>1995</v>
      </c>
      <c r="F276" s="234">
        <v>42.305</v>
      </c>
      <c r="G276" s="234">
        <v>5.7283710000000001</v>
      </c>
      <c r="H276" s="234">
        <v>8.7200000000000006</v>
      </c>
      <c r="I276" s="234">
        <v>27.856629000000002</v>
      </c>
      <c r="J276" s="234">
        <v>3308.16</v>
      </c>
      <c r="K276" s="234">
        <v>27.856629000000002</v>
      </c>
      <c r="L276" s="234">
        <v>3308.16</v>
      </c>
      <c r="M276" s="235">
        <v>8.4205809271619275E-3</v>
      </c>
      <c r="N276" s="236">
        <v>77.39</v>
      </c>
      <c r="O276" s="236">
        <v>0.65166875795306156</v>
      </c>
      <c r="P276" s="236">
        <v>505.2348556297157</v>
      </c>
      <c r="Q276" s="237">
        <v>39.100125477183695</v>
      </c>
    </row>
    <row r="277" spans="1:17" s="12" customFormat="1" ht="12.75" customHeight="1">
      <c r="A277" s="206"/>
      <c r="B277" s="41" t="s">
        <v>330</v>
      </c>
      <c r="C277" s="245" t="s">
        <v>324</v>
      </c>
      <c r="D277" s="246">
        <v>22</v>
      </c>
      <c r="E277" s="246" t="s">
        <v>34</v>
      </c>
      <c r="F277" s="247">
        <f>G277+H277+I277</f>
        <v>16.28</v>
      </c>
      <c r="G277" s="247">
        <v>2.7256999999999998</v>
      </c>
      <c r="H277" s="247">
        <v>3.52</v>
      </c>
      <c r="I277" s="247">
        <v>10.0343</v>
      </c>
      <c r="J277" s="247">
        <v>1189.94</v>
      </c>
      <c r="K277" s="247">
        <f>I277</f>
        <v>10.0343</v>
      </c>
      <c r="L277" s="247">
        <f>J277</f>
        <v>1189.94</v>
      </c>
      <c r="M277" s="248">
        <f>K277/L277</f>
        <v>8.4326100475654239E-3</v>
      </c>
      <c r="N277" s="249">
        <v>47.5</v>
      </c>
      <c r="O277" s="250">
        <f>M277*N277</f>
        <v>0.40054897725935762</v>
      </c>
      <c r="P277" s="250">
        <f>M277*60*1000</f>
        <v>505.9566028539254</v>
      </c>
      <c r="Q277" s="251">
        <f>P277*N277/1000</f>
        <v>24.032938635561454</v>
      </c>
    </row>
    <row r="278" spans="1:17" s="12" customFormat="1" ht="12.75" customHeight="1">
      <c r="A278" s="206"/>
      <c r="B278" s="207" t="s">
        <v>182</v>
      </c>
      <c r="C278" s="238" t="s">
        <v>146</v>
      </c>
      <c r="D278" s="233">
        <v>46</v>
      </c>
      <c r="E278" s="233">
        <v>2006</v>
      </c>
      <c r="F278" s="234">
        <v>38.590000000000003</v>
      </c>
      <c r="G278" s="234">
        <v>9.6026009999999999</v>
      </c>
      <c r="H278" s="234">
        <v>3.68</v>
      </c>
      <c r="I278" s="234">
        <v>25.307400999999999</v>
      </c>
      <c r="J278" s="234">
        <v>2989.78</v>
      </c>
      <c r="K278" s="234">
        <v>25.307400999999999</v>
      </c>
      <c r="L278" s="234">
        <v>2989.78</v>
      </c>
      <c r="M278" s="235">
        <v>8.464636528440218E-3</v>
      </c>
      <c r="N278" s="236">
        <v>54.609000000000009</v>
      </c>
      <c r="O278" s="236">
        <v>0.46224533618159191</v>
      </c>
      <c r="P278" s="236">
        <v>507.87819170641313</v>
      </c>
      <c r="Q278" s="237">
        <v>27.734720170895518</v>
      </c>
    </row>
    <row r="279" spans="1:17" s="12" customFormat="1" ht="12.75" customHeight="1">
      <c r="A279" s="206"/>
      <c r="B279" s="207" t="s">
        <v>182</v>
      </c>
      <c r="C279" s="238" t="s">
        <v>144</v>
      </c>
      <c r="D279" s="233">
        <v>16</v>
      </c>
      <c r="E279" s="233">
        <v>2005</v>
      </c>
      <c r="F279" s="234">
        <v>13.803000000000001</v>
      </c>
      <c r="G279" s="234">
        <v>2.7001040000000001</v>
      </c>
      <c r="H279" s="234">
        <v>1.36</v>
      </c>
      <c r="I279" s="234">
        <v>9.742896</v>
      </c>
      <c r="J279" s="234">
        <v>1150.31</v>
      </c>
      <c r="K279" s="234">
        <v>9.742896</v>
      </c>
      <c r="L279" s="234">
        <v>1150.31</v>
      </c>
      <c r="M279" s="235">
        <v>8.4698003146977778E-3</v>
      </c>
      <c r="N279" s="236">
        <v>54.609000000000009</v>
      </c>
      <c r="O279" s="236">
        <v>0.46252732538533103</v>
      </c>
      <c r="P279" s="236">
        <v>508.1880188818667</v>
      </c>
      <c r="Q279" s="237">
        <v>27.751639523119863</v>
      </c>
    </row>
    <row r="280" spans="1:17" s="12" customFormat="1" ht="12.75" customHeight="1">
      <c r="A280" s="206"/>
      <c r="B280" s="207" t="s">
        <v>800</v>
      </c>
      <c r="C280" s="39" t="s">
        <v>436</v>
      </c>
      <c r="D280" s="221">
        <v>10</v>
      </c>
      <c r="E280" s="221">
        <v>1975</v>
      </c>
      <c r="F280" s="209">
        <v>32.704999999999998</v>
      </c>
      <c r="G280" s="209">
        <v>3.468</v>
      </c>
      <c r="H280" s="209">
        <v>6.4</v>
      </c>
      <c r="I280" s="209">
        <v>22.837</v>
      </c>
      <c r="J280" s="209">
        <v>2692.85</v>
      </c>
      <c r="K280" s="209">
        <v>22.837</v>
      </c>
      <c r="L280" s="209">
        <v>2692.85</v>
      </c>
      <c r="M280" s="210">
        <v>8.4806060493529158E-3</v>
      </c>
      <c r="N280" s="211">
        <v>51.884</v>
      </c>
      <c r="O280" s="212">
        <v>0.44000776426462668</v>
      </c>
      <c r="P280" s="212">
        <v>508.83636296117498</v>
      </c>
      <c r="Q280" s="213">
        <v>26.400465855877602</v>
      </c>
    </row>
    <row r="281" spans="1:17" s="12" customFormat="1" ht="12.75" customHeight="1">
      <c r="A281" s="206"/>
      <c r="B281" s="207" t="s">
        <v>447</v>
      </c>
      <c r="C281" s="39" t="s">
        <v>875</v>
      </c>
      <c r="D281" s="221">
        <v>20</v>
      </c>
      <c r="E281" s="221">
        <v>1976</v>
      </c>
      <c r="F281" s="209">
        <v>13.44</v>
      </c>
      <c r="G281" s="209">
        <v>1.76</v>
      </c>
      <c r="H281" s="209">
        <v>2.56</v>
      </c>
      <c r="I281" s="209">
        <v>9.11</v>
      </c>
      <c r="J281" s="209">
        <v>1064.72</v>
      </c>
      <c r="K281" s="209">
        <v>9.11</v>
      </c>
      <c r="L281" s="209">
        <v>1064.72</v>
      </c>
      <c r="M281" s="210">
        <f>K281/L281</f>
        <v>8.5562401382523103E-3</v>
      </c>
      <c r="N281" s="211">
        <v>81</v>
      </c>
      <c r="O281" s="212">
        <f>M281*N281</f>
        <v>0.69305545119843714</v>
      </c>
      <c r="P281" s="212">
        <f>M281*60*1000</f>
        <v>513.37440829513855</v>
      </c>
      <c r="Q281" s="213">
        <f>P281*N281/1000</f>
        <v>41.583327071906218</v>
      </c>
    </row>
    <row r="282" spans="1:17" s="12" customFormat="1" ht="12.75" customHeight="1">
      <c r="A282" s="206"/>
      <c r="B282" s="207" t="s">
        <v>123</v>
      </c>
      <c r="C282" s="252" t="s">
        <v>118</v>
      </c>
      <c r="D282" s="253">
        <v>44</v>
      </c>
      <c r="E282" s="253">
        <v>1964</v>
      </c>
      <c r="F282" s="43">
        <v>23.262</v>
      </c>
      <c r="G282" s="43">
        <v>2.4671759999999998</v>
      </c>
      <c r="H282" s="43">
        <v>4.8</v>
      </c>
      <c r="I282" s="43">
        <v>15.994828</v>
      </c>
      <c r="J282" s="43">
        <v>1865.95</v>
      </c>
      <c r="K282" s="43">
        <v>15.994828</v>
      </c>
      <c r="L282" s="43">
        <v>1865.95</v>
      </c>
      <c r="M282" s="44">
        <v>8.5719488732281142E-3</v>
      </c>
      <c r="N282" s="42">
        <v>75.973000000000013</v>
      </c>
      <c r="O282" s="42">
        <v>0.65123667174575961</v>
      </c>
      <c r="P282" s="42">
        <v>514.31693239368678</v>
      </c>
      <c r="Q282" s="214">
        <v>39.074200304745574</v>
      </c>
    </row>
    <row r="283" spans="1:17" s="12" customFormat="1" ht="12.75" customHeight="1">
      <c r="A283" s="206"/>
      <c r="B283" s="207" t="s">
        <v>33</v>
      </c>
      <c r="C283" s="39" t="s">
        <v>631</v>
      </c>
      <c r="D283" s="221">
        <v>18</v>
      </c>
      <c r="E283" s="221">
        <v>1980</v>
      </c>
      <c r="F283" s="209">
        <v>13.563000000000001</v>
      </c>
      <c r="G283" s="209">
        <v>2.2440000000000002</v>
      </c>
      <c r="H283" s="209">
        <v>2.88</v>
      </c>
      <c r="I283" s="209">
        <v>8.4390000000000001</v>
      </c>
      <c r="J283" s="209">
        <v>978.13</v>
      </c>
      <c r="K283" s="209">
        <v>8.4390000000000001</v>
      </c>
      <c r="L283" s="209">
        <v>978.13</v>
      </c>
      <c r="M283" s="210">
        <f>K283/L283</f>
        <v>8.62768752619795E-3</v>
      </c>
      <c r="N283" s="211">
        <v>66.099999999999994</v>
      </c>
      <c r="O283" s="212">
        <f>M283*N283</f>
        <v>0.57029014548168444</v>
      </c>
      <c r="P283" s="212">
        <f>M283*60*1000</f>
        <v>517.66125157187707</v>
      </c>
      <c r="Q283" s="213">
        <f>P283*N283/1000</f>
        <v>34.21740872890107</v>
      </c>
    </row>
    <row r="284" spans="1:17" s="12" customFormat="1" ht="12.75" customHeight="1">
      <c r="A284" s="206"/>
      <c r="B284" s="41" t="s">
        <v>314</v>
      </c>
      <c r="C284" s="39" t="s">
        <v>848</v>
      </c>
      <c r="D284" s="221">
        <v>61</v>
      </c>
      <c r="E284" s="221">
        <v>1970</v>
      </c>
      <c r="F284" s="209">
        <v>37.826999999999998</v>
      </c>
      <c r="G284" s="209">
        <v>4.5629999999999997</v>
      </c>
      <c r="H284" s="209">
        <v>9.6</v>
      </c>
      <c r="I284" s="209">
        <f>F284-G284-H284</f>
        <v>23.663999999999994</v>
      </c>
      <c r="J284" s="209">
        <v>2729.44</v>
      </c>
      <c r="K284" s="209">
        <v>23.664000000000001</v>
      </c>
      <c r="L284" s="209">
        <v>2729.44</v>
      </c>
      <c r="M284" s="210">
        <f>K284/L284</f>
        <v>8.6699103112726425E-3</v>
      </c>
      <c r="N284" s="211">
        <v>50.25</v>
      </c>
      <c r="O284" s="212">
        <f>M284*N284</f>
        <v>0.43566299314145029</v>
      </c>
      <c r="P284" s="212">
        <f>M284*60*1000</f>
        <v>520.19461867635857</v>
      </c>
      <c r="Q284" s="213">
        <f>P284*N284/1000</f>
        <v>26.139779588487016</v>
      </c>
    </row>
    <row r="285" spans="1:17" s="12" customFormat="1" ht="12.75" customHeight="1">
      <c r="A285" s="206"/>
      <c r="B285" s="207" t="s">
        <v>447</v>
      </c>
      <c r="C285" s="39" t="s">
        <v>876</v>
      </c>
      <c r="D285" s="221">
        <v>40</v>
      </c>
      <c r="E285" s="221">
        <v>1983</v>
      </c>
      <c r="F285" s="209">
        <v>29.2</v>
      </c>
      <c r="G285" s="209">
        <v>4.1500000000000004</v>
      </c>
      <c r="H285" s="209">
        <v>5.6</v>
      </c>
      <c r="I285" s="209">
        <v>19.440000000000001</v>
      </c>
      <c r="J285" s="209">
        <v>2236.29</v>
      </c>
      <c r="K285" s="209">
        <v>19.440000000000001</v>
      </c>
      <c r="L285" s="209">
        <v>2236.29</v>
      </c>
      <c r="M285" s="210">
        <f>K285/L285</f>
        <v>8.6929691587405936E-3</v>
      </c>
      <c r="N285" s="211">
        <v>81</v>
      </c>
      <c r="O285" s="212">
        <f>M285*N285</f>
        <v>0.70413050185798809</v>
      </c>
      <c r="P285" s="212">
        <f>M285*60*1000</f>
        <v>521.57814952443562</v>
      </c>
      <c r="Q285" s="213">
        <f>P285*N285/1000</f>
        <v>42.247830111479281</v>
      </c>
    </row>
    <row r="286" spans="1:17" s="12" customFormat="1" ht="12.75" customHeight="1">
      <c r="A286" s="206"/>
      <c r="B286" s="41" t="s">
        <v>72</v>
      </c>
      <c r="C286" s="238" t="s">
        <v>482</v>
      </c>
      <c r="D286" s="233">
        <v>100</v>
      </c>
      <c r="E286" s="233">
        <v>1973</v>
      </c>
      <c r="F286" s="234">
        <v>62.545000000000002</v>
      </c>
      <c r="G286" s="234">
        <v>8.4793620000000001</v>
      </c>
      <c r="H286" s="234">
        <v>15.971</v>
      </c>
      <c r="I286" s="234">
        <v>38.094642999999998</v>
      </c>
      <c r="J286" s="234">
        <v>4362.3100000000004</v>
      </c>
      <c r="K286" s="234">
        <v>38.094642999999998</v>
      </c>
      <c r="L286" s="234">
        <v>4362.3100000000004</v>
      </c>
      <c r="M286" s="235">
        <v>8.7326767240292393E-3</v>
      </c>
      <c r="N286" s="236">
        <v>77.39</v>
      </c>
      <c r="O286" s="236">
        <v>0.67582185167262288</v>
      </c>
      <c r="P286" s="236">
        <v>523.9606034417543</v>
      </c>
      <c r="Q286" s="237">
        <v>40.549311100357365</v>
      </c>
    </row>
    <row r="287" spans="1:17" s="12" customFormat="1" ht="12.75" customHeight="1">
      <c r="A287" s="206"/>
      <c r="B287" s="207" t="s">
        <v>425</v>
      </c>
      <c r="C287" s="39" t="s">
        <v>770</v>
      </c>
      <c r="D287" s="221">
        <v>20</v>
      </c>
      <c r="E287" s="221" t="s">
        <v>34</v>
      </c>
      <c r="F287" s="209">
        <v>16</v>
      </c>
      <c r="G287" s="209">
        <v>1.6319999999999999</v>
      </c>
      <c r="H287" s="209">
        <v>3.1989999999999998</v>
      </c>
      <c r="I287" s="209">
        <v>11.169</v>
      </c>
      <c r="J287" s="209">
        <v>1276.4100000000001</v>
      </c>
      <c r="K287" s="209">
        <v>11.169</v>
      </c>
      <c r="L287" s="209">
        <v>1276.4100000000001</v>
      </c>
      <c r="M287" s="210">
        <f>K287/L287</f>
        <v>8.7503231720215298E-3</v>
      </c>
      <c r="N287" s="211">
        <v>74.3</v>
      </c>
      <c r="O287" s="212">
        <f>M287*N287</f>
        <v>0.65014901168119965</v>
      </c>
      <c r="P287" s="212">
        <f>M287*60*1000</f>
        <v>525.01939032129178</v>
      </c>
      <c r="Q287" s="213">
        <f>P287*N287/1000</f>
        <v>39.008940700871982</v>
      </c>
    </row>
    <row r="288" spans="1:17" s="12" customFormat="1" ht="12.75" customHeight="1">
      <c r="A288" s="206"/>
      <c r="B288" s="207" t="s">
        <v>447</v>
      </c>
      <c r="C288" s="39" t="s">
        <v>316</v>
      </c>
      <c r="D288" s="221">
        <v>42</v>
      </c>
      <c r="E288" s="221">
        <v>1994</v>
      </c>
      <c r="F288" s="209">
        <v>31.8</v>
      </c>
      <c r="G288" s="209">
        <v>3.68</v>
      </c>
      <c r="H288" s="209">
        <v>6.72</v>
      </c>
      <c r="I288" s="209">
        <v>21.39</v>
      </c>
      <c r="J288" s="209">
        <v>2426.81</v>
      </c>
      <c r="K288" s="209">
        <v>21.39</v>
      </c>
      <c r="L288" s="209">
        <v>2426.81</v>
      </c>
      <c r="M288" s="210">
        <f>K288/L288</f>
        <v>8.814039830064983E-3</v>
      </c>
      <c r="N288" s="211">
        <v>81</v>
      </c>
      <c r="O288" s="212">
        <f>M288*N288</f>
        <v>0.71393722623526357</v>
      </c>
      <c r="P288" s="212">
        <f>M288*60*1000</f>
        <v>528.84238980389898</v>
      </c>
      <c r="Q288" s="213">
        <f>P288*N288/1000</f>
        <v>42.836233574115816</v>
      </c>
    </row>
    <row r="289" spans="1:17" s="12" customFormat="1" ht="12.75" customHeight="1">
      <c r="A289" s="206"/>
      <c r="B289" s="207" t="s">
        <v>425</v>
      </c>
      <c r="C289" s="39" t="s">
        <v>771</v>
      </c>
      <c r="D289" s="221">
        <v>20</v>
      </c>
      <c r="E289" s="221" t="s">
        <v>34</v>
      </c>
      <c r="F289" s="209">
        <v>12.215</v>
      </c>
      <c r="G289" s="209">
        <v>1.3260000000000001</v>
      </c>
      <c r="H289" s="209">
        <v>3.0390000000000001</v>
      </c>
      <c r="I289" s="209">
        <v>7.85</v>
      </c>
      <c r="J289" s="209">
        <v>888.3</v>
      </c>
      <c r="K289" s="209">
        <v>7.85</v>
      </c>
      <c r="L289" s="209">
        <v>888.3</v>
      </c>
      <c r="M289" s="210">
        <f>K289/L289</f>
        <v>8.8371045817854325E-3</v>
      </c>
      <c r="N289" s="211">
        <v>74.3</v>
      </c>
      <c r="O289" s="212">
        <f>M289*N289</f>
        <v>0.6565968704266576</v>
      </c>
      <c r="P289" s="212">
        <f>M289*60*1000</f>
        <v>530.22627490712591</v>
      </c>
      <c r="Q289" s="213">
        <f>P289*N289/1000</f>
        <v>39.39581222559945</v>
      </c>
    </row>
    <row r="290" spans="1:17" s="12" customFormat="1" ht="12.75" customHeight="1">
      <c r="A290" s="206"/>
      <c r="B290" s="207" t="s">
        <v>800</v>
      </c>
      <c r="C290" s="39" t="s">
        <v>781</v>
      </c>
      <c r="D290" s="221">
        <v>45</v>
      </c>
      <c r="E290" s="221">
        <v>1976</v>
      </c>
      <c r="F290" s="209">
        <v>31.634993999999999</v>
      </c>
      <c r="G290" s="209">
        <v>3.9005399999999999</v>
      </c>
      <c r="H290" s="209">
        <v>7.2</v>
      </c>
      <c r="I290" s="209">
        <v>20.534454</v>
      </c>
      <c r="J290" s="209">
        <v>2322.64</v>
      </c>
      <c r="K290" s="209">
        <v>20.534454</v>
      </c>
      <c r="L290" s="209">
        <v>2322.64</v>
      </c>
      <c r="M290" s="210">
        <v>8.8409973134019916E-3</v>
      </c>
      <c r="N290" s="211">
        <v>51.884</v>
      </c>
      <c r="O290" s="212">
        <v>0.45870630460854894</v>
      </c>
      <c r="P290" s="212">
        <v>530.4598388041195</v>
      </c>
      <c r="Q290" s="213">
        <v>27.522378276512935</v>
      </c>
    </row>
    <row r="291" spans="1:17" s="12" customFormat="1" ht="12.75" customHeight="1">
      <c r="A291" s="206"/>
      <c r="B291" s="41" t="s">
        <v>97</v>
      </c>
      <c r="C291" s="238" t="s">
        <v>89</v>
      </c>
      <c r="D291" s="233">
        <v>30</v>
      </c>
      <c r="E291" s="233">
        <v>1973</v>
      </c>
      <c r="F291" s="234">
        <v>22.995999999999999</v>
      </c>
      <c r="G291" s="234">
        <v>3.0089999999999999</v>
      </c>
      <c r="H291" s="234">
        <v>4.8</v>
      </c>
      <c r="I291" s="234">
        <v>15.186999999999999</v>
      </c>
      <c r="J291" s="234">
        <v>1715.3</v>
      </c>
      <c r="K291" s="234">
        <v>15.186999999999999</v>
      </c>
      <c r="L291" s="234">
        <v>1715.3</v>
      </c>
      <c r="M291" s="235">
        <v>8.8538448084883106E-3</v>
      </c>
      <c r="N291" s="236">
        <v>78.807000000000002</v>
      </c>
      <c r="O291" s="236">
        <v>0.69774494782253826</v>
      </c>
      <c r="P291" s="236">
        <v>531.23068850929872</v>
      </c>
      <c r="Q291" s="237">
        <v>41.864696869352308</v>
      </c>
    </row>
    <row r="292" spans="1:17" s="12" customFormat="1" ht="12.75" customHeight="1">
      <c r="A292" s="206"/>
      <c r="B292" s="207" t="s">
        <v>33</v>
      </c>
      <c r="C292" s="39" t="s">
        <v>632</v>
      </c>
      <c r="D292" s="221">
        <v>40</v>
      </c>
      <c r="E292" s="221">
        <v>1972</v>
      </c>
      <c r="F292" s="209">
        <v>30.305</v>
      </c>
      <c r="G292" s="209">
        <v>4.0599999999999996</v>
      </c>
      <c r="H292" s="209">
        <v>6.4</v>
      </c>
      <c r="I292" s="209">
        <v>19.844999999999999</v>
      </c>
      <c r="J292" s="209">
        <v>2234.02</v>
      </c>
      <c r="K292" s="209">
        <v>19.844999999999999</v>
      </c>
      <c r="L292" s="209">
        <v>2234.02</v>
      </c>
      <c r="M292" s="210">
        <f>K292/L292</f>
        <v>8.8830896769053098E-3</v>
      </c>
      <c r="N292" s="211">
        <v>66.099999999999994</v>
      </c>
      <c r="O292" s="212">
        <f>M292*N292</f>
        <v>0.5871722276434409</v>
      </c>
      <c r="P292" s="212">
        <f>M292*60*1000</f>
        <v>532.9853806143185</v>
      </c>
      <c r="Q292" s="213">
        <f>P292*N292/1000</f>
        <v>35.230333658606448</v>
      </c>
    </row>
    <row r="293" spans="1:17" s="12" customFormat="1" ht="12.75" customHeight="1">
      <c r="A293" s="206"/>
      <c r="B293" s="207" t="s">
        <v>109</v>
      </c>
      <c r="C293" s="239" t="s">
        <v>502</v>
      </c>
      <c r="D293" s="240">
        <v>50</v>
      </c>
      <c r="E293" s="240">
        <v>1980</v>
      </c>
      <c r="F293" s="241">
        <v>39.200000000000003</v>
      </c>
      <c r="G293" s="241">
        <v>4.2329999999999997</v>
      </c>
      <c r="H293" s="241">
        <v>8.1193399999999993</v>
      </c>
      <c r="I293" s="241">
        <v>26.847663000000001</v>
      </c>
      <c r="J293" s="241">
        <v>3015.29</v>
      </c>
      <c r="K293" s="241">
        <v>26.847663000000001</v>
      </c>
      <c r="L293" s="241">
        <v>3015.29</v>
      </c>
      <c r="M293" s="242">
        <v>8.9038410899117508E-3</v>
      </c>
      <c r="N293" s="243">
        <v>83.603000000000009</v>
      </c>
      <c r="O293" s="243">
        <v>0.74438782663989222</v>
      </c>
      <c r="P293" s="243">
        <v>534.23046539470511</v>
      </c>
      <c r="Q293" s="244">
        <v>44.663269598393533</v>
      </c>
    </row>
    <row r="294" spans="1:17" s="12" customFormat="1" ht="12.75" customHeight="1">
      <c r="A294" s="206"/>
      <c r="B294" s="207" t="s">
        <v>425</v>
      </c>
      <c r="C294" s="39" t="s">
        <v>772</v>
      </c>
      <c r="D294" s="221">
        <v>30</v>
      </c>
      <c r="E294" s="221" t="s">
        <v>34</v>
      </c>
      <c r="F294" s="209">
        <v>21.295999999999999</v>
      </c>
      <c r="G294" s="209">
        <v>1.9890000000000001</v>
      </c>
      <c r="H294" s="209">
        <v>4.8</v>
      </c>
      <c r="I294" s="209">
        <v>14.507</v>
      </c>
      <c r="J294" s="209">
        <v>1626.42</v>
      </c>
      <c r="K294" s="209">
        <v>14.507</v>
      </c>
      <c r="L294" s="209">
        <v>1626.42</v>
      </c>
      <c r="M294" s="210">
        <f>K294/L294</f>
        <v>8.9195902657370173E-3</v>
      </c>
      <c r="N294" s="211">
        <v>74.3</v>
      </c>
      <c r="O294" s="212">
        <f>M294*N294</f>
        <v>0.66272555674426037</v>
      </c>
      <c r="P294" s="212">
        <f>M294*60*1000</f>
        <v>535.17541594422107</v>
      </c>
      <c r="Q294" s="213">
        <f>P294*N294/1000</f>
        <v>39.763533404655625</v>
      </c>
    </row>
    <row r="295" spans="1:17" s="12" customFormat="1" ht="12.75" customHeight="1">
      <c r="A295" s="206"/>
      <c r="B295" s="207" t="s">
        <v>685</v>
      </c>
      <c r="C295" s="56" t="s">
        <v>53</v>
      </c>
      <c r="D295" s="41">
        <v>54</v>
      </c>
      <c r="E295" s="41">
        <v>1985</v>
      </c>
      <c r="F295" s="43">
        <v>51.85</v>
      </c>
      <c r="G295" s="43">
        <v>8.17</v>
      </c>
      <c r="H295" s="43">
        <v>12.59</v>
      </c>
      <c r="I295" s="43">
        <v>31.09</v>
      </c>
      <c r="J295" s="43">
        <v>3480.02</v>
      </c>
      <c r="K295" s="43">
        <f>I295/J295*L295</f>
        <v>31.09</v>
      </c>
      <c r="L295" s="43">
        <v>3480.02</v>
      </c>
      <c r="M295" s="44">
        <f>I295/J295</f>
        <v>8.9338567019729767E-3</v>
      </c>
      <c r="N295" s="42">
        <f>50.1*1.09</f>
        <v>54.609000000000009</v>
      </c>
      <c r="O295" s="42">
        <f>M295*N295</f>
        <v>0.48786898063804235</v>
      </c>
      <c r="P295" s="42">
        <f>M295*60*1000</f>
        <v>536.03140211837865</v>
      </c>
      <c r="Q295" s="214">
        <f>P295*N295/1000</f>
        <v>29.272138838282547</v>
      </c>
    </row>
    <row r="296" spans="1:17" s="12" customFormat="1" ht="12.75" customHeight="1">
      <c r="A296" s="206"/>
      <c r="B296" s="207" t="s">
        <v>112</v>
      </c>
      <c r="C296" s="254" t="s">
        <v>579</v>
      </c>
      <c r="D296" s="255">
        <v>33</v>
      </c>
      <c r="E296" s="217">
        <v>1985</v>
      </c>
      <c r="F296" s="217">
        <v>29.059000000000001</v>
      </c>
      <c r="G296" s="217">
        <v>5.29176</v>
      </c>
      <c r="H296" s="217">
        <v>5.28</v>
      </c>
      <c r="I296" s="217">
        <v>18.48724</v>
      </c>
      <c r="J296" s="217">
        <v>2059.6</v>
      </c>
      <c r="K296" s="217">
        <v>18.48724</v>
      </c>
      <c r="L296" s="217">
        <v>2059.6</v>
      </c>
      <c r="M296" s="218">
        <v>8.9761312876286657E-3</v>
      </c>
      <c r="N296" s="219">
        <v>57.879000000000005</v>
      </c>
      <c r="O296" s="219">
        <v>0.51952950279665955</v>
      </c>
      <c r="P296" s="219">
        <v>538.56787725771994</v>
      </c>
      <c r="Q296" s="220">
        <v>31.171770167799576</v>
      </c>
    </row>
    <row r="297" spans="1:17" s="12" customFormat="1" ht="12.75" customHeight="1">
      <c r="A297" s="206"/>
      <c r="B297" s="207" t="s">
        <v>800</v>
      </c>
      <c r="C297" s="39" t="s">
        <v>782</v>
      </c>
      <c r="D297" s="221">
        <v>40</v>
      </c>
      <c r="E297" s="221">
        <v>1978</v>
      </c>
      <c r="F297" s="209">
        <v>30.016997</v>
      </c>
      <c r="G297" s="209">
        <v>3.37344</v>
      </c>
      <c r="H297" s="209">
        <v>6.4</v>
      </c>
      <c r="I297" s="209">
        <v>20.243556999999999</v>
      </c>
      <c r="J297" s="209">
        <v>2252.5700000000002</v>
      </c>
      <c r="K297" s="209">
        <v>20.243556999999999</v>
      </c>
      <c r="L297" s="209">
        <v>2252.5700000000002</v>
      </c>
      <c r="M297" s="210">
        <v>8.986871440177218E-3</v>
      </c>
      <c r="N297" s="211">
        <v>51.884</v>
      </c>
      <c r="O297" s="212">
        <v>0.46627483780215478</v>
      </c>
      <c r="P297" s="212">
        <v>539.21228641063317</v>
      </c>
      <c r="Q297" s="213">
        <v>27.976490268129293</v>
      </c>
    </row>
    <row r="298" spans="1:17" s="12" customFormat="1" ht="12.75" customHeight="1">
      <c r="A298" s="206"/>
      <c r="B298" s="207" t="s">
        <v>800</v>
      </c>
      <c r="C298" s="39" t="s">
        <v>437</v>
      </c>
      <c r="D298" s="221">
        <v>45</v>
      </c>
      <c r="E298" s="221">
        <v>1990</v>
      </c>
      <c r="F298" s="209">
        <v>32.244999</v>
      </c>
      <c r="G298" s="209">
        <v>3.821475</v>
      </c>
      <c r="H298" s="209">
        <v>7.2</v>
      </c>
      <c r="I298" s="209">
        <v>21.223524000000001</v>
      </c>
      <c r="J298" s="209">
        <v>2350.42</v>
      </c>
      <c r="K298" s="209">
        <v>21.223524000000001</v>
      </c>
      <c r="L298" s="209">
        <v>2350.42</v>
      </c>
      <c r="M298" s="210">
        <v>9.0296729946137289E-3</v>
      </c>
      <c r="N298" s="211">
        <v>51.884</v>
      </c>
      <c r="O298" s="212">
        <v>0.4684955536525387</v>
      </c>
      <c r="P298" s="212">
        <v>541.78037967682371</v>
      </c>
      <c r="Q298" s="213">
        <v>28.109733219152321</v>
      </c>
    </row>
    <row r="299" spans="1:17" s="12" customFormat="1" ht="12.75" customHeight="1">
      <c r="A299" s="206"/>
      <c r="B299" s="41" t="s">
        <v>314</v>
      </c>
      <c r="C299" s="39" t="s">
        <v>849</v>
      </c>
      <c r="D299" s="221">
        <v>80</v>
      </c>
      <c r="E299" s="221">
        <v>1970</v>
      </c>
      <c r="F299" s="209">
        <v>54.054000000000002</v>
      </c>
      <c r="G299" s="209">
        <v>5.9619999999999997</v>
      </c>
      <c r="H299" s="209">
        <v>12.8</v>
      </c>
      <c r="I299" s="209">
        <f>F299-G299-H299</f>
        <v>35.292000000000002</v>
      </c>
      <c r="J299" s="209">
        <v>3889.45</v>
      </c>
      <c r="K299" s="209">
        <v>35.292000000000002</v>
      </c>
      <c r="L299" s="209">
        <v>3889.45</v>
      </c>
      <c r="M299" s="210">
        <f>K299/L299</f>
        <v>9.0737764979624373E-3</v>
      </c>
      <c r="N299" s="211">
        <v>50.25</v>
      </c>
      <c r="O299" s="212">
        <f>M299*N299</f>
        <v>0.45595726902261247</v>
      </c>
      <c r="P299" s="212">
        <f>M299*60*1000</f>
        <v>544.42658987774632</v>
      </c>
      <c r="Q299" s="213">
        <f>P299*N299/1000</f>
        <v>27.357436141356754</v>
      </c>
    </row>
    <row r="300" spans="1:17" s="12" customFormat="1" ht="12.75" customHeight="1">
      <c r="A300" s="206"/>
      <c r="B300" s="207" t="s">
        <v>685</v>
      </c>
      <c r="C300" s="56" t="s">
        <v>70</v>
      </c>
      <c r="D300" s="41">
        <v>63</v>
      </c>
      <c r="E300" s="41">
        <v>1960</v>
      </c>
      <c r="F300" s="43">
        <f>I300+4.8574</f>
        <v>13.250999999999999</v>
      </c>
      <c r="G300" s="43">
        <v>3.23</v>
      </c>
      <c r="H300" s="43">
        <v>1.63</v>
      </c>
      <c r="I300" s="43">
        <v>8.3935999999999993</v>
      </c>
      <c r="J300" s="43">
        <v>923.99</v>
      </c>
      <c r="K300" s="43">
        <v>5.8609999999999998</v>
      </c>
      <c r="L300" s="43">
        <v>923.99</v>
      </c>
      <c r="M300" s="44">
        <f>I300/J300</f>
        <v>9.0840809965475802E-3</v>
      </c>
      <c r="N300" s="42">
        <v>54.609000000000009</v>
      </c>
      <c r="O300" s="42">
        <f>M300*N300</f>
        <v>0.49607257914046687</v>
      </c>
      <c r="P300" s="42">
        <v>380.58853450794913</v>
      </c>
      <c r="Q300" s="214">
        <v>20.783559280944598</v>
      </c>
    </row>
    <row r="301" spans="1:17" s="12" customFormat="1" ht="12.75" customHeight="1">
      <c r="A301" s="206"/>
      <c r="B301" s="207" t="s">
        <v>800</v>
      </c>
      <c r="C301" s="39" t="s">
        <v>783</v>
      </c>
      <c r="D301" s="221">
        <v>12</v>
      </c>
      <c r="E301" s="221">
        <v>1990</v>
      </c>
      <c r="F301" s="209">
        <v>9.8799989999999998</v>
      </c>
      <c r="G301" s="209">
        <v>1.4758800000000001</v>
      </c>
      <c r="H301" s="209">
        <v>1.92</v>
      </c>
      <c r="I301" s="209">
        <v>6.4841189999999997</v>
      </c>
      <c r="J301" s="209">
        <v>709.14</v>
      </c>
      <c r="K301" s="209">
        <v>6.4841189999999997</v>
      </c>
      <c r="L301" s="209">
        <v>709.14</v>
      </c>
      <c r="M301" s="210">
        <v>9.1436373635671378E-3</v>
      </c>
      <c r="N301" s="211">
        <v>51.884</v>
      </c>
      <c r="O301" s="212">
        <v>0.47440848097131738</v>
      </c>
      <c r="P301" s="212">
        <v>548.61824181402835</v>
      </c>
      <c r="Q301" s="213">
        <v>28.46450885827905</v>
      </c>
    </row>
    <row r="302" spans="1:17" s="12" customFormat="1" ht="12.75" customHeight="1">
      <c r="A302" s="206"/>
      <c r="B302" s="207" t="s">
        <v>109</v>
      </c>
      <c r="C302" s="239" t="s">
        <v>506</v>
      </c>
      <c r="D302" s="240">
        <v>50</v>
      </c>
      <c r="E302" s="240">
        <v>1974</v>
      </c>
      <c r="F302" s="241">
        <v>35.409999999999997</v>
      </c>
      <c r="G302" s="241">
        <v>3.6720000000000002</v>
      </c>
      <c r="H302" s="241">
        <v>8</v>
      </c>
      <c r="I302" s="241">
        <v>23.738001000000001</v>
      </c>
      <c r="J302" s="241">
        <v>2591.85</v>
      </c>
      <c r="K302" s="241">
        <v>23.738001000000001</v>
      </c>
      <c r="L302" s="241">
        <v>2591.85</v>
      </c>
      <c r="M302" s="242">
        <v>9.1587094160541695E-3</v>
      </c>
      <c r="N302" s="243">
        <v>83.603000000000009</v>
      </c>
      <c r="O302" s="243">
        <v>0.76569558331037679</v>
      </c>
      <c r="P302" s="243">
        <v>549.52256496325015</v>
      </c>
      <c r="Q302" s="244">
        <v>45.941734998622607</v>
      </c>
    </row>
    <row r="303" spans="1:17" s="12" customFormat="1" ht="12.75" customHeight="1">
      <c r="A303" s="206"/>
      <c r="B303" s="207" t="s">
        <v>800</v>
      </c>
      <c r="C303" s="39" t="s">
        <v>291</v>
      </c>
      <c r="D303" s="221">
        <v>60</v>
      </c>
      <c r="E303" s="221">
        <v>1968</v>
      </c>
      <c r="F303" s="209">
        <v>38.944996000000003</v>
      </c>
      <c r="G303" s="209">
        <v>4.4002309999999998</v>
      </c>
      <c r="H303" s="209">
        <v>9.5329999999999995</v>
      </c>
      <c r="I303" s="209">
        <v>25.011765</v>
      </c>
      <c r="J303" s="209">
        <v>2721.28</v>
      </c>
      <c r="K303" s="209">
        <v>25.011765</v>
      </c>
      <c r="L303" s="209">
        <v>2721.28</v>
      </c>
      <c r="M303" s="210">
        <v>9.1911765786688616E-3</v>
      </c>
      <c r="N303" s="211">
        <v>51.884</v>
      </c>
      <c r="O303" s="212">
        <v>0.47687500560765522</v>
      </c>
      <c r="P303" s="212">
        <v>551.47059472013166</v>
      </c>
      <c r="Q303" s="213">
        <v>28.612500336459309</v>
      </c>
    </row>
    <row r="304" spans="1:17" s="12" customFormat="1" ht="12.75" customHeight="1">
      <c r="A304" s="206"/>
      <c r="B304" s="41" t="s">
        <v>97</v>
      </c>
      <c r="C304" s="238" t="s">
        <v>86</v>
      </c>
      <c r="D304" s="233">
        <v>8</v>
      </c>
      <c r="E304" s="233">
        <v>1994</v>
      </c>
      <c r="F304" s="234">
        <v>10.007999999999999</v>
      </c>
      <c r="G304" s="234">
        <v>1.1220000000000001</v>
      </c>
      <c r="H304" s="234">
        <v>1.2</v>
      </c>
      <c r="I304" s="234">
        <v>7.6859999999999999</v>
      </c>
      <c r="J304" s="234">
        <v>832.8</v>
      </c>
      <c r="K304" s="234">
        <v>7.6859999999999999</v>
      </c>
      <c r="L304" s="234">
        <v>832.8</v>
      </c>
      <c r="M304" s="235">
        <v>9.2291066282420755E-3</v>
      </c>
      <c r="N304" s="236">
        <v>78.807000000000002</v>
      </c>
      <c r="O304" s="236">
        <v>0.72731820605187325</v>
      </c>
      <c r="P304" s="236">
        <v>553.74639769452449</v>
      </c>
      <c r="Q304" s="237">
        <v>43.639092363112397</v>
      </c>
    </row>
    <row r="305" spans="1:17" s="12" customFormat="1" ht="12.75" customHeight="1">
      <c r="A305" s="206"/>
      <c r="B305" s="207" t="s">
        <v>800</v>
      </c>
      <c r="C305" s="39" t="s">
        <v>434</v>
      </c>
      <c r="D305" s="221">
        <v>45</v>
      </c>
      <c r="E305" s="221">
        <v>1973</v>
      </c>
      <c r="F305" s="209">
        <v>29.330998000000001</v>
      </c>
      <c r="G305" s="209">
        <v>4.5857700000000001</v>
      </c>
      <c r="H305" s="209">
        <v>7.2</v>
      </c>
      <c r="I305" s="209">
        <v>17.545228000000002</v>
      </c>
      <c r="J305" s="209">
        <v>1892.31</v>
      </c>
      <c r="K305" s="209">
        <v>17.545228000000002</v>
      </c>
      <c r="L305" s="209">
        <v>1892.31</v>
      </c>
      <c r="M305" s="210">
        <v>9.2718571481416896E-3</v>
      </c>
      <c r="N305" s="211">
        <v>51.884</v>
      </c>
      <c r="O305" s="212">
        <v>0.48106103627418345</v>
      </c>
      <c r="P305" s="212">
        <v>556.31142888850138</v>
      </c>
      <c r="Q305" s="213">
        <v>28.863662176451005</v>
      </c>
    </row>
    <row r="306" spans="1:17" s="12" customFormat="1" ht="12.75" customHeight="1">
      <c r="A306" s="206"/>
      <c r="B306" s="41" t="s">
        <v>97</v>
      </c>
      <c r="C306" s="238" t="s">
        <v>91</v>
      </c>
      <c r="D306" s="233">
        <v>30</v>
      </c>
      <c r="E306" s="233">
        <v>1977</v>
      </c>
      <c r="F306" s="234">
        <v>21.995000000000001</v>
      </c>
      <c r="G306" s="234">
        <v>2.754</v>
      </c>
      <c r="H306" s="234">
        <v>4.8</v>
      </c>
      <c r="I306" s="234">
        <v>14.441000000000001</v>
      </c>
      <c r="J306" s="234">
        <v>1557.06</v>
      </c>
      <c r="K306" s="234">
        <v>14.441000000000001</v>
      </c>
      <c r="L306" s="234">
        <v>1557.06</v>
      </c>
      <c r="M306" s="235">
        <v>9.2745302043594994E-3</v>
      </c>
      <c r="N306" s="236">
        <v>78.807000000000002</v>
      </c>
      <c r="O306" s="236">
        <v>0.73089790181495906</v>
      </c>
      <c r="P306" s="236">
        <v>556.47181226156999</v>
      </c>
      <c r="Q306" s="237">
        <v>43.85387410889755</v>
      </c>
    </row>
    <row r="307" spans="1:17" s="12" customFormat="1" ht="12.75" customHeight="1">
      <c r="A307" s="206"/>
      <c r="B307" s="41" t="s">
        <v>330</v>
      </c>
      <c r="C307" s="256" t="s">
        <v>899</v>
      </c>
      <c r="D307" s="246">
        <v>24</v>
      </c>
      <c r="E307" s="246">
        <v>1994</v>
      </c>
      <c r="F307" s="247">
        <f>G307+H307+I307</f>
        <v>19.600000000000001</v>
      </c>
      <c r="G307" s="247">
        <v>3.5476999999999999</v>
      </c>
      <c r="H307" s="247">
        <v>3.84</v>
      </c>
      <c r="I307" s="247">
        <v>12.212300000000001</v>
      </c>
      <c r="J307" s="247">
        <v>1308.77</v>
      </c>
      <c r="K307" s="247">
        <f>I307</f>
        <v>12.212300000000001</v>
      </c>
      <c r="L307" s="247">
        <f>J307</f>
        <v>1308.77</v>
      </c>
      <c r="M307" s="248">
        <f>K307/L307</f>
        <v>9.3311277000542505E-3</v>
      </c>
      <c r="N307" s="249">
        <v>47.5</v>
      </c>
      <c r="O307" s="250">
        <f>M307*N307</f>
        <v>0.44322856575257691</v>
      </c>
      <c r="P307" s="250">
        <f>M307*60*1000</f>
        <v>559.86766200325496</v>
      </c>
      <c r="Q307" s="251">
        <f>P307*N307/1000</f>
        <v>26.593713945154612</v>
      </c>
    </row>
    <row r="308" spans="1:17" s="12" customFormat="1" ht="12.75" customHeight="1">
      <c r="A308" s="206"/>
      <c r="B308" s="41" t="s">
        <v>330</v>
      </c>
      <c r="C308" s="256" t="s">
        <v>900</v>
      </c>
      <c r="D308" s="246">
        <v>22</v>
      </c>
      <c r="E308" s="246" t="s">
        <v>34</v>
      </c>
      <c r="F308" s="247">
        <f>G308+H308+I308</f>
        <v>18.695</v>
      </c>
      <c r="G308" s="247">
        <v>3.1819999999999999</v>
      </c>
      <c r="H308" s="247">
        <v>3.52</v>
      </c>
      <c r="I308" s="247">
        <v>11.993</v>
      </c>
      <c r="J308" s="247">
        <v>1285.1199999999999</v>
      </c>
      <c r="K308" s="247">
        <f>I308</f>
        <v>11.993</v>
      </c>
      <c r="L308" s="247">
        <f>J308</f>
        <v>1285.1199999999999</v>
      </c>
      <c r="M308" s="248">
        <f>K308/L308</f>
        <v>9.3322024402390444E-3</v>
      </c>
      <c r="N308" s="249">
        <v>47.5</v>
      </c>
      <c r="O308" s="250">
        <f>M308*N308</f>
        <v>0.44327961591135462</v>
      </c>
      <c r="P308" s="250">
        <f>M308*60*1000</f>
        <v>559.93214641434258</v>
      </c>
      <c r="Q308" s="251">
        <f>P308*N308/1000</f>
        <v>26.596776954681275</v>
      </c>
    </row>
    <row r="309" spans="1:17" s="12" customFormat="1" ht="12.75" customHeight="1">
      <c r="A309" s="206"/>
      <c r="B309" s="41" t="s">
        <v>113</v>
      </c>
      <c r="C309" s="228" t="s">
        <v>565</v>
      </c>
      <c r="D309" s="229">
        <v>10</v>
      </c>
      <c r="E309" s="229">
        <v>1959</v>
      </c>
      <c r="F309" s="217">
        <v>6.9160000000000004</v>
      </c>
      <c r="G309" s="217">
        <v>0.82395600000000002</v>
      </c>
      <c r="H309" s="217">
        <v>1.92</v>
      </c>
      <c r="I309" s="217">
        <v>4.1720440000000005</v>
      </c>
      <c r="J309" s="217">
        <v>543.35</v>
      </c>
      <c r="K309" s="217">
        <v>4.1720440000000005</v>
      </c>
      <c r="L309" s="217">
        <v>446.8</v>
      </c>
      <c r="M309" s="218">
        <v>9.3376096687555962E-3</v>
      </c>
      <c r="N309" s="219">
        <v>67.798000000000002</v>
      </c>
      <c r="O309" s="219">
        <v>0.63307126032229188</v>
      </c>
      <c r="P309" s="219">
        <v>560.25658012533574</v>
      </c>
      <c r="Q309" s="220">
        <v>37.984275619337517</v>
      </c>
    </row>
    <row r="310" spans="1:17" s="12" customFormat="1" ht="12.75" customHeight="1">
      <c r="A310" s="206"/>
      <c r="B310" s="207" t="s">
        <v>182</v>
      </c>
      <c r="C310" s="238" t="s">
        <v>149</v>
      </c>
      <c r="D310" s="233">
        <v>36</v>
      </c>
      <c r="E310" s="233">
        <v>1987</v>
      </c>
      <c r="F310" s="234">
        <v>33.728999999999999</v>
      </c>
      <c r="G310" s="234">
        <v>4.7542780000000002</v>
      </c>
      <c r="H310" s="234">
        <v>8.64</v>
      </c>
      <c r="I310" s="234">
        <v>20.33473</v>
      </c>
      <c r="J310" s="234">
        <v>2176.88</v>
      </c>
      <c r="K310" s="234">
        <v>20.33473</v>
      </c>
      <c r="L310" s="234">
        <v>2176.88</v>
      </c>
      <c r="M310" s="235">
        <v>9.3412268935357014E-3</v>
      </c>
      <c r="N310" s="236">
        <v>54.609000000000009</v>
      </c>
      <c r="O310" s="236">
        <v>0.51011505942909119</v>
      </c>
      <c r="P310" s="236">
        <v>560.47361361214212</v>
      </c>
      <c r="Q310" s="237">
        <v>30.606903565745473</v>
      </c>
    </row>
    <row r="311" spans="1:17" s="12" customFormat="1" ht="12.75" customHeight="1">
      <c r="A311" s="206"/>
      <c r="B311" s="207" t="s">
        <v>182</v>
      </c>
      <c r="C311" s="238" t="s">
        <v>147</v>
      </c>
      <c r="D311" s="233">
        <v>72</v>
      </c>
      <c r="E311" s="233">
        <v>1985</v>
      </c>
      <c r="F311" s="234">
        <v>69.168000000000006</v>
      </c>
      <c r="G311" s="234">
        <v>10.522892000000001</v>
      </c>
      <c r="H311" s="234">
        <v>17.28</v>
      </c>
      <c r="I311" s="234">
        <v>41.365113999999998</v>
      </c>
      <c r="J311" s="234">
        <v>4428.07</v>
      </c>
      <c r="K311" s="234">
        <v>41.365113999999998</v>
      </c>
      <c r="L311" s="234">
        <v>4428.07</v>
      </c>
      <c r="M311" s="235">
        <v>9.341567319396487E-3</v>
      </c>
      <c r="N311" s="236">
        <v>54.609000000000009</v>
      </c>
      <c r="O311" s="236">
        <v>0.51013364974492281</v>
      </c>
      <c r="P311" s="236">
        <v>560.49403916378924</v>
      </c>
      <c r="Q311" s="237">
        <v>30.608018984695374</v>
      </c>
    </row>
    <row r="312" spans="1:17" s="12" customFormat="1" ht="12.75" customHeight="1">
      <c r="A312" s="206"/>
      <c r="B312" s="41" t="s">
        <v>330</v>
      </c>
      <c r="C312" s="256" t="s">
        <v>449</v>
      </c>
      <c r="D312" s="246">
        <v>20</v>
      </c>
      <c r="E312" s="246">
        <v>1992</v>
      </c>
      <c r="F312" s="247">
        <f>G312+H312+I312</f>
        <v>16.381</v>
      </c>
      <c r="G312" s="247">
        <v>2.7290000000000001</v>
      </c>
      <c r="H312" s="247">
        <v>3.2</v>
      </c>
      <c r="I312" s="247">
        <v>10.452</v>
      </c>
      <c r="J312" s="247">
        <v>1116.28</v>
      </c>
      <c r="K312" s="247">
        <f>I312</f>
        <v>10.452</v>
      </c>
      <c r="L312" s="247">
        <f>J312</f>
        <v>1116.28</v>
      </c>
      <c r="M312" s="248">
        <f>K312/L312</f>
        <v>9.3632421972981699E-3</v>
      </c>
      <c r="N312" s="249">
        <v>47.5</v>
      </c>
      <c r="O312" s="250">
        <f>M312*N312</f>
        <v>0.44475400437166307</v>
      </c>
      <c r="P312" s="250">
        <f>M312*60*1000</f>
        <v>561.79453183789019</v>
      </c>
      <c r="Q312" s="251">
        <f>P312*N312/1000</f>
        <v>26.685240262299782</v>
      </c>
    </row>
    <row r="313" spans="1:17" s="12" customFormat="1" ht="12.75" customHeight="1">
      <c r="A313" s="206"/>
      <c r="B313" s="207" t="s">
        <v>800</v>
      </c>
      <c r="C313" s="39" t="s">
        <v>292</v>
      </c>
      <c r="D313" s="221">
        <v>12</v>
      </c>
      <c r="E313" s="221">
        <v>1975</v>
      </c>
      <c r="F313" s="209">
        <v>8.8889990000000001</v>
      </c>
      <c r="G313" s="209">
        <v>1.2650399999999999</v>
      </c>
      <c r="H313" s="209">
        <v>1.92</v>
      </c>
      <c r="I313" s="209">
        <v>5.7039590000000002</v>
      </c>
      <c r="J313" s="209">
        <v>608.16</v>
      </c>
      <c r="K313" s="209">
        <v>5.7039590000000002</v>
      </c>
      <c r="L313" s="209">
        <v>608.16</v>
      </c>
      <c r="M313" s="210">
        <v>9.3790433438568806E-3</v>
      </c>
      <c r="N313" s="211">
        <v>51.884</v>
      </c>
      <c r="O313" s="212">
        <v>0.48662228485267039</v>
      </c>
      <c r="P313" s="212">
        <v>562.74260063141276</v>
      </c>
      <c r="Q313" s="213">
        <v>29.197337091160218</v>
      </c>
    </row>
    <row r="314" spans="1:17" s="12" customFormat="1" ht="12.75" customHeight="1">
      <c r="A314" s="206"/>
      <c r="B314" s="41" t="s">
        <v>330</v>
      </c>
      <c r="C314" s="256" t="s">
        <v>903</v>
      </c>
      <c r="D314" s="246">
        <v>20</v>
      </c>
      <c r="E314" s="246">
        <v>1995</v>
      </c>
      <c r="F314" s="247">
        <f>G314+H314+I314</f>
        <v>15</v>
      </c>
      <c r="G314" s="247">
        <v>2.0739999999999998</v>
      </c>
      <c r="H314" s="247">
        <v>3.2</v>
      </c>
      <c r="I314" s="247">
        <v>9.7260000000000009</v>
      </c>
      <c r="J314" s="247">
        <v>1035.75</v>
      </c>
      <c r="K314" s="247">
        <f>I314</f>
        <v>9.7260000000000009</v>
      </c>
      <c r="L314" s="247">
        <f>J314</f>
        <v>1035.75</v>
      </c>
      <c r="M314" s="248">
        <f>K314/L314</f>
        <v>9.3902968863142661E-3</v>
      </c>
      <c r="N314" s="249">
        <v>47.5</v>
      </c>
      <c r="O314" s="250">
        <f>M314*N314</f>
        <v>0.44603910209992764</v>
      </c>
      <c r="P314" s="250">
        <f>M314*60*1000</f>
        <v>563.41781317885602</v>
      </c>
      <c r="Q314" s="251">
        <f>P314*N314/1000</f>
        <v>26.762346125995659</v>
      </c>
    </row>
    <row r="315" spans="1:17" s="12" customFormat="1" ht="12.75" customHeight="1">
      <c r="A315" s="206"/>
      <c r="B315" s="207" t="s">
        <v>685</v>
      </c>
      <c r="C315" s="56" t="s">
        <v>52</v>
      </c>
      <c r="D315" s="41">
        <v>54</v>
      </c>
      <c r="E315" s="41">
        <v>1980</v>
      </c>
      <c r="F315" s="43">
        <v>50.42</v>
      </c>
      <c r="G315" s="43">
        <v>6.61</v>
      </c>
      <c r="H315" s="43">
        <v>10.82</v>
      </c>
      <c r="I315" s="43">
        <v>32.99</v>
      </c>
      <c r="J315" s="43">
        <v>3508.9</v>
      </c>
      <c r="K315" s="43">
        <f>I315/J315*L315</f>
        <v>32.99</v>
      </c>
      <c r="L315" s="43">
        <v>3508.9</v>
      </c>
      <c r="M315" s="44">
        <f>I315/J315</f>
        <v>9.4018068340505582E-3</v>
      </c>
      <c r="N315" s="42">
        <f>50.1*1.09</f>
        <v>54.609000000000009</v>
      </c>
      <c r="O315" s="42">
        <f>M315*N315</f>
        <v>0.51342326940066707</v>
      </c>
      <c r="P315" s="42">
        <f>M315*60*1000</f>
        <v>564.10841004303347</v>
      </c>
      <c r="Q315" s="214">
        <f>P315*N315/1000</f>
        <v>30.805396164040019</v>
      </c>
    </row>
    <row r="316" spans="1:17" s="12" customFormat="1" ht="12.75" customHeight="1">
      <c r="A316" s="206"/>
      <c r="B316" s="41" t="s">
        <v>330</v>
      </c>
      <c r="C316" s="256" t="s">
        <v>902</v>
      </c>
      <c r="D316" s="246">
        <v>20</v>
      </c>
      <c r="E316" s="246" t="s">
        <v>34</v>
      </c>
      <c r="F316" s="247">
        <f>G316+H316+I316</f>
        <v>16.338999999999999</v>
      </c>
      <c r="G316" s="247">
        <v>2.4561000000000002</v>
      </c>
      <c r="H316" s="247">
        <v>3.2</v>
      </c>
      <c r="I316" s="247">
        <v>10.6829</v>
      </c>
      <c r="J316" s="247">
        <v>1135.08</v>
      </c>
      <c r="K316" s="247">
        <f>I316</f>
        <v>10.6829</v>
      </c>
      <c r="L316" s="247">
        <f>J316</f>
        <v>1135.08</v>
      </c>
      <c r="M316" s="248">
        <f>K316/L316</f>
        <v>9.4115833245233815E-3</v>
      </c>
      <c r="N316" s="249">
        <v>47.5</v>
      </c>
      <c r="O316" s="250">
        <f>M316*N316</f>
        <v>0.44705020791486061</v>
      </c>
      <c r="P316" s="250">
        <f>M316*60*1000</f>
        <v>564.69499947140287</v>
      </c>
      <c r="Q316" s="251">
        <f>P316*N316/1000</f>
        <v>26.823012474891634</v>
      </c>
    </row>
    <row r="317" spans="1:17" s="12" customFormat="1" ht="12.75" customHeight="1">
      <c r="A317" s="206"/>
      <c r="B317" s="207" t="s">
        <v>373</v>
      </c>
      <c r="C317" s="39" t="s">
        <v>605</v>
      </c>
      <c r="D317" s="221">
        <v>20</v>
      </c>
      <c r="E317" s="221">
        <v>1984</v>
      </c>
      <c r="F317" s="209">
        <v>14.488</v>
      </c>
      <c r="G317" s="209">
        <v>1.34</v>
      </c>
      <c r="H317" s="209">
        <v>3.2</v>
      </c>
      <c r="I317" s="209">
        <v>9.9469999999999992</v>
      </c>
      <c r="J317" s="209">
        <v>1056.5999999999999</v>
      </c>
      <c r="K317" s="209">
        <v>9.9469999999999992</v>
      </c>
      <c r="L317" s="209">
        <v>1056.5999999999999</v>
      </c>
      <c r="M317" s="210">
        <f>K317/L317</f>
        <v>9.4141586219950793E-3</v>
      </c>
      <c r="N317" s="211">
        <v>44.3</v>
      </c>
      <c r="O317" s="212">
        <f>M317*N317</f>
        <v>0.41704722695438201</v>
      </c>
      <c r="P317" s="212">
        <f>M317*60*1000</f>
        <v>564.84951731970477</v>
      </c>
      <c r="Q317" s="213">
        <f>P317*N317/1000</f>
        <v>25.022833617262922</v>
      </c>
    </row>
    <row r="318" spans="1:17" s="12" customFormat="1" ht="12.75" customHeight="1">
      <c r="A318" s="206"/>
      <c r="B318" s="207" t="s">
        <v>800</v>
      </c>
      <c r="C318" s="39" t="s">
        <v>784</v>
      </c>
      <c r="D318" s="221">
        <v>40</v>
      </c>
      <c r="E318" s="221">
        <v>1989</v>
      </c>
      <c r="F318" s="209">
        <v>32.513998999999998</v>
      </c>
      <c r="G318" s="209">
        <v>4.7570779999999999</v>
      </c>
      <c r="H318" s="209">
        <v>6.4</v>
      </c>
      <c r="I318" s="209">
        <v>21.356921</v>
      </c>
      <c r="J318" s="209">
        <v>2266.8200000000002</v>
      </c>
      <c r="K318" s="209">
        <v>21.356921</v>
      </c>
      <c r="L318" s="209">
        <v>2266.8200000000002</v>
      </c>
      <c r="M318" s="210">
        <v>9.4215336903680034E-3</v>
      </c>
      <c r="N318" s="211">
        <v>51.884</v>
      </c>
      <c r="O318" s="212">
        <v>0.48882685399105347</v>
      </c>
      <c r="P318" s="212">
        <v>565.29202142208021</v>
      </c>
      <c r="Q318" s="213">
        <v>29.329611239463212</v>
      </c>
    </row>
    <row r="319" spans="1:17" s="12" customFormat="1" ht="12.75" customHeight="1">
      <c r="A319" s="206"/>
      <c r="B319" s="207" t="s">
        <v>800</v>
      </c>
      <c r="C319" s="39" t="s">
        <v>785</v>
      </c>
      <c r="D319" s="221">
        <v>40</v>
      </c>
      <c r="E319" s="221">
        <v>1989</v>
      </c>
      <c r="F319" s="209">
        <v>30.454001999999999</v>
      </c>
      <c r="G319" s="209">
        <v>3.2416649999999998</v>
      </c>
      <c r="H319" s="209">
        <v>6.4</v>
      </c>
      <c r="I319" s="209">
        <v>20.812336999999999</v>
      </c>
      <c r="J319" s="209">
        <v>2207.9499999999998</v>
      </c>
      <c r="K319" s="209">
        <v>20.812336999999999</v>
      </c>
      <c r="L319" s="209">
        <v>2207.9499999999998</v>
      </c>
      <c r="M319" s="210">
        <v>9.4260907176340041E-3</v>
      </c>
      <c r="N319" s="211">
        <v>51.884</v>
      </c>
      <c r="O319" s="212">
        <v>0.48906329079372268</v>
      </c>
      <c r="P319" s="212">
        <v>565.56544305804027</v>
      </c>
      <c r="Q319" s="213">
        <v>29.343797447623363</v>
      </c>
    </row>
    <row r="320" spans="1:17" s="12" customFormat="1" ht="12.75" customHeight="1">
      <c r="A320" s="206"/>
      <c r="B320" s="207" t="s">
        <v>310</v>
      </c>
      <c r="C320" s="39" t="s">
        <v>803</v>
      </c>
      <c r="D320" s="221">
        <v>2</v>
      </c>
      <c r="E320" s="221">
        <v>1950</v>
      </c>
      <c r="F320" s="209">
        <v>1.9159999999999999</v>
      </c>
      <c r="G320" s="209"/>
      <c r="H320" s="209"/>
      <c r="I320" s="209">
        <v>1.9159999999999999</v>
      </c>
      <c r="J320" s="209">
        <v>164.85</v>
      </c>
      <c r="K320" s="209">
        <v>0.98</v>
      </c>
      <c r="L320" s="209">
        <v>103.75</v>
      </c>
      <c r="M320" s="210">
        <f>K320/L320</f>
        <v>9.4457831325301198E-3</v>
      </c>
      <c r="N320" s="211">
        <v>70.305000000000007</v>
      </c>
      <c r="O320" s="212">
        <f>M320*N320</f>
        <v>0.66408578313253008</v>
      </c>
      <c r="P320" s="212">
        <f>M320*60*1000</f>
        <v>566.74698795180723</v>
      </c>
      <c r="Q320" s="213">
        <f>P320*N320/1000</f>
        <v>39.845146987951814</v>
      </c>
    </row>
    <row r="321" spans="1:17" s="12" customFormat="1" ht="12.75" customHeight="1">
      <c r="A321" s="206"/>
      <c r="B321" s="207" t="s">
        <v>182</v>
      </c>
      <c r="C321" s="238" t="s">
        <v>148</v>
      </c>
      <c r="D321" s="233">
        <v>37</v>
      </c>
      <c r="E321" s="233">
        <v>1985</v>
      </c>
      <c r="F321" s="234">
        <v>34.951000000000001</v>
      </c>
      <c r="G321" s="234">
        <v>5.3983860000000004</v>
      </c>
      <c r="H321" s="234">
        <v>8.64</v>
      </c>
      <c r="I321" s="234">
        <v>20.912614999999999</v>
      </c>
      <c r="J321" s="234">
        <v>2212.4</v>
      </c>
      <c r="K321" s="234">
        <v>20.912614999999999</v>
      </c>
      <c r="L321" s="234">
        <v>2212.4</v>
      </c>
      <c r="M321" s="235">
        <v>9.4524566082082803E-3</v>
      </c>
      <c r="N321" s="236">
        <v>54.609000000000009</v>
      </c>
      <c r="O321" s="236">
        <v>0.51618920291764603</v>
      </c>
      <c r="P321" s="236">
        <v>567.1473964924968</v>
      </c>
      <c r="Q321" s="237">
        <v>30.971352175058765</v>
      </c>
    </row>
    <row r="322" spans="1:17" s="12" customFormat="1" ht="12.75" customHeight="1">
      <c r="A322" s="206"/>
      <c r="B322" s="207" t="s">
        <v>743</v>
      </c>
      <c r="C322" s="56" t="s">
        <v>724</v>
      </c>
      <c r="D322" s="41">
        <v>39</v>
      </c>
      <c r="E322" s="41">
        <v>1988</v>
      </c>
      <c r="F322" s="43">
        <f>G322+H322+I322</f>
        <v>31.400000000000002</v>
      </c>
      <c r="G322" s="43">
        <v>3.508</v>
      </c>
      <c r="H322" s="43">
        <v>6.24</v>
      </c>
      <c r="I322" s="43">
        <v>21.652000000000001</v>
      </c>
      <c r="J322" s="43">
        <v>2275.19</v>
      </c>
      <c r="K322" s="43">
        <v>21.652000000000001</v>
      </c>
      <c r="L322" s="43">
        <v>2275.19</v>
      </c>
      <c r="M322" s="44">
        <f>K322/L322</f>
        <v>9.5165678470809038E-3</v>
      </c>
      <c r="N322" s="42">
        <v>58.8</v>
      </c>
      <c r="O322" s="42">
        <f>M322*N322*1.09</f>
        <v>0.60993586645510933</v>
      </c>
      <c r="P322" s="42">
        <f>M322*60*1000</f>
        <v>570.99407082485425</v>
      </c>
      <c r="Q322" s="214">
        <f>P322*N322/1000</f>
        <v>33.574451364501428</v>
      </c>
    </row>
    <row r="323" spans="1:17" s="12" customFormat="1" ht="12.75" customHeight="1">
      <c r="A323" s="206"/>
      <c r="B323" s="207" t="s">
        <v>425</v>
      </c>
      <c r="C323" s="39" t="s">
        <v>405</v>
      </c>
      <c r="D323" s="221">
        <v>32</v>
      </c>
      <c r="E323" s="221" t="s">
        <v>34</v>
      </c>
      <c r="F323" s="209">
        <v>24.867000000000001</v>
      </c>
      <c r="G323" s="209">
        <v>2.5190000000000001</v>
      </c>
      <c r="H323" s="209">
        <v>5.12</v>
      </c>
      <c r="I323" s="209">
        <v>17.228000000000002</v>
      </c>
      <c r="J323" s="209">
        <v>1803.8</v>
      </c>
      <c r="K323" s="209">
        <v>17.228000000000002</v>
      </c>
      <c r="L323" s="209">
        <v>1803.8</v>
      </c>
      <c r="M323" s="210">
        <f>K323/L323</f>
        <v>9.5509479986694758E-3</v>
      </c>
      <c r="N323" s="211">
        <v>74.3</v>
      </c>
      <c r="O323" s="212">
        <f>M323*N323</f>
        <v>0.70963543630114201</v>
      </c>
      <c r="P323" s="212">
        <f>M323*60*1000</f>
        <v>573.05687992016851</v>
      </c>
      <c r="Q323" s="213">
        <f>P323*N323/1000</f>
        <v>42.578126178068516</v>
      </c>
    </row>
    <row r="324" spans="1:17" s="12" customFormat="1" ht="12.75" customHeight="1">
      <c r="A324" s="206"/>
      <c r="B324" s="207" t="s">
        <v>743</v>
      </c>
      <c r="C324" s="56" t="s">
        <v>723</v>
      </c>
      <c r="D324" s="41">
        <v>40</v>
      </c>
      <c r="E324" s="41">
        <v>1992</v>
      </c>
      <c r="F324" s="43">
        <f>G324+H324+I324</f>
        <v>32.1</v>
      </c>
      <c r="G324" s="43">
        <v>3.794</v>
      </c>
      <c r="H324" s="43">
        <v>6.4</v>
      </c>
      <c r="I324" s="43">
        <v>21.905999999999999</v>
      </c>
      <c r="J324" s="43">
        <v>2289.4899999999998</v>
      </c>
      <c r="K324" s="43">
        <v>21.905999999999999</v>
      </c>
      <c r="L324" s="43">
        <v>2289.4899999999998</v>
      </c>
      <c r="M324" s="44">
        <f>K324/L324</f>
        <v>9.5680697447903251E-3</v>
      </c>
      <c r="N324" s="42">
        <v>58.8</v>
      </c>
      <c r="O324" s="42">
        <f>M324*N324*1.09</f>
        <v>0.61323672608310142</v>
      </c>
      <c r="P324" s="42">
        <f>M324*60*1000</f>
        <v>574.08418468741945</v>
      </c>
      <c r="Q324" s="214">
        <f>P324*N324/1000</f>
        <v>33.756150059620261</v>
      </c>
    </row>
    <row r="325" spans="1:17" s="12" customFormat="1" ht="12.75" customHeight="1">
      <c r="A325" s="206"/>
      <c r="B325" s="41" t="s">
        <v>330</v>
      </c>
      <c r="C325" s="256" t="s">
        <v>901</v>
      </c>
      <c r="D325" s="246">
        <v>19</v>
      </c>
      <c r="E325" s="246" t="s">
        <v>34</v>
      </c>
      <c r="F325" s="247">
        <f>G325+H325+I325</f>
        <v>17.809999999999999</v>
      </c>
      <c r="G325" s="247">
        <v>1.4737</v>
      </c>
      <c r="H325" s="247">
        <v>3.08</v>
      </c>
      <c r="I325" s="247">
        <v>13.2563</v>
      </c>
      <c r="J325" s="247">
        <v>1384.8</v>
      </c>
      <c r="K325" s="247">
        <f>I325</f>
        <v>13.2563</v>
      </c>
      <c r="L325" s="247">
        <f>J325</f>
        <v>1384.8</v>
      </c>
      <c r="M325" s="248">
        <f>K325/L325</f>
        <v>9.5727180820335059E-3</v>
      </c>
      <c r="N325" s="249">
        <v>47.5</v>
      </c>
      <c r="O325" s="250">
        <f>M325*N325</f>
        <v>0.45470410889659152</v>
      </c>
      <c r="P325" s="250">
        <f>M325*60*1000</f>
        <v>574.36308492201033</v>
      </c>
      <c r="Q325" s="251">
        <f>P325*N325/1000</f>
        <v>27.28224653379549</v>
      </c>
    </row>
    <row r="326" spans="1:17" s="12" customFormat="1" ht="12.75" customHeight="1">
      <c r="A326" s="206"/>
      <c r="B326" s="207" t="s">
        <v>310</v>
      </c>
      <c r="C326" s="39" t="s">
        <v>805</v>
      </c>
      <c r="D326" s="221">
        <v>40</v>
      </c>
      <c r="E326" s="221">
        <v>1991</v>
      </c>
      <c r="F326" s="209">
        <v>31.754000000000001</v>
      </c>
      <c r="G326" s="209">
        <v>3.5539999999999998</v>
      </c>
      <c r="H326" s="209">
        <v>6.4</v>
      </c>
      <c r="I326" s="209">
        <v>21.8</v>
      </c>
      <c r="J326" s="209">
        <v>2268.5300000000002</v>
      </c>
      <c r="K326" s="209">
        <v>21.8</v>
      </c>
      <c r="L326" s="209">
        <v>2268.5300000000002</v>
      </c>
      <c r="M326" s="210">
        <f>K326/L326</f>
        <v>9.6097472812790661E-3</v>
      </c>
      <c r="N326" s="211">
        <v>70.31</v>
      </c>
      <c r="O326" s="212">
        <f>M326*N326</f>
        <v>0.67566133134673112</v>
      </c>
      <c r="P326" s="212">
        <f>M326*60*1000</f>
        <v>576.58483687674402</v>
      </c>
      <c r="Q326" s="213">
        <f>P326*N326/1000</f>
        <v>40.539679880803874</v>
      </c>
    </row>
    <row r="327" spans="1:17" s="12" customFormat="1" ht="12.75" customHeight="1">
      <c r="A327" s="206"/>
      <c r="B327" s="41" t="s">
        <v>113</v>
      </c>
      <c r="C327" s="228" t="s">
        <v>566</v>
      </c>
      <c r="D327" s="229">
        <v>9</v>
      </c>
      <c r="E327" s="229">
        <v>1960</v>
      </c>
      <c r="F327" s="217">
        <v>6.319</v>
      </c>
      <c r="G327" s="217">
        <v>0.61653899999999995</v>
      </c>
      <c r="H327" s="217">
        <v>1.84</v>
      </c>
      <c r="I327" s="217">
        <v>3.8624609999999997</v>
      </c>
      <c r="J327" s="217">
        <v>536.88</v>
      </c>
      <c r="K327" s="217">
        <v>3.8624609999999997</v>
      </c>
      <c r="L327" s="217">
        <v>400.83</v>
      </c>
      <c r="M327" s="218">
        <v>9.6361574732430205E-3</v>
      </c>
      <c r="N327" s="219">
        <v>67.798000000000002</v>
      </c>
      <c r="O327" s="219">
        <v>0.65331220437093029</v>
      </c>
      <c r="P327" s="219">
        <v>578.1694483945812</v>
      </c>
      <c r="Q327" s="220">
        <v>39.198732262255824</v>
      </c>
    </row>
    <row r="328" spans="1:17" s="12" customFormat="1" ht="12.75" customHeight="1">
      <c r="A328" s="206"/>
      <c r="B328" s="207" t="s">
        <v>112</v>
      </c>
      <c r="C328" s="254" t="s">
        <v>191</v>
      </c>
      <c r="D328" s="255">
        <v>24</v>
      </c>
      <c r="E328" s="217">
        <v>1965</v>
      </c>
      <c r="F328" s="217">
        <v>12.577500000000001</v>
      </c>
      <c r="G328" s="217">
        <v>1.6319999999999999</v>
      </c>
      <c r="H328" s="217">
        <v>0.24</v>
      </c>
      <c r="I328" s="217">
        <v>10.705499</v>
      </c>
      <c r="J328" s="217">
        <v>1110.8699999999999</v>
      </c>
      <c r="K328" s="217">
        <v>10.705499</v>
      </c>
      <c r="L328" s="217">
        <v>1110.8699999999999</v>
      </c>
      <c r="M328" s="218">
        <v>9.6370403377532936E-3</v>
      </c>
      <c r="N328" s="219">
        <v>57.879000000000005</v>
      </c>
      <c r="O328" s="219">
        <v>0.55778225770882295</v>
      </c>
      <c r="P328" s="219">
        <v>578.22242026519768</v>
      </c>
      <c r="Q328" s="220">
        <v>33.466935462529378</v>
      </c>
    </row>
    <row r="329" spans="1:17" s="12" customFormat="1" ht="12.75" customHeight="1">
      <c r="A329" s="206"/>
      <c r="B329" s="41" t="s">
        <v>330</v>
      </c>
      <c r="C329" s="256" t="s">
        <v>904</v>
      </c>
      <c r="D329" s="246">
        <v>30</v>
      </c>
      <c r="E329" s="246" t="s">
        <v>34</v>
      </c>
      <c r="F329" s="247">
        <f>G329+H329+I329</f>
        <v>26.08</v>
      </c>
      <c r="G329" s="247">
        <v>4.5846999999999998</v>
      </c>
      <c r="H329" s="247">
        <v>4.8</v>
      </c>
      <c r="I329" s="247">
        <v>16.6953</v>
      </c>
      <c r="J329" s="247">
        <v>1731.85</v>
      </c>
      <c r="K329" s="247">
        <f>I329</f>
        <v>16.6953</v>
      </c>
      <c r="L329" s="247">
        <f>J329</f>
        <v>1731.85</v>
      </c>
      <c r="M329" s="248">
        <f>K329/L329</f>
        <v>9.6401535929786075E-3</v>
      </c>
      <c r="N329" s="249">
        <v>47.5</v>
      </c>
      <c r="O329" s="250">
        <f>M329*N329</f>
        <v>0.45790729566648386</v>
      </c>
      <c r="P329" s="250">
        <f>M329*60*1000</f>
        <v>578.4092155787165</v>
      </c>
      <c r="Q329" s="251">
        <f>P329*N329/1000</f>
        <v>27.474437739989032</v>
      </c>
    </row>
    <row r="330" spans="1:17" s="12" customFormat="1" ht="12.75" customHeight="1">
      <c r="A330" s="206"/>
      <c r="B330" s="207" t="s">
        <v>373</v>
      </c>
      <c r="C330" s="39" t="s">
        <v>604</v>
      </c>
      <c r="D330" s="221">
        <v>64</v>
      </c>
      <c r="E330" s="221">
        <v>1961</v>
      </c>
      <c r="F330" s="209">
        <v>44.652999999999999</v>
      </c>
      <c r="G330" s="209">
        <v>5.7510000000000003</v>
      </c>
      <c r="H330" s="209">
        <v>10.24</v>
      </c>
      <c r="I330" s="209">
        <v>28.661000000000001</v>
      </c>
      <c r="J330" s="209">
        <v>2955.81</v>
      </c>
      <c r="K330" s="209">
        <v>28.661000000000001</v>
      </c>
      <c r="L330" s="209">
        <v>2955.8</v>
      </c>
      <c r="M330" s="210">
        <f>K330/L330</f>
        <v>9.6965288585154612E-3</v>
      </c>
      <c r="N330" s="211">
        <v>44.3</v>
      </c>
      <c r="O330" s="212">
        <f>M330*N330</f>
        <v>0.4295562284322349</v>
      </c>
      <c r="P330" s="212">
        <f>M330*60*1000</f>
        <v>581.79173151092766</v>
      </c>
      <c r="Q330" s="213">
        <f>P330*N330/1000</f>
        <v>25.773373705934095</v>
      </c>
    </row>
    <row r="331" spans="1:17" s="12" customFormat="1" ht="12.75" customHeight="1">
      <c r="A331" s="206"/>
      <c r="B331" s="207" t="s">
        <v>182</v>
      </c>
      <c r="C331" s="238" t="s">
        <v>150</v>
      </c>
      <c r="D331" s="233">
        <v>20</v>
      </c>
      <c r="E331" s="233">
        <v>1982</v>
      </c>
      <c r="F331" s="234">
        <v>16.318000000000001</v>
      </c>
      <c r="G331" s="234">
        <v>2.7023069999999998</v>
      </c>
      <c r="H331" s="234">
        <v>3.2</v>
      </c>
      <c r="I331" s="234">
        <v>10.415692999999999</v>
      </c>
      <c r="J331" s="234">
        <v>1071.97</v>
      </c>
      <c r="K331" s="234">
        <v>10.415692999999999</v>
      </c>
      <c r="L331" s="234">
        <v>1071.97</v>
      </c>
      <c r="M331" s="235">
        <v>9.7164034441262342E-3</v>
      </c>
      <c r="N331" s="236">
        <v>54.609000000000009</v>
      </c>
      <c r="O331" s="236">
        <v>0.53060307568028964</v>
      </c>
      <c r="P331" s="236">
        <v>582.98420664757407</v>
      </c>
      <c r="Q331" s="237">
        <v>31.836184540817374</v>
      </c>
    </row>
    <row r="332" spans="1:17" s="12" customFormat="1" ht="12.75" customHeight="1">
      <c r="A332" s="206"/>
      <c r="B332" s="207" t="s">
        <v>109</v>
      </c>
      <c r="C332" s="239" t="s">
        <v>505</v>
      </c>
      <c r="D332" s="240">
        <v>40</v>
      </c>
      <c r="E332" s="240">
        <v>1981</v>
      </c>
      <c r="F332" s="241">
        <v>31.47</v>
      </c>
      <c r="G332" s="241">
        <v>3.1110000000000002</v>
      </c>
      <c r="H332" s="241">
        <v>6.4</v>
      </c>
      <c r="I332" s="241">
        <v>21.959001000000001</v>
      </c>
      <c r="J332" s="241">
        <v>2251.3000000000002</v>
      </c>
      <c r="K332" s="241">
        <v>21.959001000000001</v>
      </c>
      <c r="L332" s="241">
        <v>2251.3000000000002</v>
      </c>
      <c r="M332" s="242">
        <v>9.7539204015457733E-3</v>
      </c>
      <c r="N332" s="243">
        <v>83.603000000000009</v>
      </c>
      <c r="O332" s="243">
        <v>0.81545700733043136</v>
      </c>
      <c r="P332" s="243">
        <v>585.23522409274642</v>
      </c>
      <c r="Q332" s="244">
        <v>48.92742043982588</v>
      </c>
    </row>
    <row r="333" spans="1:17" s="12" customFormat="1" ht="12.75" customHeight="1">
      <c r="A333" s="206"/>
      <c r="B333" s="207" t="s">
        <v>123</v>
      </c>
      <c r="C333" s="252" t="s">
        <v>116</v>
      </c>
      <c r="D333" s="253">
        <v>32</v>
      </c>
      <c r="E333" s="253">
        <v>1967</v>
      </c>
      <c r="F333" s="43">
        <v>15.018000000000001</v>
      </c>
      <c r="G333" s="43">
        <v>0</v>
      </c>
      <c r="H333" s="43">
        <v>0</v>
      </c>
      <c r="I333" s="43">
        <v>15.017999</v>
      </c>
      <c r="J333" s="43">
        <v>1535</v>
      </c>
      <c r="K333" s="43">
        <v>15.017999</v>
      </c>
      <c r="L333" s="43">
        <v>1535</v>
      </c>
      <c r="M333" s="44">
        <v>9.7837127035830616E-3</v>
      </c>
      <c r="N333" s="42">
        <v>75.973000000000013</v>
      </c>
      <c r="O333" s="42">
        <v>0.74329800522931611</v>
      </c>
      <c r="P333" s="42">
        <v>587.02276221498369</v>
      </c>
      <c r="Q333" s="214">
        <v>44.597880313758964</v>
      </c>
    </row>
    <row r="334" spans="1:17" s="12" customFormat="1" ht="12.75" customHeight="1">
      <c r="A334" s="206"/>
      <c r="B334" s="207" t="s">
        <v>373</v>
      </c>
      <c r="C334" s="39" t="s">
        <v>607</v>
      </c>
      <c r="D334" s="221">
        <v>48</v>
      </c>
      <c r="E334" s="221">
        <v>1961</v>
      </c>
      <c r="F334" s="209">
        <v>33.850999999999999</v>
      </c>
      <c r="G334" s="209">
        <v>3.573</v>
      </c>
      <c r="H334" s="209">
        <v>7.68</v>
      </c>
      <c r="I334" s="209">
        <v>22.597000000000001</v>
      </c>
      <c r="J334" s="209">
        <v>2296.96</v>
      </c>
      <c r="K334" s="209">
        <v>22.597000000000001</v>
      </c>
      <c r="L334" s="209">
        <v>2296.96</v>
      </c>
      <c r="M334" s="210">
        <f>K334/L334</f>
        <v>9.8377855948732235E-3</v>
      </c>
      <c r="N334" s="211">
        <v>44.3</v>
      </c>
      <c r="O334" s="212">
        <f>M334*N334</f>
        <v>0.43581390185288377</v>
      </c>
      <c r="P334" s="212">
        <f>M334*60*1000</f>
        <v>590.26713569239337</v>
      </c>
      <c r="Q334" s="213">
        <f>P334*N334/1000</f>
        <v>26.148834111173027</v>
      </c>
    </row>
    <row r="335" spans="1:17" s="12" customFormat="1" ht="12.75" customHeight="1">
      <c r="A335" s="206"/>
      <c r="B335" s="41" t="s">
        <v>282</v>
      </c>
      <c r="C335" s="56" t="s">
        <v>268</v>
      </c>
      <c r="D335" s="41">
        <v>100</v>
      </c>
      <c r="E335" s="41">
        <v>1973</v>
      </c>
      <c r="F335" s="257">
        <v>58.52</v>
      </c>
      <c r="G335" s="43">
        <v>6.2041139999999997</v>
      </c>
      <c r="H335" s="43">
        <v>16</v>
      </c>
      <c r="I335" s="43">
        <v>36.315890000000003</v>
      </c>
      <c r="J335" s="43">
        <v>3676.85</v>
      </c>
      <c r="K335" s="43">
        <v>36.315890000000003</v>
      </c>
      <c r="L335" s="43">
        <v>3676.85</v>
      </c>
      <c r="M335" s="44">
        <f>K335/L335</f>
        <v>9.8769027836327298E-3</v>
      </c>
      <c r="N335" s="42">
        <v>58.86</v>
      </c>
      <c r="O335" s="42">
        <f>M335*N335</f>
        <v>0.58135449784462245</v>
      </c>
      <c r="P335" s="42">
        <f>M335*1000*60</f>
        <v>592.61416701796384</v>
      </c>
      <c r="Q335" s="214">
        <f>O335*60</f>
        <v>34.88126987067735</v>
      </c>
    </row>
    <row r="336" spans="1:17" s="12" customFormat="1" ht="12.75" customHeight="1">
      <c r="A336" s="206"/>
      <c r="B336" s="207" t="s">
        <v>310</v>
      </c>
      <c r="C336" s="39" t="s">
        <v>804</v>
      </c>
      <c r="D336" s="221">
        <v>32</v>
      </c>
      <c r="E336" s="221">
        <v>1986</v>
      </c>
      <c r="F336" s="209">
        <v>25.292000000000002</v>
      </c>
      <c r="G336" s="209">
        <v>3.1190000000000002</v>
      </c>
      <c r="H336" s="209">
        <v>4.8</v>
      </c>
      <c r="I336" s="209">
        <v>17.373000000000001</v>
      </c>
      <c r="J336" s="209">
        <v>1810.74</v>
      </c>
      <c r="K336" s="209">
        <v>17.238</v>
      </c>
      <c r="L336" s="209">
        <v>1732.55</v>
      </c>
      <c r="M336" s="210">
        <f>K336/L336</f>
        <v>9.949496407030101E-3</v>
      </c>
      <c r="N336" s="211">
        <v>70.31</v>
      </c>
      <c r="O336" s="212">
        <f>M336*N336</f>
        <v>0.69954909237828644</v>
      </c>
      <c r="P336" s="212">
        <f>M336*60*1000</f>
        <v>596.96978442180603</v>
      </c>
      <c r="Q336" s="213">
        <f>P336*N336/1000</f>
        <v>41.972945542697182</v>
      </c>
    </row>
    <row r="337" spans="1:17" s="12" customFormat="1" ht="12.75" customHeight="1">
      <c r="A337" s="206"/>
      <c r="B337" s="41" t="s">
        <v>97</v>
      </c>
      <c r="C337" s="238" t="s">
        <v>87</v>
      </c>
      <c r="D337" s="233">
        <v>79</v>
      </c>
      <c r="E337" s="233">
        <v>1976</v>
      </c>
      <c r="F337" s="234">
        <v>58.014000000000003</v>
      </c>
      <c r="G337" s="234">
        <v>7.0115559999999997</v>
      </c>
      <c r="H337" s="234">
        <v>12.64</v>
      </c>
      <c r="I337" s="234">
        <v>38.362451999999998</v>
      </c>
      <c r="J337" s="234">
        <v>3845.02</v>
      </c>
      <c r="K337" s="234">
        <v>38.362451999999998</v>
      </c>
      <c r="L337" s="234">
        <v>3845.02</v>
      </c>
      <c r="M337" s="235">
        <v>9.9771787923079724E-3</v>
      </c>
      <c r="N337" s="236">
        <v>78.807000000000002</v>
      </c>
      <c r="O337" s="236">
        <v>0.78627152908541442</v>
      </c>
      <c r="P337" s="236">
        <v>598.63072753847837</v>
      </c>
      <c r="Q337" s="237">
        <v>47.176291745124864</v>
      </c>
    </row>
    <row r="338" spans="1:17" s="12" customFormat="1" ht="12.75" customHeight="1">
      <c r="A338" s="206"/>
      <c r="B338" s="41" t="s">
        <v>333</v>
      </c>
      <c r="C338" s="39" t="s">
        <v>926</v>
      </c>
      <c r="D338" s="221">
        <v>40</v>
      </c>
      <c r="E338" s="221">
        <v>1975</v>
      </c>
      <c r="F338" s="209">
        <f>SUM(G338+H338+I338)</f>
        <v>28.633000000000003</v>
      </c>
      <c r="G338" s="209">
        <v>3.4780000000000002</v>
      </c>
      <c r="H338" s="209">
        <v>6.25</v>
      </c>
      <c r="I338" s="209">
        <v>18.905000000000001</v>
      </c>
      <c r="J338" s="209">
        <v>1883.15</v>
      </c>
      <c r="K338" s="209">
        <v>18.905000000000001</v>
      </c>
      <c r="L338" s="209">
        <v>1883.15</v>
      </c>
      <c r="M338" s="210">
        <f>K338/L338</f>
        <v>1.0039030348086982E-2</v>
      </c>
      <c r="N338" s="211">
        <v>50.9</v>
      </c>
      <c r="O338" s="212">
        <f>M338*N338</f>
        <v>0.51098664471762734</v>
      </c>
      <c r="P338" s="212">
        <f>M338*60*1000</f>
        <v>602.34182088521891</v>
      </c>
      <c r="Q338" s="213">
        <f>P338*N338/1000</f>
        <v>30.659198683057642</v>
      </c>
    </row>
    <row r="339" spans="1:17" s="12" customFormat="1" ht="12.75" customHeight="1">
      <c r="A339" s="206"/>
      <c r="B339" s="207" t="s">
        <v>310</v>
      </c>
      <c r="C339" s="39" t="s">
        <v>297</v>
      </c>
      <c r="D339" s="221">
        <v>45</v>
      </c>
      <c r="E339" s="221">
        <v>1988</v>
      </c>
      <c r="F339" s="209">
        <v>30.858000000000001</v>
      </c>
      <c r="G339" s="209">
        <v>2.99</v>
      </c>
      <c r="H339" s="209">
        <v>6.88</v>
      </c>
      <c r="I339" s="209">
        <v>20.988</v>
      </c>
      <c r="J339" s="209">
        <v>2187.56</v>
      </c>
      <c r="K339" s="209">
        <v>20.785</v>
      </c>
      <c r="L339" s="209">
        <v>2070.1799999999998</v>
      </c>
      <c r="M339" s="210">
        <f>K339/L339</f>
        <v>1.0040189741954806E-2</v>
      </c>
      <c r="N339" s="211">
        <v>70.31</v>
      </c>
      <c r="O339" s="212">
        <f>M339*N339</f>
        <v>0.70592574075684245</v>
      </c>
      <c r="P339" s="212">
        <f>M339*60*1000</f>
        <v>602.41138451728841</v>
      </c>
      <c r="Q339" s="213">
        <f>P339*N339/1000</f>
        <v>42.355544445410551</v>
      </c>
    </row>
    <row r="340" spans="1:17" s="12" customFormat="1" ht="12.75" customHeight="1">
      <c r="A340" s="206"/>
      <c r="B340" s="41" t="s">
        <v>330</v>
      </c>
      <c r="C340" s="256" t="s">
        <v>905</v>
      </c>
      <c r="D340" s="246">
        <v>20</v>
      </c>
      <c r="E340" s="246">
        <v>1993</v>
      </c>
      <c r="F340" s="247">
        <f>G340+H340+I340</f>
        <v>16.670000000000002</v>
      </c>
      <c r="G340" s="247">
        <v>2.1286</v>
      </c>
      <c r="H340" s="247">
        <v>3.2</v>
      </c>
      <c r="I340" s="247">
        <v>11.3414</v>
      </c>
      <c r="J340" s="247">
        <v>1108.8499999999999</v>
      </c>
      <c r="K340" s="247">
        <f>I340</f>
        <v>11.3414</v>
      </c>
      <c r="L340" s="247">
        <f>J340</f>
        <v>1108.8499999999999</v>
      </c>
      <c r="M340" s="248">
        <f>K340/L340</f>
        <v>1.0228074130856293E-2</v>
      </c>
      <c r="N340" s="249">
        <v>47.5</v>
      </c>
      <c r="O340" s="250">
        <f>M340*N340</f>
        <v>0.48583352121567391</v>
      </c>
      <c r="P340" s="250">
        <f>M340*60*1000</f>
        <v>613.68444785137751</v>
      </c>
      <c r="Q340" s="251">
        <f>P340*N340/1000</f>
        <v>29.150011272940432</v>
      </c>
    </row>
    <row r="341" spans="1:17" s="12" customFormat="1" ht="12.75" customHeight="1">
      <c r="A341" s="206"/>
      <c r="B341" s="41" t="s">
        <v>113</v>
      </c>
      <c r="C341" s="228" t="s">
        <v>563</v>
      </c>
      <c r="D341" s="229">
        <v>10</v>
      </c>
      <c r="E341" s="229">
        <v>1984</v>
      </c>
      <c r="F341" s="217">
        <v>11.891999999999999</v>
      </c>
      <c r="G341" s="217">
        <v>1.2802530000000001</v>
      </c>
      <c r="H341" s="217">
        <v>4.32</v>
      </c>
      <c r="I341" s="217">
        <v>6.2917459999999998</v>
      </c>
      <c r="J341" s="217">
        <v>609.70000000000005</v>
      </c>
      <c r="K341" s="217">
        <v>6.2917459999999998</v>
      </c>
      <c r="L341" s="217">
        <v>609.70000000000005</v>
      </c>
      <c r="M341" s="218">
        <v>1.0319412825979989E-2</v>
      </c>
      <c r="N341" s="219">
        <v>67.798000000000002</v>
      </c>
      <c r="O341" s="219">
        <v>0.69963555077579132</v>
      </c>
      <c r="P341" s="219">
        <v>619.16476955879943</v>
      </c>
      <c r="Q341" s="220">
        <v>41.978133046547484</v>
      </c>
    </row>
    <row r="342" spans="1:17" s="12" customFormat="1" ht="12.75" customHeight="1">
      <c r="A342" s="206"/>
      <c r="B342" s="41" t="s">
        <v>97</v>
      </c>
      <c r="C342" s="238" t="s">
        <v>85</v>
      </c>
      <c r="D342" s="233">
        <v>30</v>
      </c>
      <c r="E342" s="233">
        <v>1975</v>
      </c>
      <c r="F342" s="234">
        <v>23.503</v>
      </c>
      <c r="G342" s="234">
        <v>2.3460000000000001</v>
      </c>
      <c r="H342" s="234">
        <v>4.8</v>
      </c>
      <c r="I342" s="234">
        <v>16.356998000000001</v>
      </c>
      <c r="J342" s="234">
        <v>1582.74</v>
      </c>
      <c r="K342" s="234">
        <v>16.356998000000001</v>
      </c>
      <c r="L342" s="234">
        <v>1582.74</v>
      </c>
      <c r="M342" s="235">
        <v>1.0334608337440135E-2</v>
      </c>
      <c r="N342" s="236">
        <v>78.807000000000002</v>
      </c>
      <c r="O342" s="236">
        <v>0.81443947924864479</v>
      </c>
      <c r="P342" s="236">
        <v>620.07650024640816</v>
      </c>
      <c r="Q342" s="237">
        <v>48.866368754918689</v>
      </c>
    </row>
    <row r="343" spans="1:17" s="12" customFormat="1" ht="12.75" customHeight="1">
      <c r="A343" s="206"/>
      <c r="B343" s="41" t="s">
        <v>333</v>
      </c>
      <c r="C343" s="39" t="s">
        <v>460</v>
      </c>
      <c r="D343" s="221">
        <v>22</v>
      </c>
      <c r="E343" s="221">
        <v>1985</v>
      </c>
      <c r="F343" s="209">
        <f>SUM(G343+H343+I343)</f>
        <v>18.177</v>
      </c>
      <c r="G343" s="209">
        <v>2.7029999999999998</v>
      </c>
      <c r="H343" s="209">
        <v>3.52</v>
      </c>
      <c r="I343" s="209">
        <v>11.954000000000001</v>
      </c>
      <c r="J343" s="209">
        <v>1156.52</v>
      </c>
      <c r="K343" s="209">
        <v>11.954000000000001</v>
      </c>
      <c r="L343" s="209">
        <v>1156.52</v>
      </c>
      <c r="M343" s="210">
        <f>K343/L343</f>
        <v>1.0336180956663093E-2</v>
      </c>
      <c r="N343" s="211">
        <v>50.9</v>
      </c>
      <c r="O343" s="212">
        <f>M343*N343</f>
        <v>0.52611161069415147</v>
      </c>
      <c r="P343" s="212">
        <f>M343*60*1000</f>
        <v>620.17085739978563</v>
      </c>
      <c r="Q343" s="213">
        <f>P343*N343/1000</f>
        <v>31.566696641649088</v>
      </c>
    </row>
    <row r="344" spans="1:17" s="12" customFormat="1" ht="12.75" customHeight="1">
      <c r="A344" s="206"/>
      <c r="B344" s="41" t="s">
        <v>330</v>
      </c>
      <c r="C344" s="256" t="s">
        <v>323</v>
      </c>
      <c r="D344" s="246">
        <v>20</v>
      </c>
      <c r="E344" s="246" t="s">
        <v>34</v>
      </c>
      <c r="F344" s="247">
        <f>G344+H344+I344</f>
        <v>16.419</v>
      </c>
      <c r="G344" s="247">
        <v>2.0739999999999998</v>
      </c>
      <c r="H344" s="247">
        <v>3.2</v>
      </c>
      <c r="I344" s="247">
        <v>11.145</v>
      </c>
      <c r="J344" s="247">
        <v>1074.3</v>
      </c>
      <c r="K344" s="247">
        <f>I344</f>
        <v>11.145</v>
      </c>
      <c r="L344" s="247">
        <f>J344</f>
        <v>1074.3</v>
      </c>
      <c r="M344" s="248">
        <f>K344/L344</f>
        <v>1.0374197151633622E-2</v>
      </c>
      <c r="N344" s="249">
        <v>47.5</v>
      </c>
      <c r="O344" s="250">
        <f>M344*N344</f>
        <v>0.49277436470259706</v>
      </c>
      <c r="P344" s="250">
        <f>M344*60*1000</f>
        <v>622.45182909801736</v>
      </c>
      <c r="Q344" s="251">
        <f>P344*N344/1000</f>
        <v>29.566461882155824</v>
      </c>
    </row>
    <row r="345" spans="1:17" s="12" customFormat="1" ht="12.75" customHeight="1">
      <c r="A345" s="206"/>
      <c r="B345" s="207" t="s">
        <v>182</v>
      </c>
      <c r="C345" s="238" t="s">
        <v>157</v>
      </c>
      <c r="D345" s="233">
        <v>60</v>
      </c>
      <c r="E345" s="233">
        <v>1985</v>
      </c>
      <c r="F345" s="234">
        <v>57.674999999999997</v>
      </c>
      <c r="G345" s="234">
        <v>15.633710000000001</v>
      </c>
      <c r="H345" s="234">
        <v>9.52</v>
      </c>
      <c r="I345" s="234">
        <v>32.521295000000002</v>
      </c>
      <c r="J345" s="234">
        <v>3133.55</v>
      </c>
      <c r="K345" s="234">
        <v>32.521295000000002</v>
      </c>
      <c r="L345" s="234">
        <v>3133.55</v>
      </c>
      <c r="M345" s="235">
        <v>1.0378419045491536E-2</v>
      </c>
      <c r="N345" s="236">
        <v>54.609000000000009</v>
      </c>
      <c r="O345" s="236">
        <v>0.56675508565524735</v>
      </c>
      <c r="P345" s="236">
        <v>622.7051427294922</v>
      </c>
      <c r="Q345" s="237">
        <v>34.005305139314842</v>
      </c>
    </row>
    <row r="346" spans="1:17" s="12" customFormat="1" ht="12.75" customHeight="1">
      <c r="A346" s="206"/>
      <c r="B346" s="41" t="s">
        <v>333</v>
      </c>
      <c r="C346" s="39" t="s">
        <v>924</v>
      </c>
      <c r="D346" s="221">
        <v>30</v>
      </c>
      <c r="E346" s="221">
        <v>1991</v>
      </c>
      <c r="F346" s="209">
        <f>SUM(G346+H346+I346)</f>
        <v>25.650999999999996</v>
      </c>
      <c r="G346" s="209">
        <v>3.762</v>
      </c>
      <c r="H346" s="209">
        <v>4.8</v>
      </c>
      <c r="I346" s="209">
        <v>17.088999999999999</v>
      </c>
      <c r="J346" s="209">
        <v>1636.16</v>
      </c>
      <c r="K346" s="209">
        <v>17.088999999999999</v>
      </c>
      <c r="L346" s="209">
        <v>1636.16</v>
      </c>
      <c r="M346" s="210">
        <f>K346/L346</f>
        <v>1.0444577547428124E-2</v>
      </c>
      <c r="N346" s="211">
        <v>50.9</v>
      </c>
      <c r="O346" s="212">
        <f>M346*N346</f>
        <v>0.53162899716409151</v>
      </c>
      <c r="P346" s="212">
        <f>M346*60*1000</f>
        <v>626.67465284568743</v>
      </c>
      <c r="Q346" s="213">
        <f>P346*N346/1000</f>
        <v>31.897739829845491</v>
      </c>
    </row>
    <row r="347" spans="1:17" s="12" customFormat="1" ht="12.75" customHeight="1">
      <c r="A347" s="206"/>
      <c r="B347" s="207" t="s">
        <v>373</v>
      </c>
      <c r="C347" s="39" t="s">
        <v>608</v>
      </c>
      <c r="D347" s="221">
        <v>48</v>
      </c>
      <c r="E347" s="221">
        <v>1961</v>
      </c>
      <c r="F347" s="209">
        <v>36.014000000000003</v>
      </c>
      <c r="G347" s="209">
        <v>4.1319999999999997</v>
      </c>
      <c r="H347" s="209">
        <v>7.68</v>
      </c>
      <c r="I347" s="209">
        <v>24.201000000000001</v>
      </c>
      <c r="J347" s="209">
        <v>2297.0100000000002</v>
      </c>
      <c r="K347" s="209">
        <v>24.201000000000001</v>
      </c>
      <c r="L347" s="209">
        <v>2297.0100000000002</v>
      </c>
      <c r="M347" s="210">
        <f>K347/L347</f>
        <v>1.0535870544751655E-2</v>
      </c>
      <c r="N347" s="211">
        <v>44.3</v>
      </c>
      <c r="O347" s="212">
        <f>M347*N347</f>
        <v>0.46673906513249824</v>
      </c>
      <c r="P347" s="212">
        <f>M347*60*1000</f>
        <v>632.15223268509919</v>
      </c>
      <c r="Q347" s="213">
        <f>P347*N347/1000</f>
        <v>28.004343907949892</v>
      </c>
    </row>
    <row r="348" spans="1:17" s="12" customFormat="1" ht="12.75" customHeight="1">
      <c r="A348" s="206"/>
      <c r="B348" s="41" t="s">
        <v>333</v>
      </c>
      <c r="C348" s="39" t="s">
        <v>461</v>
      </c>
      <c r="D348" s="221">
        <v>45</v>
      </c>
      <c r="E348" s="221">
        <v>1992</v>
      </c>
      <c r="F348" s="209">
        <f>SUM(G348+H348+I348)</f>
        <v>35</v>
      </c>
      <c r="G348" s="209">
        <v>4.59</v>
      </c>
      <c r="H348" s="209">
        <v>7.2</v>
      </c>
      <c r="I348" s="209">
        <v>23.21</v>
      </c>
      <c r="J348" s="209">
        <v>2192.8000000000002</v>
      </c>
      <c r="K348" s="209">
        <v>23.21</v>
      </c>
      <c r="L348" s="209">
        <v>2192.8000000000002</v>
      </c>
      <c r="M348" s="210">
        <f>K348/L348</f>
        <v>1.0584640642101422E-2</v>
      </c>
      <c r="N348" s="211">
        <v>50.9</v>
      </c>
      <c r="O348" s="212">
        <f>M348*N348</f>
        <v>0.53875820868296231</v>
      </c>
      <c r="P348" s="212">
        <f>M348*60*1000</f>
        <v>635.07843852608528</v>
      </c>
      <c r="Q348" s="213">
        <f>P348*N348/1000</f>
        <v>32.32549252097774</v>
      </c>
    </row>
    <row r="349" spans="1:17" s="12" customFormat="1" ht="12.75" customHeight="1">
      <c r="A349" s="206"/>
      <c r="B349" s="41" t="s">
        <v>333</v>
      </c>
      <c r="C349" s="39" t="s">
        <v>925</v>
      </c>
      <c r="D349" s="221">
        <v>40</v>
      </c>
      <c r="E349" s="221">
        <v>1980</v>
      </c>
      <c r="F349" s="209">
        <f>SUM(G349+H349+I349)</f>
        <v>33.244</v>
      </c>
      <c r="G349" s="209">
        <v>3.5830000000000002</v>
      </c>
      <c r="H349" s="209">
        <v>6.4</v>
      </c>
      <c r="I349" s="209">
        <v>23.260999999999999</v>
      </c>
      <c r="J349" s="209">
        <v>2190.4299999999998</v>
      </c>
      <c r="K349" s="209">
        <v>23.260999999999999</v>
      </c>
      <c r="L349" s="209">
        <v>2190.4299999999998</v>
      </c>
      <c r="M349" s="210">
        <f>K349/L349</f>
        <v>1.0619376104235242E-2</v>
      </c>
      <c r="N349" s="211">
        <v>50.9</v>
      </c>
      <c r="O349" s="212">
        <f>M349*N349</f>
        <v>0.54052624370557378</v>
      </c>
      <c r="P349" s="212">
        <f>M349*60*1000</f>
        <v>637.16256625411449</v>
      </c>
      <c r="Q349" s="213">
        <f>P349*N349/1000</f>
        <v>32.431574622334431</v>
      </c>
    </row>
    <row r="350" spans="1:17" s="12" customFormat="1" ht="12.75" customHeight="1">
      <c r="A350" s="206"/>
      <c r="B350" s="41" t="s">
        <v>333</v>
      </c>
      <c r="C350" s="39" t="s">
        <v>928</v>
      </c>
      <c r="D350" s="221">
        <v>40</v>
      </c>
      <c r="E350" s="221">
        <v>1977</v>
      </c>
      <c r="F350" s="209">
        <f>SUM(G350+H350+I350)</f>
        <v>34.197000000000003</v>
      </c>
      <c r="G350" s="209">
        <v>4.3579999999999997</v>
      </c>
      <c r="H350" s="209">
        <v>6.4</v>
      </c>
      <c r="I350" s="209">
        <v>23.439</v>
      </c>
      <c r="J350" s="209">
        <v>2206.8000000000002</v>
      </c>
      <c r="K350" s="209">
        <v>22.756</v>
      </c>
      <c r="L350" s="209">
        <v>2142.7399999999998</v>
      </c>
      <c r="M350" s="210">
        <f>K350/L350</f>
        <v>1.0620047229248534E-2</v>
      </c>
      <c r="N350" s="211">
        <v>50.9</v>
      </c>
      <c r="O350" s="212">
        <f>M350*N350</f>
        <v>0.54056040396875038</v>
      </c>
      <c r="P350" s="212">
        <f>M350*60*1000</f>
        <v>637.20283375491204</v>
      </c>
      <c r="Q350" s="213">
        <f>P350*N350/1000</f>
        <v>32.43362423812502</v>
      </c>
    </row>
    <row r="351" spans="1:17" s="12" customFormat="1" ht="12.75" customHeight="1">
      <c r="A351" s="206"/>
      <c r="B351" s="41" t="s">
        <v>333</v>
      </c>
      <c r="C351" s="39" t="s">
        <v>927</v>
      </c>
      <c r="D351" s="221">
        <v>8</v>
      </c>
      <c r="E351" s="221" t="s">
        <v>331</v>
      </c>
      <c r="F351" s="209">
        <f>SUM(G351+H351+I351)</f>
        <v>5.2430000000000003</v>
      </c>
      <c r="G351" s="209">
        <v>0.30599999999999999</v>
      </c>
      <c r="H351" s="209">
        <v>1.1200000000000001</v>
      </c>
      <c r="I351" s="209">
        <v>3.8170000000000002</v>
      </c>
      <c r="J351" s="209">
        <v>356.49</v>
      </c>
      <c r="K351" s="209">
        <v>2.8759999999999999</v>
      </c>
      <c r="L351" s="209">
        <v>268.55</v>
      </c>
      <c r="M351" s="210">
        <f>K351/L351</f>
        <v>1.0709365108918264E-2</v>
      </c>
      <c r="N351" s="211">
        <v>50.9</v>
      </c>
      <c r="O351" s="212">
        <f>M351*N351</f>
        <v>0.54510668404393958</v>
      </c>
      <c r="P351" s="212">
        <f>M351*60*1000</f>
        <v>642.56190653509577</v>
      </c>
      <c r="Q351" s="213">
        <f>P351*N351/1000</f>
        <v>32.706401042636372</v>
      </c>
    </row>
    <row r="352" spans="1:17" s="12" customFormat="1" ht="12.75" customHeight="1">
      <c r="A352" s="206"/>
      <c r="B352" s="41" t="s">
        <v>333</v>
      </c>
      <c r="C352" s="39" t="s">
        <v>459</v>
      </c>
      <c r="D352" s="221">
        <v>40</v>
      </c>
      <c r="E352" s="221">
        <v>1984</v>
      </c>
      <c r="F352" s="209">
        <f>SUM(G352+H352+I352)</f>
        <v>35.412000000000006</v>
      </c>
      <c r="G352" s="209">
        <v>4.2839999999999998</v>
      </c>
      <c r="H352" s="209">
        <v>6.4</v>
      </c>
      <c r="I352" s="209">
        <v>24.728000000000002</v>
      </c>
      <c r="J352" s="209">
        <v>2304.94</v>
      </c>
      <c r="K352" s="209">
        <v>24.728000000000002</v>
      </c>
      <c r="L352" s="209">
        <v>2304.94</v>
      </c>
      <c r="M352" s="210">
        <f>K352/L352</f>
        <v>1.0728261907034457E-2</v>
      </c>
      <c r="N352" s="211">
        <v>50.9</v>
      </c>
      <c r="O352" s="212">
        <f>M352*N352</f>
        <v>0.54606853106805386</v>
      </c>
      <c r="P352" s="212">
        <f>M352*60*1000</f>
        <v>643.69571442206745</v>
      </c>
      <c r="Q352" s="213">
        <f>P352*N352/1000</f>
        <v>32.764111864083233</v>
      </c>
    </row>
    <row r="353" spans="1:17" s="12" customFormat="1" ht="12.75" customHeight="1">
      <c r="A353" s="206"/>
      <c r="B353" s="207" t="s">
        <v>310</v>
      </c>
      <c r="C353" s="39" t="s">
        <v>806</v>
      </c>
      <c r="D353" s="221">
        <v>40</v>
      </c>
      <c r="E353" s="221">
        <v>1981</v>
      </c>
      <c r="F353" s="209">
        <v>27.544</v>
      </c>
      <c r="G353" s="209">
        <v>4.33</v>
      </c>
      <c r="H353" s="209">
        <v>1.6</v>
      </c>
      <c r="I353" s="209">
        <v>21.614000000000001</v>
      </c>
      <c r="J353" s="209">
        <v>2053.2800000000002</v>
      </c>
      <c r="K353" s="209">
        <v>18.739000000000001</v>
      </c>
      <c r="L353" s="209">
        <v>1743.66</v>
      </c>
      <c r="M353" s="210">
        <f>K353/L353</f>
        <v>1.074693460881135E-2</v>
      </c>
      <c r="N353" s="211">
        <v>70.31</v>
      </c>
      <c r="O353" s="212">
        <f>M353*N353</f>
        <v>0.75561697234552605</v>
      </c>
      <c r="P353" s="212">
        <f>M353*60*1000</f>
        <v>644.81607652868104</v>
      </c>
      <c r="Q353" s="213">
        <f>P353*N353/1000</f>
        <v>45.337018340731561</v>
      </c>
    </row>
    <row r="354" spans="1:17" s="12" customFormat="1" ht="12.75" customHeight="1">
      <c r="A354" s="206"/>
      <c r="B354" s="41" t="s">
        <v>333</v>
      </c>
      <c r="C354" s="39" t="s">
        <v>458</v>
      </c>
      <c r="D354" s="221">
        <v>50</v>
      </c>
      <c r="E354" s="221">
        <v>1969</v>
      </c>
      <c r="F354" s="209">
        <f>SUM(G354+H354+I354)</f>
        <v>39.200000000000003</v>
      </c>
      <c r="G354" s="209">
        <v>4.4489999999999998</v>
      </c>
      <c r="H354" s="209">
        <v>6.85</v>
      </c>
      <c r="I354" s="209">
        <v>27.901</v>
      </c>
      <c r="J354" s="209">
        <v>2594.3200000000002</v>
      </c>
      <c r="K354" s="209">
        <v>27.901</v>
      </c>
      <c r="L354" s="209">
        <v>2594.3200000000002</v>
      </c>
      <c r="M354" s="210">
        <f>K354/L354</f>
        <v>1.075464861697863E-2</v>
      </c>
      <c r="N354" s="211">
        <v>50.9</v>
      </c>
      <c r="O354" s="212">
        <f>M354*N354</f>
        <v>0.54741161460421228</v>
      </c>
      <c r="P354" s="212">
        <f>M354*60*1000</f>
        <v>645.27891701871772</v>
      </c>
      <c r="Q354" s="213">
        <f>P354*N354/1000</f>
        <v>32.844696876252733</v>
      </c>
    </row>
    <row r="355" spans="1:17" s="12" customFormat="1" ht="12.75" customHeight="1">
      <c r="A355" s="206"/>
      <c r="B355" s="41" t="s">
        <v>333</v>
      </c>
      <c r="C355" s="39" t="s">
        <v>923</v>
      </c>
      <c r="D355" s="221">
        <v>50</v>
      </c>
      <c r="E355" s="221">
        <v>1972</v>
      </c>
      <c r="F355" s="209">
        <f>SUM(G355+H355+I355)</f>
        <v>40.302</v>
      </c>
      <c r="G355" s="209">
        <v>4.59</v>
      </c>
      <c r="H355" s="209">
        <v>8</v>
      </c>
      <c r="I355" s="209">
        <v>27.712</v>
      </c>
      <c r="J355" s="209">
        <v>2569.46</v>
      </c>
      <c r="K355" s="209">
        <v>27.712</v>
      </c>
      <c r="L355" s="209">
        <v>2569.46</v>
      </c>
      <c r="M355" s="210">
        <f>K355/L355</f>
        <v>1.0785145516956871E-2</v>
      </c>
      <c r="N355" s="211">
        <v>50.9</v>
      </c>
      <c r="O355" s="212">
        <f>M355*N355</f>
        <v>0.5489639068131047</v>
      </c>
      <c r="P355" s="212">
        <f>M355*60*1000</f>
        <v>647.10873101741231</v>
      </c>
      <c r="Q355" s="213">
        <f>P355*N355/1000</f>
        <v>32.937834408786287</v>
      </c>
    </row>
    <row r="356" spans="1:17" s="12" customFormat="1" ht="12.75" customHeight="1">
      <c r="A356" s="206"/>
      <c r="B356" s="207" t="s">
        <v>373</v>
      </c>
      <c r="C356" s="39" t="s">
        <v>606</v>
      </c>
      <c r="D356" s="221">
        <v>60</v>
      </c>
      <c r="E356" s="221">
        <v>1968</v>
      </c>
      <c r="F356" s="209">
        <v>48.643000000000001</v>
      </c>
      <c r="G356" s="209">
        <v>5.2489999999999997</v>
      </c>
      <c r="H356" s="209">
        <v>9.6</v>
      </c>
      <c r="I356" s="209">
        <v>33.793999999999997</v>
      </c>
      <c r="J356" s="209">
        <v>3133.18</v>
      </c>
      <c r="K356" s="209">
        <v>33.793999999999997</v>
      </c>
      <c r="L356" s="209">
        <v>3133.18</v>
      </c>
      <c r="M356" s="210">
        <f>K356/L356</f>
        <v>1.0785846966979235E-2</v>
      </c>
      <c r="N356" s="211">
        <v>44.3</v>
      </c>
      <c r="O356" s="212">
        <f>M356*N356</f>
        <v>0.47781302063718006</v>
      </c>
      <c r="P356" s="212">
        <f>M356*60*1000</f>
        <v>647.15081801875408</v>
      </c>
      <c r="Q356" s="213">
        <f>P356*N356/1000</f>
        <v>28.668781238230803</v>
      </c>
    </row>
    <row r="357" spans="1:17" s="12" customFormat="1" ht="12.75" customHeight="1">
      <c r="A357" s="206"/>
      <c r="B357" s="207" t="s">
        <v>743</v>
      </c>
      <c r="C357" s="56" t="s">
        <v>726</v>
      </c>
      <c r="D357" s="41">
        <v>40</v>
      </c>
      <c r="E357" s="41">
        <v>1987</v>
      </c>
      <c r="F357" s="43">
        <f>G357+H357+I357</f>
        <v>33.5</v>
      </c>
      <c r="G357" s="43">
        <v>2.4119999999999999</v>
      </c>
      <c r="H357" s="43">
        <v>6.4</v>
      </c>
      <c r="I357" s="43">
        <v>24.687999999999999</v>
      </c>
      <c r="J357" s="43">
        <v>2272</v>
      </c>
      <c r="K357" s="43">
        <v>24.687999999999999</v>
      </c>
      <c r="L357" s="43">
        <v>2272</v>
      </c>
      <c r="M357" s="44">
        <f>K357/L357</f>
        <v>1.0866197183098591E-2</v>
      </c>
      <c r="N357" s="42">
        <v>58.8</v>
      </c>
      <c r="O357" s="42">
        <f>M357*N357*1.09</f>
        <v>0.69643630985915483</v>
      </c>
      <c r="P357" s="42">
        <f>M357*60*1000</f>
        <v>651.97183098591552</v>
      </c>
      <c r="Q357" s="214">
        <f>P357*N357/1000</f>
        <v>38.335943661971832</v>
      </c>
    </row>
    <row r="358" spans="1:17" s="12" customFormat="1" ht="12.75" customHeight="1">
      <c r="A358" s="206"/>
      <c r="B358" s="207" t="s">
        <v>373</v>
      </c>
      <c r="C358" s="39" t="s">
        <v>374</v>
      </c>
      <c r="D358" s="221">
        <v>48</v>
      </c>
      <c r="E358" s="221">
        <v>1961</v>
      </c>
      <c r="F358" s="209">
        <v>37.600999999999999</v>
      </c>
      <c r="G358" s="209">
        <v>3.9089999999999998</v>
      </c>
      <c r="H358" s="209">
        <v>7.68</v>
      </c>
      <c r="I358" s="209">
        <v>26.012</v>
      </c>
      <c r="J358" s="209">
        <v>2393</v>
      </c>
      <c r="K358" s="209">
        <v>26.012</v>
      </c>
      <c r="L358" s="209">
        <v>2393</v>
      </c>
      <c r="M358" s="210">
        <f>K358/L358</f>
        <v>1.0870037609694945E-2</v>
      </c>
      <c r="N358" s="211">
        <v>44.3</v>
      </c>
      <c r="O358" s="212">
        <f>M358*N358</f>
        <v>0.48154266610948604</v>
      </c>
      <c r="P358" s="212">
        <f>M358*60*1000</f>
        <v>652.2022565816967</v>
      </c>
      <c r="Q358" s="213">
        <f>P358*N358/1000</f>
        <v>28.892559966569163</v>
      </c>
    </row>
    <row r="359" spans="1:17" s="12" customFormat="1" ht="12.75" customHeight="1">
      <c r="A359" s="206"/>
      <c r="B359" s="207" t="s">
        <v>743</v>
      </c>
      <c r="C359" s="56" t="s">
        <v>728</v>
      </c>
      <c r="D359" s="41">
        <v>39</v>
      </c>
      <c r="E359" s="41">
        <v>1973</v>
      </c>
      <c r="F359" s="43">
        <f>G359+H359+I359</f>
        <v>29.570999999999998</v>
      </c>
      <c r="G359" s="43">
        <v>2.7589999999999999</v>
      </c>
      <c r="H359" s="43">
        <v>6.24</v>
      </c>
      <c r="I359" s="43">
        <v>20.571999999999999</v>
      </c>
      <c r="J359" s="43">
        <v>1952.48</v>
      </c>
      <c r="K359" s="43">
        <v>20.571999999999999</v>
      </c>
      <c r="L359" s="43">
        <v>1882.15</v>
      </c>
      <c r="M359" s="44">
        <f>K359/L359</f>
        <v>1.0930053396381796E-2</v>
      </c>
      <c r="N359" s="42">
        <v>58.8</v>
      </c>
      <c r="O359" s="42">
        <f>M359*N359*1.09</f>
        <v>0.7005289822809021</v>
      </c>
      <c r="P359" s="42">
        <f>M359*60*1000</f>
        <v>655.80320378290776</v>
      </c>
      <c r="Q359" s="214">
        <f>P359*N359/1000</f>
        <v>38.561228382434976</v>
      </c>
    </row>
    <row r="360" spans="1:17" s="12" customFormat="1" ht="12.75" customHeight="1">
      <c r="A360" s="206"/>
      <c r="B360" s="207" t="s">
        <v>310</v>
      </c>
      <c r="C360" s="39" t="s">
        <v>809</v>
      </c>
      <c r="D360" s="221">
        <v>8</v>
      </c>
      <c r="E360" s="221">
        <v>1978</v>
      </c>
      <c r="F360" s="209">
        <v>4.2809999999999997</v>
      </c>
      <c r="G360" s="209">
        <v>0.19800000000000001</v>
      </c>
      <c r="H360" s="209">
        <v>0.64</v>
      </c>
      <c r="I360" s="209">
        <v>3.4430000000000001</v>
      </c>
      <c r="J360" s="209">
        <v>571.25</v>
      </c>
      <c r="K360" s="209">
        <v>3.133</v>
      </c>
      <c r="L360" s="209">
        <v>286.04000000000002</v>
      </c>
      <c r="M360" s="210">
        <f>K360/L360</f>
        <v>1.0953013564536427E-2</v>
      </c>
      <c r="N360" s="211">
        <v>70.31</v>
      </c>
      <c r="O360" s="212">
        <f>M360*N360</f>
        <v>0.77010638372255624</v>
      </c>
      <c r="P360" s="212">
        <f>M360*60*1000</f>
        <v>657.18081387218558</v>
      </c>
      <c r="Q360" s="213">
        <f>P360*N360/1000</f>
        <v>46.206383023353368</v>
      </c>
    </row>
    <row r="361" spans="1:17" s="12" customFormat="1" ht="12.75" customHeight="1">
      <c r="A361" s="206"/>
      <c r="B361" s="207" t="s">
        <v>310</v>
      </c>
      <c r="C361" s="39" t="s">
        <v>808</v>
      </c>
      <c r="D361" s="221">
        <v>19</v>
      </c>
      <c r="E361" s="221">
        <v>1989</v>
      </c>
      <c r="F361" s="209">
        <v>15.28</v>
      </c>
      <c r="G361" s="209">
        <v>1.39</v>
      </c>
      <c r="H361" s="209">
        <v>2.88</v>
      </c>
      <c r="I361" s="209">
        <v>11.01</v>
      </c>
      <c r="J361" s="209">
        <v>1068.04</v>
      </c>
      <c r="K361" s="209">
        <v>9.9830000000000005</v>
      </c>
      <c r="L361" s="209">
        <v>908.39</v>
      </c>
      <c r="M361" s="210">
        <f>K361/L361</f>
        <v>1.0989773115071721E-2</v>
      </c>
      <c r="N361" s="211">
        <v>70.31</v>
      </c>
      <c r="O361" s="212">
        <f>M361*N361</f>
        <v>0.77269094772069269</v>
      </c>
      <c r="P361" s="212">
        <f>M361*60*1000</f>
        <v>659.38638690430332</v>
      </c>
      <c r="Q361" s="213">
        <f>P361*N361/1000</f>
        <v>46.361456863241571</v>
      </c>
    </row>
    <row r="362" spans="1:17" s="12" customFormat="1" ht="12.75" customHeight="1">
      <c r="A362" s="206"/>
      <c r="B362" s="207" t="s">
        <v>310</v>
      </c>
      <c r="C362" s="39" t="s">
        <v>807</v>
      </c>
      <c r="D362" s="221">
        <v>55</v>
      </c>
      <c r="E362" s="221">
        <v>1985</v>
      </c>
      <c r="F362" s="209">
        <v>43.145000000000003</v>
      </c>
      <c r="G362" s="209">
        <v>4.8380000000000001</v>
      </c>
      <c r="H362" s="209">
        <v>8.8000000000000007</v>
      </c>
      <c r="I362" s="209">
        <v>29.507000000000001</v>
      </c>
      <c r="J362" s="209">
        <v>2678.78</v>
      </c>
      <c r="K362" s="209">
        <v>29.507000000000001</v>
      </c>
      <c r="L362" s="209">
        <v>2678.78</v>
      </c>
      <c r="M362" s="210">
        <f>K362/L362</f>
        <v>1.1015088958406439E-2</v>
      </c>
      <c r="N362" s="211">
        <v>70.31</v>
      </c>
      <c r="O362" s="212">
        <f>M362*N362</f>
        <v>0.77447090466555668</v>
      </c>
      <c r="P362" s="212">
        <f>M362*60*1000</f>
        <v>660.90533750438624</v>
      </c>
      <c r="Q362" s="213">
        <f>P362*N362/1000</f>
        <v>46.468254279933397</v>
      </c>
    </row>
    <row r="363" spans="1:17" s="12" customFormat="1" ht="12.75" customHeight="1">
      <c r="A363" s="206"/>
      <c r="B363" s="207" t="s">
        <v>685</v>
      </c>
      <c r="C363" s="56" t="s">
        <v>187</v>
      </c>
      <c r="D363" s="41">
        <v>41</v>
      </c>
      <c r="E363" s="41">
        <v>1987</v>
      </c>
      <c r="F363" s="43">
        <v>38.39</v>
      </c>
      <c r="G363" s="43">
        <v>5.2</v>
      </c>
      <c r="H363" s="43">
        <v>7.51</v>
      </c>
      <c r="I363" s="43">
        <v>25.68</v>
      </c>
      <c r="J363" s="43">
        <v>2318.9</v>
      </c>
      <c r="K363" s="43">
        <f>I363/J363*L363</f>
        <v>18.312766915347797</v>
      </c>
      <c r="L363" s="43">
        <v>1653.64</v>
      </c>
      <c r="M363" s="44">
        <f>I363/J363</f>
        <v>1.107421622320928E-2</v>
      </c>
      <c r="N363" s="42">
        <f>50.1*1.09</f>
        <v>54.609000000000009</v>
      </c>
      <c r="O363" s="42">
        <f>M363*N363</f>
        <v>0.60475187373323569</v>
      </c>
      <c r="P363" s="42">
        <f>M363*60*1000</f>
        <v>664.45297339255683</v>
      </c>
      <c r="Q363" s="214">
        <f>P363*N363/1000</f>
        <v>36.285112423994143</v>
      </c>
    </row>
    <row r="364" spans="1:17" s="12" customFormat="1" ht="12.75" customHeight="1">
      <c r="A364" s="206"/>
      <c r="B364" s="207" t="s">
        <v>182</v>
      </c>
      <c r="C364" s="238" t="s">
        <v>152</v>
      </c>
      <c r="D364" s="233">
        <v>40</v>
      </c>
      <c r="E364" s="233">
        <v>1983</v>
      </c>
      <c r="F364" s="234">
        <v>36.570999999999998</v>
      </c>
      <c r="G364" s="234">
        <v>5.6067150000000003</v>
      </c>
      <c r="H364" s="234">
        <v>6.4</v>
      </c>
      <c r="I364" s="234">
        <v>24.564274000000001</v>
      </c>
      <c r="J364" s="234">
        <v>2186.7199999999998</v>
      </c>
      <c r="K364" s="234">
        <v>24.564274000000001</v>
      </c>
      <c r="L364" s="234">
        <v>2186.7199999999998</v>
      </c>
      <c r="M364" s="235">
        <v>1.1233387905173047E-2</v>
      </c>
      <c r="N364" s="236">
        <v>54.609000000000009</v>
      </c>
      <c r="O364" s="236">
        <v>0.61344408011359497</v>
      </c>
      <c r="P364" s="236">
        <v>674.00327431038272</v>
      </c>
      <c r="Q364" s="237">
        <v>36.806644806815697</v>
      </c>
    </row>
    <row r="365" spans="1:17" s="12" customFormat="1" ht="12.75" customHeight="1">
      <c r="A365" s="206"/>
      <c r="B365" s="207" t="s">
        <v>743</v>
      </c>
      <c r="C365" s="56" t="s">
        <v>725</v>
      </c>
      <c r="D365" s="41">
        <v>50</v>
      </c>
      <c r="E365" s="41">
        <v>1980</v>
      </c>
      <c r="F365" s="43">
        <f>G365+H365+I365</f>
        <v>45.3</v>
      </c>
      <c r="G365" s="43">
        <v>7.7640000000000002</v>
      </c>
      <c r="H365" s="43">
        <v>8</v>
      </c>
      <c r="I365" s="43">
        <v>29.536000000000001</v>
      </c>
      <c r="J365" s="43">
        <v>2615.04</v>
      </c>
      <c r="K365" s="43">
        <v>29.536000000000001</v>
      </c>
      <c r="L365" s="43">
        <v>2615.04</v>
      </c>
      <c r="M365" s="44">
        <f>K365/L365</f>
        <v>1.1294664708761625E-2</v>
      </c>
      <c r="N365" s="42">
        <v>58.8</v>
      </c>
      <c r="O365" s="42">
        <f>M365*N365*1.09</f>
        <v>0.72389765051395016</v>
      </c>
      <c r="P365" s="42">
        <f>M365*60*1000</f>
        <v>677.67988252569751</v>
      </c>
      <c r="Q365" s="214">
        <f>P365*N365/1000</f>
        <v>39.84757709251101</v>
      </c>
    </row>
    <row r="366" spans="1:17" s="12" customFormat="1" ht="12.75" customHeight="1">
      <c r="A366" s="206"/>
      <c r="B366" s="207" t="s">
        <v>182</v>
      </c>
      <c r="C366" s="238" t="s">
        <v>151</v>
      </c>
      <c r="D366" s="233">
        <v>20</v>
      </c>
      <c r="E366" s="233">
        <v>1975</v>
      </c>
      <c r="F366" s="234">
        <v>18.106000000000002</v>
      </c>
      <c r="G366" s="234">
        <v>2.1580439999999999</v>
      </c>
      <c r="H366" s="234">
        <v>3.2</v>
      </c>
      <c r="I366" s="234">
        <v>12.747959</v>
      </c>
      <c r="J366" s="234">
        <v>1098.2</v>
      </c>
      <c r="K366" s="234">
        <v>12.747959</v>
      </c>
      <c r="L366" s="234">
        <v>1098.2</v>
      </c>
      <c r="M366" s="235">
        <v>1.1608048625022764E-2</v>
      </c>
      <c r="N366" s="236">
        <v>54.609000000000009</v>
      </c>
      <c r="O366" s="236">
        <v>0.63390392736386825</v>
      </c>
      <c r="P366" s="236">
        <v>696.48291750136582</v>
      </c>
      <c r="Q366" s="237">
        <v>38.03423564183209</v>
      </c>
    </row>
    <row r="367" spans="1:17" s="12" customFormat="1" ht="12.75" customHeight="1">
      <c r="A367" s="206"/>
      <c r="B367" s="41" t="s">
        <v>72</v>
      </c>
      <c r="C367" s="238" t="s">
        <v>484</v>
      </c>
      <c r="D367" s="233">
        <v>51</v>
      </c>
      <c r="E367" s="233">
        <v>1988</v>
      </c>
      <c r="F367" s="234">
        <v>32.953000000000003</v>
      </c>
      <c r="G367" s="234">
        <v>3.3418260000000002</v>
      </c>
      <c r="H367" s="234">
        <v>8</v>
      </c>
      <c r="I367" s="234">
        <v>21.611165</v>
      </c>
      <c r="J367" s="234">
        <v>1853.38</v>
      </c>
      <c r="K367" s="234">
        <v>21.611165</v>
      </c>
      <c r="L367" s="234">
        <v>1853.38</v>
      </c>
      <c r="M367" s="235">
        <v>1.1660406932199548E-2</v>
      </c>
      <c r="N367" s="236">
        <v>77.39</v>
      </c>
      <c r="O367" s="236">
        <v>0.90239889248292304</v>
      </c>
      <c r="P367" s="236">
        <v>699.62441593197286</v>
      </c>
      <c r="Q367" s="237">
        <v>54.143933548975376</v>
      </c>
    </row>
    <row r="368" spans="1:17" s="12" customFormat="1" ht="12.75" customHeight="1">
      <c r="A368" s="206"/>
      <c r="B368" s="207" t="s">
        <v>743</v>
      </c>
      <c r="C368" s="56" t="s">
        <v>727</v>
      </c>
      <c r="D368" s="41">
        <v>24</v>
      </c>
      <c r="E368" s="41">
        <v>1993</v>
      </c>
      <c r="F368" s="43">
        <f>G368+H368+I368</f>
        <v>18.959</v>
      </c>
      <c r="G368" s="43">
        <v>0</v>
      </c>
      <c r="H368" s="43">
        <v>0</v>
      </c>
      <c r="I368" s="43">
        <v>18.959</v>
      </c>
      <c r="J368" s="43">
        <v>1614.06</v>
      </c>
      <c r="K368" s="43">
        <v>18.959</v>
      </c>
      <c r="L368" s="43">
        <v>1614.06</v>
      </c>
      <c r="M368" s="44">
        <f>K368/L368</f>
        <v>1.1746155657162683E-2</v>
      </c>
      <c r="N368" s="42">
        <v>58.8</v>
      </c>
      <c r="O368" s="42">
        <f>M368*N368*1.09</f>
        <v>0.75283460837887073</v>
      </c>
      <c r="P368" s="42">
        <f>M368*60*1000</f>
        <v>704.76933942976098</v>
      </c>
      <c r="Q368" s="214">
        <f>P368*N368/1000</f>
        <v>41.44043715846994</v>
      </c>
    </row>
    <row r="369" spans="1:17" s="12" customFormat="1" ht="12.75" customHeight="1">
      <c r="A369" s="206"/>
      <c r="B369" s="41" t="s">
        <v>282</v>
      </c>
      <c r="C369" s="56" t="s">
        <v>263</v>
      </c>
      <c r="D369" s="41">
        <v>50</v>
      </c>
      <c r="E369" s="41">
        <v>1975</v>
      </c>
      <c r="F369" s="43">
        <v>40.549999999999997</v>
      </c>
      <c r="G369" s="43">
        <v>3.6720000000000002</v>
      </c>
      <c r="H369" s="43">
        <v>7.68</v>
      </c>
      <c r="I369" s="43">
        <v>29.198</v>
      </c>
      <c r="J369" s="43">
        <v>2485.16</v>
      </c>
      <c r="K369" s="43">
        <v>29.198</v>
      </c>
      <c r="L369" s="43">
        <v>2485.16</v>
      </c>
      <c r="M369" s="44">
        <f>K369/L369</f>
        <v>1.1748941718038275E-2</v>
      </c>
      <c r="N369" s="42">
        <v>58.86</v>
      </c>
      <c r="O369" s="42">
        <f>M369*N369</f>
        <v>0.69154270952373287</v>
      </c>
      <c r="P369" s="42">
        <f>M369*1000*60</f>
        <v>704.93650308229644</v>
      </c>
      <c r="Q369" s="214">
        <f>O369*60</f>
        <v>41.492562571423974</v>
      </c>
    </row>
    <row r="370" spans="1:17" s="12" customFormat="1" ht="12.75" customHeight="1">
      <c r="A370" s="206"/>
      <c r="B370" s="207" t="s">
        <v>123</v>
      </c>
      <c r="C370" s="252" t="s">
        <v>115</v>
      </c>
      <c r="D370" s="253">
        <v>20</v>
      </c>
      <c r="E370" s="253">
        <v>1973</v>
      </c>
      <c r="F370" s="43">
        <v>15.827999999999999</v>
      </c>
      <c r="G370" s="43">
        <v>1.5047550000000001</v>
      </c>
      <c r="H370" s="43">
        <v>3.2</v>
      </c>
      <c r="I370" s="43">
        <v>11.123244</v>
      </c>
      <c r="J370" s="43">
        <v>929.05</v>
      </c>
      <c r="K370" s="43">
        <v>11.123244</v>
      </c>
      <c r="L370" s="43">
        <v>929.05</v>
      </c>
      <c r="M370" s="44">
        <v>1.1972707604542275E-2</v>
      </c>
      <c r="N370" s="42">
        <v>75.973000000000013</v>
      </c>
      <c r="O370" s="42">
        <v>0.90960251483989041</v>
      </c>
      <c r="P370" s="42">
        <v>718.36245627253652</v>
      </c>
      <c r="Q370" s="214">
        <v>54.576150890393428</v>
      </c>
    </row>
    <row r="371" spans="1:17" s="12" customFormat="1" ht="12.75" customHeight="1">
      <c r="A371" s="206"/>
      <c r="B371" s="207" t="s">
        <v>109</v>
      </c>
      <c r="C371" s="239" t="s">
        <v>507</v>
      </c>
      <c r="D371" s="240">
        <v>46</v>
      </c>
      <c r="E371" s="240">
        <v>1988</v>
      </c>
      <c r="F371" s="241">
        <v>28.539000000000001</v>
      </c>
      <c r="G371" s="241">
        <v>1.73451</v>
      </c>
      <c r="H371" s="241">
        <v>0.46</v>
      </c>
      <c r="I371" s="241">
        <v>26.34449</v>
      </c>
      <c r="J371" s="241">
        <v>2184.25</v>
      </c>
      <c r="K371" s="241">
        <v>26.34449</v>
      </c>
      <c r="L371" s="241">
        <v>2184.25</v>
      </c>
      <c r="M371" s="242">
        <v>1.2061114799130137E-2</v>
      </c>
      <c r="N371" s="243">
        <v>83.603000000000009</v>
      </c>
      <c r="O371" s="243">
        <v>1.0083453805516769</v>
      </c>
      <c r="P371" s="243">
        <v>723.66688794780816</v>
      </c>
      <c r="Q371" s="244">
        <v>60.50072283310061</v>
      </c>
    </row>
    <row r="372" spans="1:17" s="12" customFormat="1" ht="12.75" customHeight="1">
      <c r="A372" s="206"/>
      <c r="B372" s="41" t="s">
        <v>282</v>
      </c>
      <c r="C372" s="56" t="s">
        <v>266</v>
      </c>
      <c r="D372" s="41">
        <v>40</v>
      </c>
      <c r="E372" s="41">
        <v>1973</v>
      </c>
      <c r="F372" s="43">
        <v>42.14</v>
      </c>
      <c r="G372" s="43">
        <v>4.2126700000000001</v>
      </c>
      <c r="H372" s="43">
        <v>6.16</v>
      </c>
      <c r="I372" s="43">
        <v>31.767330000000001</v>
      </c>
      <c r="J372" s="43">
        <v>2567.4</v>
      </c>
      <c r="K372" s="43">
        <v>31.767330000000001</v>
      </c>
      <c r="L372" s="43">
        <v>2567.4</v>
      </c>
      <c r="M372" s="44">
        <f>K372/L372</f>
        <v>1.2373346576302874E-2</v>
      </c>
      <c r="N372" s="42">
        <v>58.86</v>
      </c>
      <c r="O372" s="42">
        <f>M372*N372</f>
        <v>0.72829517948118716</v>
      </c>
      <c r="P372" s="42">
        <f>M372*1000*60</f>
        <v>742.40079457817239</v>
      </c>
      <c r="Q372" s="214">
        <f>O372*60</f>
        <v>43.697710768871232</v>
      </c>
    </row>
    <row r="373" spans="1:17" s="12" customFormat="1" ht="12.75" customHeight="1">
      <c r="A373" s="206"/>
      <c r="B373" s="41" t="s">
        <v>282</v>
      </c>
      <c r="C373" s="56" t="s">
        <v>267</v>
      </c>
      <c r="D373" s="41">
        <v>60</v>
      </c>
      <c r="E373" s="41">
        <v>1974</v>
      </c>
      <c r="F373" s="43">
        <v>53.11</v>
      </c>
      <c r="G373" s="43">
        <v>4.5404739999999997</v>
      </c>
      <c r="H373" s="43">
        <v>9.6</v>
      </c>
      <c r="I373" s="43">
        <v>38.969529999999999</v>
      </c>
      <c r="J373" s="43">
        <v>3118.24</v>
      </c>
      <c r="K373" s="43">
        <v>38.969529999999999</v>
      </c>
      <c r="L373" s="43">
        <v>3118.24</v>
      </c>
      <c r="M373" s="44">
        <f>K373/L373</f>
        <v>1.2497283724152087E-2</v>
      </c>
      <c r="N373" s="42">
        <v>58.86</v>
      </c>
      <c r="O373" s="42">
        <f>M373*N373</f>
        <v>0.73559012000359181</v>
      </c>
      <c r="P373" s="42">
        <f>M373*1000*60</f>
        <v>749.83702344912524</v>
      </c>
      <c r="Q373" s="214">
        <f>O373*60</f>
        <v>44.135407200215511</v>
      </c>
    </row>
    <row r="374" spans="1:17" s="12" customFormat="1" ht="11.25" customHeight="1">
      <c r="A374" s="206"/>
      <c r="B374" s="207" t="s">
        <v>182</v>
      </c>
      <c r="C374" s="238" t="s">
        <v>155</v>
      </c>
      <c r="D374" s="233">
        <v>35</v>
      </c>
      <c r="E374" s="233" t="s">
        <v>34</v>
      </c>
      <c r="F374" s="234">
        <v>41.844999999999999</v>
      </c>
      <c r="G374" s="234">
        <v>5.5104139999999999</v>
      </c>
      <c r="H374" s="234">
        <v>8.64</v>
      </c>
      <c r="I374" s="234">
        <v>27.694586999999999</v>
      </c>
      <c r="J374" s="234">
        <v>2212.0500000000002</v>
      </c>
      <c r="K374" s="234">
        <v>27.694586999999999</v>
      </c>
      <c r="L374" s="234">
        <v>2212.0500000000002</v>
      </c>
      <c r="M374" s="235">
        <v>1.2519873872652063E-2</v>
      </c>
      <c r="N374" s="236">
        <v>54.609000000000009</v>
      </c>
      <c r="O374" s="236">
        <v>0.68369779231165662</v>
      </c>
      <c r="P374" s="236">
        <v>751.1924323591237</v>
      </c>
      <c r="Q374" s="237">
        <v>41.021867538699389</v>
      </c>
    </row>
    <row r="375" spans="1:17" s="12" customFormat="1" ht="12.75" customHeight="1">
      <c r="A375" s="206"/>
      <c r="B375" s="207" t="s">
        <v>243</v>
      </c>
      <c r="C375" s="222" t="s">
        <v>224</v>
      </c>
      <c r="D375" s="223">
        <v>18</v>
      </c>
      <c r="E375" s="224" t="s">
        <v>34</v>
      </c>
      <c r="F375" s="225">
        <v>16.100000000000001</v>
      </c>
      <c r="G375" s="225">
        <v>1.17</v>
      </c>
      <c r="H375" s="225">
        <v>2.88</v>
      </c>
      <c r="I375" s="225">
        <v>12.05</v>
      </c>
      <c r="J375" s="226">
        <v>946.37</v>
      </c>
      <c r="K375" s="225">
        <v>12.05</v>
      </c>
      <c r="L375" s="226">
        <v>946.37</v>
      </c>
      <c r="M375" s="210">
        <f>K375/L375</f>
        <v>1.2732863467776875E-2</v>
      </c>
      <c r="N375" s="211">
        <v>59.4</v>
      </c>
      <c r="O375" s="212">
        <f>M375*N375</f>
        <v>0.75633208998594637</v>
      </c>
      <c r="P375" s="212">
        <f>M375*60*1000</f>
        <v>763.97180806661243</v>
      </c>
      <c r="Q375" s="213">
        <f>P375*N375/1000</f>
        <v>45.379925399156775</v>
      </c>
    </row>
    <row r="376" spans="1:17" s="12" customFormat="1" ht="12.75" customHeight="1">
      <c r="A376" s="206"/>
      <c r="B376" s="41" t="s">
        <v>282</v>
      </c>
      <c r="C376" s="56" t="s">
        <v>251</v>
      </c>
      <c r="D376" s="41">
        <v>45</v>
      </c>
      <c r="E376" s="41">
        <v>1997</v>
      </c>
      <c r="F376" s="43">
        <v>48.58</v>
      </c>
      <c r="G376" s="43">
        <v>4.2329999999999997</v>
      </c>
      <c r="H376" s="43">
        <v>7.04</v>
      </c>
      <c r="I376" s="43">
        <v>37.307000000000002</v>
      </c>
      <c r="J376" s="43">
        <v>2895.9</v>
      </c>
      <c r="K376" s="43">
        <v>37.307000000000002</v>
      </c>
      <c r="L376" s="43">
        <v>2895.9</v>
      </c>
      <c r="M376" s="44">
        <f>K376/L376</f>
        <v>1.2882696225698402E-2</v>
      </c>
      <c r="N376" s="42">
        <v>58.86</v>
      </c>
      <c r="O376" s="42">
        <f>M376*N376</f>
        <v>0.75827549984460796</v>
      </c>
      <c r="P376" s="42">
        <f>M376*1000*60</f>
        <v>772.96177354190411</v>
      </c>
      <c r="Q376" s="214">
        <f>O376*60</f>
        <v>45.496529990676478</v>
      </c>
    </row>
    <row r="377" spans="1:17" s="12" customFormat="1" ht="12.75" customHeight="1">
      <c r="A377" s="206"/>
      <c r="B377" s="41" t="s">
        <v>282</v>
      </c>
      <c r="C377" s="56" t="s">
        <v>264</v>
      </c>
      <c r="D377" s="41">
        <v>30</v>
      </c>
      <c r="E377" s="41">
        <v>1992</v>
      </c>
      <c r="F377" s="43">
        <v>28.59</v>
      </c>
      <c r="G377" s="43">
        <v>3.39202</v>
      </c>
      <c r="H377" s="43">
        <v>4.8</v>
      </c>
      <c r="I377" s="43">
        <v>20.39798</v>
      </c>
      <c r="J377" s="43">
        <v>1576.72</v>
      </c>
      <c r="K377" s="43">
        <v>20.39798</v>
      </c>
      <c r="L377" s="43">
        <v>1576.72</v>
      </c>
      <c r="M377" s="44">
        <f>K377/L377</f>
        <v>1.2936970419605256E-2</v>
      </c>
      <c r="N377" s="42">
        <v>58.86</v>
      </c>
      <c r="O377" s="42">
        <f>M377*N377</f>
        <v>0.76147007889796536</v>
      </c>
      <c r="P377" s="42">
        <f>M377*1000*60</f>
        <v>776.2182251763154</v>
      </c>
      <c r="Q377" s="214">
        <f>O377*60</f>
        <v>45.688204733877924</v>
      </c>
    </row>
    <row r="378" spans="1:17" s="12" customFormat="1" ht="12.75" customHeight="1">
      <c r="A378" s="206"/>
      <c r="B378" s="207" t="s">
        <v>743</v>
      </c>
      <c r="C378" s="56" t="s">
        <v>722</v>
      </c>
      <c r="D378" s="41">
        <v>40</v>
      </c>
      <c r="E378" s="41">
        <v>1992</v>
      </c>
      <c r="F378" s="43">
        <f>G378+H378+I378</f>
        <v>40.200000000000003</v>
      </c>
      <c r="G378" s="43">
        <v>4.4960000000000004</v>
      </c>
      <c r="H378" s="43">
        <v>6.4</v>
      </c>
      <c r="I378" s="43">
        <v>29.303999999999998</v>
      </c>
      <c r="J378" s="43">
        <v>2256.0300000000002</v>
      </c>
      <c r="K378" s="43">
        <v>29.303999999999998</v>
      </c>
      <c r="L378" s="43">
        <v>2256.0300000000002</v>
      </c>
      <c r="M378" s="44">
        <f>K378/L378</f>
        <v>1.2989188973550881E-2</v>
      </c>
      <c r="N378" s="42">
        <v>58.8</v>
      </c>
      <c r="O378" s="42">
        <f>M378*N378*1.09</f>
        <v>0.8325030996928231</v>
      </c>
      <c r="P378" s="42">
        <f>M378*60*1000</f>
        <v>779.35133841305287</v>
      </c>
      <c r="Q378" s="214">
        <f>P378*N378/1000</f>
        <v>45.825858698687512</v>
      </c>
    </row>
    <row r="379" spans="1:17" s="12" customFormat="1" ht="12.75" customHeight="1">
      <c r="A379" s="206"/>
      <c r="B379" s="41" t="s">
        <v>282</v>
      </c>
      <c r="C379" s="56" t="s">
        <v>248</v>
      </c>
      <c r="D379" s="41">
        <v>45</v>
      </c>
      <c r="E379" s="41">
        <v>1992</v>
      </c>
      <c r="F379" s="43">
        <v>49.62</v>
      </c>
      <c r="G379" s="43">
        <v>5.1974499999999999</v>
      </c>
      <c r="H379" s="43">
        <v>7.2</v>
      </c>
      <c r="I379" s="43">
        <v>37.222549999999998</v>
      </c>
      <c r="J379" s="43">
        <v>2843.99</v>
      </c>
      <c r="K379" s="43">
        <v>37.222549999999998</v>
      </c>
      <c r="L379" s="43">
        <v>2843.99</v>
      </c>
      <c r="M379" s="44">
        <f>K379/L379</f>
        <v>1.308814376984448E-2</v>
      </c>
      <c r="N379" s="42">
        <v>58.86</v>
      </c>
      <c r="O379" s="42">
        <f>M379*N379</f>
        <v>0.77036814229304607</v>
      </c>
      <c r="P379" s="42">
        <f>M379*1000*60</f>
        <v>785.28862619066877</v>
      </c>
      <c r="Q379" s="214">
        <f>O379*60</f>
        <v>46.222088537582763</v>
      </c>
    </row>
    <row r="380" spans="1:17" s="12" customFormat="1" ht="12.75" customHeight="1">
      <c r="A380" s="206"/>
      <c r="B380" s="207" t="s">
        <v>182</v>
      </c>
      <c r="C380" s="238" t="s">
        <v>156</v>
      </c>
      <c r="D380" s="233">
        <v>72</v>
      </c>
      <c r="E380" s="233">
        <v>1989</v>
      </c>
      <c r="F380" s="234">
        <v>81.923000000000002</v>
      </c>
      <c r="G380" s="234">
        <v>9.4848280000000003</v>
      </c>
      <c r="H380" s="234">
        <v>17.28</v>
      </c>
      <c r="I380" s="234">
        <v>55.158163000000002</v>
      </c>
      <c r="J380" s="234">
        <v>4195.87</v>
      </c>
      <c r="K380" s="234">
        <v>55.158163000000002</v>
      </c>
      <c r="L380" s="234">
        <v>4195.87</v>
      </c>
      <c r="M380" s="235">
        <v>1.3145822678014334E-2</v>
      </c>
      <c r="N380" s="236">
        <v>54.609000000000009</v>
      </c>
      <c r="O380" s="236">
        <v>0.71788023062368489</v>
      </c>
      <c r="P380" s="236">
        <v>788.74936068086004</v>
      </c>
      <c r="Q380" s="237">
        <v>43.072813837421087</v>
      </c>
    </row>
    <row r="381" spans="1:17" ht="12.75" customHeight="1">
      <c r="A381" s="206"/>
      <c r="B381" s="41" t="s">
        <v>715</v>
      </c>
      <c r="C381" s="56" t="s">
        <v>693</v>
      </c>
      <c r="D381" s="41">
        <v>50</v>
      </c>
      <c r="E381" s="41">
        <v>1973</v>
      </c>
      <c r="F381" s="43">
        <f>SUM(G381:I381)</f>
        <v>36.198999999999998</v>
      </c>
      <c r="G381" s="43">
        <v>1.6319999999999999</v>
      </c>
      <c r="H381" s="43">
        <v>0.5</v>
      </c>
      <c r="I381" s="43">
        <v>34.067</v>
      </c>
      <c r="J381" s="43">
        <v>2549.69</v>
      </c>
      <c r="K381" s="43">
        <v>34.067</v>
      </c>
      <c r="L381" s="43">
        <v>2549.69</v>
      </c>
      <c r="M381" s="44">
        <f>K381/L381</f>
        <v>1.3361232149790759E-2</v>
      </c>
      <c r="N381" s="42">
        <v>68.2</v>
      </c>
      <c r="O381" s="42">
        <f>M381*N381</f>
        <v>0.91123603261572972</v>
      </c>
      <c r="P381" s="42">
        <f>M381*60*1000</f>
        <v>801.67392898744549</v>
      </c>
      <c r="Q381" s="214">
        <f>P381*N381/1000</f>
        <v>54.674161956943784</v>
      </c>
    </row>
    <row r="382" spans="1:17" ht="12.75" customHeight="1">
      <c r="A382" s="206"/>
      <c r="B382" s="207" t="s">
        <v>182</v>
      </c>
      <c r="C382" s="238" t="s">
        <v>161</v>
      </c>
      <c r="D382" s="233">
        <v>60</v>
      </c>
      <c r="E382" s="233">
        <v>1980</v>
      </c>
      <c r="F382" s="234">
        <v>61.546999999999997</v>
      </c>
      <c r="G382" s="234">
        <v>8.3516469999999998</v>
      </c>
      <c r="H382" s="234">
        <v>9.6</v>
      </c>
      <c r="I382" s="234">
        <v>43.595353000000003</v>
      </c>
      <c r="J382" s="234">
        <v>3250.97</v>
      </c>
      <c r="K382" s="234">
        <v>43.595353000000003</v>
      </c>
      <c r="L382" s="234">
        <v>3250.97</v>
      </c>
      <c r="M382" s="235">
        <v>1.3409952414202533E-2</v>
      </c>
      <c r="N382" s="236">
        <v>54.609000000000009</v>
      </c>
      <c r="O382" s="236">
        <v>0.73230409138718622</v>
      </c>
      <c r="P382" s="236">
        <v>804.59714485215193</v>
      </c>
      <c r="Q382" s="237">
        <v>43.938245483231171</v>
      </c>
    </row>
    <row r="383" spans="1:17" ht="13.5" customHeight="1">
      <c r="A383" s="206"/>
      <c r="B383" s="41" t="s">
        <v>715</v>
      </c>
      <c r="C383" s="56" t="s">
        <v>694</v>
      </c>
      <c r="D383" s="41">
        <v>17</v>
      </c>
      <c r="E383" s="41">
        <v>1973</v>
      </c>
      <c r="F383" s="43">
        <f>SUM(G383:I383)</f>
        <v>17.786999999999999</v>
      </c>
      <c r="G383" s="43">
        <v>0</v>
      </c>
      <c r="H383" s="43">
        <v>0</v>
      </c>
      <c r="I383" s="43">
        <v>17.786999999999999</v>
      </c>
      <c r="J383" s="43">
        <v>1317.97</v>
      </c>
      <c r="K383" s="43">
        <v>17.786999999999999</v>
      </c>
      <c r="L383" s="43">
        <v>1317.97</v>
      </c>
      <c r="M383" s="44">
        <f>K383/L383</f>
        <v>1.3495754835087293E-2</v>
      </c>
      <c r="N383" s="42">
        <v>68.2</v>
      </c>
      <c r="O383" s="42">
        <f>M383*N383</f>
        <v>0.92041047975295343</v>
      </c>
      <c r="P383" s="42">
        <f>M383*60*1000</f>
        <v>809.74529010523759</v>
      </c>
      <c r="Q383" s="214">
        <f>P383*N383/1000</f>
        <v>55.22462878517721</v>
      </c>
    </row>
    <row r="384" spans="1:17" ht="11.25" customHeight="1">
      <c r="A384" s="206"/>
      <c r="B384" s="207" t="s">
        <v>182</v>
      </c>
      <c r="C384" s="238" t="s">
        <v>162</v>
      </c>
      <c r="D384" s="233">
        <v>88</v>
      </c>
      <c r="E384" s="233">
        <v>1986</v>
      </c>
      <c r="F384" s="234">
        <v>103.313</v>
      </c>
      <c r="G384" s="234">
        <v>13.356768000000001</v>
      </c>
      <c r="H384" s="234">
        <v>19.52</v>
      </c>
      <c r="I384" s="234">
        <v>70.436231000000006</v>
      </c>
      <c r="J384" s="234">
        <v>5195.53</v>
      </c>
      <c r="K384" s="234">
        <v>70.436231000000006</v>
      </c>
      <c r="L384" s="234">
        <v>5195.53</v>
      </c>
      <c r="M384" s="235">
        <v>1.3557082915506216E-2</v>
      </c>
      <c r="N384" s="236">
        <v>54.609000000000009</v>
      </c>
      <c r="O384" s="236">
        <v>0.7403387409328791</v>
      </c>
      <c r="P384" s="236">
        <v>813.42497493037297</v>
      </c>
      <c r="Q384" s="237">
        <v>44.420324455972747</v>
      </c>
    </row>
    <row r="385" spans="1:17" ht="12.75" customHeight="1">
      <c r="A385" s="206"/>
      <c r="B385" s="41" t="s">
        <v>715</v>
      </c>
      <c r="C385" s="56" t="s">
        <v>695</v>
      </c>
      <c r="D385" s="41">
        <v>47</v>
      </c>
      <c r="E385" s="41">
        <v>1964</v>
      </c>
      <c r="F385" s="43">
        <f>SUM(G385:I385)</f>
        <v>28.429000000000002</v>
      </c>
      <c r="G385" s="43">
        <v>0.35699999999999998</v>
      </c>
      <c r="H385" s="43">
        <v>0.33600000000000002</v>
      </c>
      <c r="I385" s="43">
        <v>27.736000000000001</v>
      </c>
      <c r="J385" s="43">
        <v>2011.69</v>
      </c>
      <c r="K385" s="43">
        <v>27.736000000000001</v>
      </c>
      <c r="L385" s="43">
        <v>2011.69</v>
      </c>
      <c r="M385" s="44">
        <f>K385/L385</f>
        <v>1.3787412573507846E-2</v>
      </c>
      <c r="N385" s="42">
        <v>68.2</v>
      </c>
      <c r="O385" s="42">
        <f>M385*N385</f>
        <v>0.94030153751323509</v>
      </c>
      <c r="P385" s="42">
        <f>M385*60*1000</f>
        <v>827.2447544104707</v>
      </c>
      <c r="Q385" s="214">
        <f>P385*N385/1000</f>
        <v>56.418092250794103</v>
      </c>
    </row>
    <row r="386" spans="1:17" ht="12.75" customHeight="1">
      <c r="A386" s="206"/>
      <c r="B386" s="41" t="s">
        <v>282</v>
      </c>
      <c r="C386" s="56" t="s">
        <v>265</v>
      </c>
      <c r="D386" s="41">
        <v>30</v>
      </c>
      <c r="E386" s="41">
        <v>1992</v>
      </c>
      <c r="F386" s="43">
        <v>30.18</v>
      </c>
      <c r="G386" s="43">
        <v>4.5409300000000004</v>
      </c>
      <c r="H386" s="43">
        <v>4.6399999999999997</v>
      </c>
      <c r="I386" s="43">
        <v>20.99907</v>
      </c>
      <c r="J386" s="43">
        <v>1519.17</v>
      </c>
      <c r="K386" s="43">
        <v>20.99907</v>
      </c>
      <c r="L386" s="43">
        <v>1519.17</v>
      </c>
      <c r="M386" s="44">
        <f>K386/L386</f>
        <v>1.3822725567250537E-2</v>
      </c>
      <c r="N386" s="42">
        <v>58.86</v>
      </c>
      <c r="O386" s="42">
        <f>M386*N386</f>
        <v>0.81360562688836657</v>
      </c>
      <c r="P386" s="42">
        <f>M386*1000*60</f>
        <v>829.36353403503233</v>
      </c>
      <c r="Q386" s="214">
        <f>O386*60</f>
        <v>48.816337613301997</v>
      </c>
    </row>
    <row r="387" spans="1:17" ht="12.75" customHeight="1">
      <c r="A387" s="206"/>
      <c r="B387" s="41" t="s">
        <v>715</v>
      </c>
      <c r="C387" s="56" t="s">
        <v>696</v>
      </c>
      <c r="D387" s="41">
        <v>46</v>
      </c>
      <c r="E387" s="41">
        <v>1960</v>
      </c>
      <c r="F387" s="43">
        <f>SUM(G387:I387)</f>
        <v>35.398000000000003</v>
      </c>
      <c r="G387" s="43">
        <v>0</v>
      </c>
      <c r="H387" s="43">
        <v>0</v>
      </c>
      <c r="I387" s="43">
        <v>35.398000000000003</v>
      </c>
      <c r="J387" s="43">
        <v>1833.82</v>
      </c>
      <c r="K387" s="43">
        <v>25.398</v>
      </c>
      <c r="L387" s="43">
        <v>1833.82</v>
      </c>
      <c r="M387" s="44">
        <f>K387/L387</f>
        <v>1.384977805891527E-2</v>
      </c>
      <c r="N387" s="42">
        <v>68.2</v>
      </c>
      <c r="O387" s="42">
        <f>M387*N387</f>
        <v>0.94455486361802143</v>
      </c>
      <c r="P387" s="42">
        <f>M387*60*1000</f>
        <v>830.98668353491621</v>
      </c>
      <c r="Q387" s="214">
        <f>P387*N387/1000</f>
        <v>56.673291817081285</v>
      </c>
    </row>
    <row r="388" spans="1:17" ht="12.75" customHeight="1">
      <c r="A388" s="206"/>
      <c r="B388" s="41" t="s">
        <v>24</v>
      </c>
      <c r="C388" s="39" t="s">
        <v>596</v>
      </c>
      <c r="D388" s="221">
        <v>41</v>
      </c>
      <c r="E388" s="221" t="s">
        <v>28</v>
      </c>
      <c r="F388" s="209">
        <f>+G388+H388+I388</f>
        <v>40.120001000000002</v>
      </c>
      <c r="G388" s="209">
        <v>2.722083</v>
      </c>
      <c r="H388" s="209">
        <v>5.53</v>
      </c>
      <c r="I388" s="209">
        <v>31.867918</v>
      </c>
      <c r="J388" s="209">
        <v>2182.21</v>
      </c>
      <c r="K388" s="209">
        <v>31.867918</v>
      </c>
      <c r="L388" s="209">
        <v>2182.21</v>
      </c>
      <c r="M388" s="210">
        <f>K388/L388</f>
        <v>1.4603506536951073E-2</v>
      </c>
      <c r="N388" s="211">
        <v>60.822000000000003</v>
      </c>
      <c r="O388" s="212">
        <f>M388*N388</f>
        <v>0.88821447459043823</v>
      </c>
      <c r="P388" s="212">
        <f>M388*60*1000</f>
        <v>876.21039221706428</v>
      </c>
      <c r="Q388" s="213">
        <f>P388*N388/1000</f>
        <v>53.292868475426289</v>
      </c>
    </row>
    <row r="389" spans="1:17" ht="12.75" customHeight="1">
      <c r="A389" s="206"/>
      <c r="B389" s="41" t="s">
        <v>24</v>
      </c>
      <c r="C389" s="39" t="s">
        <v>595</v>
      </c>
      <c r="D389" s="221">
        <v>20</v>
      </c>
      <c r="E389" s="221" t="s">
        <v>28</v>
      </c>
      <c r="F389" s="209">
        <f>+G389+H389+I389</f>
        <v>17.947001</v>
      </c>
      <c r="G389" s="209">
        <v>0.99326499999999995</v>
      </c>
      <c r="H389" s="209">
        <v>3.12</v>
      </c>
      <c r="I389" s="209">
        <v>13.833736</v>
      </c>
      <c r="J389" s="209">
        <v>945.04</v>
      </c>
      <c r="K389" s="209">
        <v>13.833736</v>
      </c>
      <c r="L389" s="209">
        <v>945.04</v>
      </c>
      <c r="M389" s="210">
        <f>K389/L389</f>
        <v>1.4638254465419455E-2</v>
      </c>
      <c r="N389" s="211">
        <v>60.822000000000003</v>
      </c>
      <c r="O389" s="212">
        <f>M389*N389</f>
        <v>0.89032791309574211</v>
      </c>
      <c r="P389" s="212">
        <f>M389*60*1000</f>
        <v>878.29526792516731</v>
      </c>
      <c r="Q389" s="213">
        <f>P389*N389/1000</f>
        <v>53.419674785744533</v>
      </c>
    </row>
    <row r="390" spans="1:17" ht="12.75" customHeight="1">
      <c r="A390" s="206"/>
      <c r="B390" s="41" t="s">
        <v>715</v>
      </c>
      <c r="C390" s="56" t="s">
        <v>697</v>
      </c>
      <c r="D390" s="41">
        <v>8</v>
      </c>
      <c r="E390" s="41">
        <v>1970</v>
      </c>
      <c r="F390" s="43">
        <f>SUM(G390:I390)</f>
        <v>6.0620000000000003</v>
      </c>
      <c r="G390" s="43">
        <v>0</v>
      </c>
      <c r="H390" s="43">
        <v>0</v>
      </c>
      <c r="I390" s="43">
        <v>6.0620000000000003</v>
      </c>
      <c r="J390" s="43">
        <v>412.7</v>
      </c>
      <c r="K390" s="43">
        <v>6.0620000000000003</v>
      </c>
      <c r="L390" s="43">
        <v>412.7</v>
      </c>
      <c r="M390" s="44">
        <f>K390/L390</f>
        <v>1.4688635812939181E-2</v>
      </c>
      <c r="N390" s="42">
        <v>68.2</v>
      </c>
      <c r="O390" s="42">
        <f>M390*N390</f>
        <v>1.0017649624424523</v>
      </c>
      <c r="P390" s="42">
        <f>M390*60*1000</f>
        <v>881.31814877635088</v>
      </c>
      <c r="Q390" s="214">
        <f>P390*N390/1000</f>
        <v>60.105897746547136</v>
      </c>
    </row>
    <row r="391" spans="1:17" ht="12.75" customHeight="1">
      <c r="A391" s="206"/>
      <c r="B391" s="41" t="s">
        <v>24</v>
      </c>
      <c r="C391" s="39" t="s">
        <v>594</v>
      </c>
      <c r="D391" s="221">
        <v>20</v>
      </c>
      <c r="E391" s="221" t="s">
        <v>28</v>
      </c>
      <c r="F391" s="209">
        <f>+G391+H391+I391</f>
        <v>19.693998000000001</v>
      </c>
      <c r="G391" s="209">
        <v>1.5140579999999999</v>
      </c>
      <c r="H391" s="209">
        <v>2.88</v>
      </c>
      <c r="I391" s="209">
        <v>15.299939999999999</v>
      </c>
      <c r="J391" s="209">
        <v>1040.75</v>
      </c>
      <c r="K391" s="209">
        <v>15.299939999999999</v>
      </c>
      <c r="L391" s="209">
        <v>1040.75</v>
      </c>
      <c r="M391" s="210">
        <f>K391/L391</f>
        <v>1.4700879173672831E-2</v>
      </c>
      <c r="N391" s="211">
        <v>60.822000000000003</v>
      </c>
      <c r="O391" s="212">
        <f>M391*N391</f>
        <v>0.89413687310112899</v>
      </c>
      <c r="P391" s="212">
        <f>M391*60*1000</f>
        <v>882.05275042036988</v>
      </c>
      <c r="Q391" s="213">
        <f>P391*N391/1000</f>
        <v>53.64821238606774</v>
      </c>
    </row>
    <row r="392" spans="1:17" ht="12.75" customHeight="1">
      <c r="A392" s="206"/>
      <c r="B392" s="41" t="s">
        <v>282</v>
      </c>
      <c r="C392" s="56" t="s">
        <v>246</v>
      </c>
      <c r="D392" s="41">
        <v>45</v>
      </c>
      <c r="E392" s="41">
        <v>1995</v>
      </c>
      <c r="F392" s="43">
        <v>53.53</v>
      </c>
      <c r="G392" s="258">
        <v>4.7301169999999999</v>
      </c>
      <c r="H392" s="43">
        <v>6.7733350000000003</v>
      </c>
      <c r="I392" s="43">
        <v>42.02655</v>
      </c>
      <c r="J392" s="43">
        <v>2837.16</v>
      </c>
      <c r="K392" s="43">
        <v>42.02655</v>
      </c>
      <c r="L392" s="43">
        <v>2837.16</v>
      </c>
      <c r="M392" s="44">
        <f>K392/L392</f>
        <v>1.4812893879795289E-2</v>
      </c>
      <c r="N392" s="42">
        <v>58.86</v>
      </c>
      <c r="O392" s="42">
        <f>M392*N392</f>
        <v>0.87188693376475068</v>
      </c>
      <c r="P392" s="42">
        <f>M392*1000*60</f>
        <v>888.77363278771736</v>
      </c>
      <c r="Q392" s="214">
        <f>O392*60</f>
        <v>52.31321602588504</v>
      </c>
    </row>
    <row r="393" spans="1:17" ht="12.75" customHeight="1">
      <c r="A393" s="206"/>
      <c r="B393" s="41" t="s">
        <v>715</v>
      </c>
      <c r="C393" s="56" t="s">
        <v>698</v>
      </c>
      <c r="D393" s="41">
        <v>45</v>
      </c>
      <c r="E393" s="41">
        <v>1972</v>
      </c>
      <c r="F393" s="43">
        <f>SUM(G393:I393)</f>
        <v>21.119</v>
      </c>
      <c r="G393" s="43">
        <v>0</v>
      </c>
      <c r="H393" s="43">
        <v>0</v>
      </c>
      <c r="I393" s="43">
        <v>21.119</v>
      </c>
      <c r="J393" s="43">
        <v>1424.91</v>
      </c>
      <c r="K393" s="43">
        <v>21.119</v>
      </c>
      <c r="L393" s="43">
        <v>1424.91</v>
      </c>
      <c r="M393" s="44">
        <f>K393/L393</f>
        <v>1.482128695847457E-2</v>
      </c>
      <c r="N393" s="42">
        <v>68.2</v>
      </c>
      <c r="O393" s="42">
        <f>M393*N393</f>
        <v>1.0108117705679658</v>
      </c>
      <c r="P393" s="42">
        <f>M393*60*1000</f>
        <v>889.27721750847422</v>
      </c>
      <c r="Q393" s="214">
        <f>P393*N393/1000</f>
        <v>60.648706234077942</v>
      </c>
    </row>
    <row r="394" spans="1:17" ht="12.75" customHeight="1">
      <c r="A394" s="206"/>
      <c r="B394" s="41" t="s">
        <v>715</v>
      </c>
      <c r="C394" s="56" t="s">
        <v>699</v>
      </c>
      <c r="D394" s="41">
        <v>55</v>
      </c>
      <c r="E394" s="41">
        <v>1966</v>
      </c>
      <c r="F394" s="43">
        <f>SUM(G394:I394)</f>
        <v>38.292000000000002</v>
      </c>
      <c r="G394" s="43">
        <v>0</v>
      </c>
      <c r="H394" s="43">
        <v>0</v>
      </c>
      <c r="I394" s="43">
        <v>38.292000000000002</v>
      </c>
      <c r="J394" s="43">
        <v>2582.66</v>
      </c>
      <c r="K394" s="43">
        <v>38.292000000000002</v>
      </c>
      <c r="L394" s="43">
        <v>2582.66</v>
      </c>
      <c r="M394" s="44">
        <f>K394/L394</f>
        <v>1.4826574152230647E-2</v>
      </c>
      <c r="N394" s="42">
        <v>68.2</v>
      </c>
      <c r="O394" s="42">
        <f>M394*N394</f>
        <v>1.0111723571821301</v>
      </c>
      <c r="P394" s="42">
        <f>M394*60*1000</f>
        <v>889.59444913383879</v>
      </c>
      <c r="Q394" s="214">
        <f>P394*N394/1000</f>
        <v>60.670341430927806</v>
      </c>
    </row>
    <row r="395" spans="1:17" ht="12.75" customHeight="1">
      <c r="A395" s="206"/>
      <c r="B395" s="207" t="s">
        <v>182</v>
      </c>
      <c r="C395" s="238" t="s">
        <v>153</v>
      </c>
      <c r="D395" s="233">
        <v>20</v>
      </c>
      <c r="E395" s="233">
        <v>1991</v>
      </c>
      <c r="F395" s="234">
        <v>21.904</v>
      </c>
      <c r="G395" s="234">
        <v>2.7182469999999999</v>
      </c>
      <c r="H395" s="234">
        <v>3.2</v>
      </c>
      <c r="I395" s="234">
        <v>15.985751</v>
      </c>
      <c r="J395" s="234">
        <v>1071.33</v>
      </c>
      <c r="K395" s="234">
        <v>15.985751</v>
      </c>
      <c r="L395" s="234">
        <v>1071.33</v>
      </c>
      <c r="M395" s="235">
        <v>1.4921407036113991E-2</v>
      </c>
      <c r="N395" s="236">
        <v>54.609000000000009</v>
      </c>
      <c r="O395" s="236">
        <v>0.81484311683514909</v>
      </c>
      <c r="P395" s="236">
        <v>895.28442216683948</v>
      </c>
      <c r="Q395" s="237">
        <v>48.890587010108945</v>
      </c>
    </row>
    <row r="396" spans="1:17" ht="12.75" customHeight="1">
      <c r="A396" s="206"/>
      <c r="B396" s="41" t="s">
        <v>24</v>
      </c>
      <c r="C396" s="39" t="s">
        <v>593</v>
      </c>
      <c r="D396" s="221">
        <v>41</v>
      </c>
      <c r="E396" s="221" t="s">
        <v>28</v>
      </c>
      <c r="F396" s="209">
        <f>+G396+H396+I396</f>
        <v>42.240003000000002</v>
      </c>
      <c r="G396" s="209">
        <v>2.453633</v>
      </c>
      <c r="H396" s="209">
        <v>6.24</v>
      </c>
      <c r="I396" s="209">
        <v>33.546370000000003</v>
      </c>
      <c r="J396" s="209">
        <v>2247.7399999999998</v>
      </c>
      <c r="K396" s="209">
        <v>33.546370000000003</v>
      </c>
      <c r="L396" s="209">
        <v>2247.7399999999998</v>
      </c>
      <c r="M396" s="210">
        <f>K396/L396</f>
        <v>1.4924488597435649E-2</v>
      </c>
      <c r="N396" s="211">
        <v>60.822000000000003</v>
      </c>
      <c r="O396" s="212">
        <f>M396*N396</f>
        <v>0.90773724547323109</v>
      </c>
      <c r="P396" s="212">
        <f>M396*60*1000</f>
        <v>895.46931584613901</v>
      </c>
      <c r="Q396" s="213">
        <f>P396*N396/1000</f>
        <v>54.464234728393869</v>
      </c>
    </row>
    <row r="397" spans="1:17" ht="12.75" customHeight="1">
      <c r="A397" s="206"/>
      <c r="B397" s="207" t="s">
        <v>182</v>
      </c>
      <c r="C397" s="238" t="s">
        <v>154</v>
      </c>
      <c r="D397" s="233">
        <v>36</v>
      </c>
      <c r="E397" s="233">
        <v>1986</v>
      </c>
      <c r="F397" s="234">
        <v>40.981999999999999</v>
      </c>
      <c r="G397" s="234">
        <v>5.2784610000000001</v>
      </c>
      <c r="H397" s="234">
        <v>5.76</v>
      </c>
      <c r="I397" s="234">
        <v>29.943535000000001</v>
      </c>
      <c r="J397" s="234">
        <v>1988.92</v>
      </c>
      <c r="K397" s="234">
        <v>29.943535000000001</v>
      </c>
      <c r="L397" s="234">
        <v>1988.92</v>
      </c>
      <c r="M397" s="235">
        <v>1.5055173159302536E-2</v>
      </c>
      <c r="N397" s="236">
        <v>54.609000000000009</v>
      </c>
      <c r="O397" s="236">
        <v>0.8221479510563523</v>
      </c>
      <c r="P397" s="236">
        <v>903.31038955815211</v>
      </c>
      <c r="Q397" s="237">
        <v>49.328877063381135</v>
      </c>
    </row>
    <row r="398" spans="1:17" ht="12.75" customHeight="1">
      <c r="A398" s="206"/>
      <c r="B398" s="41" t="s">
        <v>24</v>
      </c>
      <c r="C398" s="39" t="s">
        <v>592</v>
      </c>
      <c r="D398" s="221">
        <v>53</v>
      </c>
      <c r="E398" s="221" t="s">
        <v>28</v>
      </c>
      <c r="F398" s="209">
        <f>+G398+H398+I398</f>
        <v>47.960003</v>
      </c>
      <c r="G398" s="209">
        <v>3.6616580000000001</v>
      </c>
      <c r="H398" s="209">
        <v>8.4</v>
      </c>
      <c r="I398" s="209">
        <v>35.898344999999999</v>
      </c>
      <c r="J398" s="209">
        <v>2383.81</v>
      </c>
      <c r="K398" s="209">
        <v>35.898344999999999</v>
      </c>
      <c r="L398" s="209">
        <v>2383.81</v>
      </c>
      <c r="M398" s="210">
        <f>K398/L398</f>
        <v>1.5059230811180421E-2</v>
      </c>
      <c r="N398" s="211">
        <v>60.822000000000003</v>
      </c>
      <c r="O398" s="212">
        <f>M398*N398</f>
        <v>0.91593253639761563</v>
      </c>
      <c r="P398" s="212">
        <f>M398*60*1000</f>
        <v>903.55384867082523</v>
      </c>
      <c r="Q398" s="213">
        <f>P398*N398/1000</f>
        <v>54.955952183856937</v>
      </c>
    </row>
    <row r="399" spans="1:17" ht="12.75" customHeight="1">
      <c r="A399" s="206"/>
      <c r="B399" s="207" t="s">
        <v>310</v>
      </c>
      <c r="C399" s="39" t="s">
        <v>810</v>
      </c>
      <c r="D399" s="221">
        <v>20</v>
      </c>
      <c r="E399" s="221">
        <v>1976</v>
      </c>
      <c r="F399" s="209">
        <v>19.535</v>
      </c>
      <c r="G399" s="209">
        <v>1.3320000000000001</v>
      </c>
      <c r="H399" s="209">
        <v>3.2</v>
      </c>
      <c r="I399" s="209">
        <v>15.003</v>
      </c>
      <c r="J399" s="209">
        <v>951.69</v>
      </c>
      <c r="K399" s="209">
        <v>15.003</v>
      </c>
      <c r="L399" s="209">
        <v>951.69</v>
      </c>
      <c r="M399" s="210">
        <f>K399/L399</f>
        <v>1.5764587208019418E-2</v>
      </c>
      <c r="N399" s="211">
        <v>70.31</v>
      </c>
      <c r="O399" s="212">
        <f>M399*N399</f>
        <v>1.1084081265958452</v>
      </c>
      <c r="P399" s="212">
        <f>M399*60*1000</f>
        <v>945.87523248116497</v>
      </c>
      <c r="Q399" s="213">
        <f>P399*N399/1000</f>
        <v>66.504487595750717</v>
      </c>
    </row>
    <row r="400" spans="1:17" ht="12.75" customHeight="1" thickBot="1">
      <c r="A400" s="259"/>
      <c r="B400" s="45" t="s">
        <v>282</v>
      </c>
      <c r="C400" s="58" t="s">
        <v>250</v>
      </c>
      <c r="D400" s="45">
        <v>45</v>
      </c>
      <c r="E400" s="45">
        <v>1993</v>
      </c>
      <c r="F400" s="47">
        <v>60.63</v>
      </c>
      <c r="G400" s="47">
        <v>6.1275199999999996</v>
      </c>
      <c r="H400" s="47">
        <v>7.04</v>
      </c>
      <c r="I400" s="47">
        <v>47.462479999999999</v>
      </c>
      <c r="J400" s="47">
        <v>2913.8</v>
      </c>
      <c r="K400" s="47">
        <v>47.462479999999999</v>
      </c>
      <c r="L400" s="47">
        <v>2913.8</v>
      </c>
      <c r="M400" s="62">
        <f>K400/L400</f>
        <v>1.6288859908023885E-2</v>
      </c>
      <c r="N400" s="46">
        <v>58.86</v>
      </c>
      <c r="O400" s="46">
        <f>M400*N400</f>
        <v>0.95876229418628578</v>
      </c>
      <c r="P400" s="46">
        <f>M400*1000*60</f>
        <v>977.33159448143306</v>
      </c>
      <c r="Q400" s="260">
        <f>O400*60</f>
        <v>57.525737651177145</v>
      </c>
    </row>
    <row r="401" spans="1:17" ht="12.75" customHeight="1">
      <c r="A401" s="65" t="s">
        <v>26</v>
      </c>
      <c r="B401" s="180" t="s">
        <v>685</v>
      </c>
      <c r="C401" s="59" t="s">
        <v>683</v>
      </c>
      <c r="D401" s="48">
        <v>38</v>
      </c>
      <c r="E401" s="48">
        <v>1990</v>
      </c>
      <c r="F401" s="181">
        <v>20.64</v>
      </c>
      <c r="G401" s="181">
        <v>6.22</v>
      </c>
      <c r="H401" s="181">
        <v>7.9</v>
      </c>
      <c r="I401" s="181">
        <v>6.25</v>
      </c>
      <c r="J401" s="181">
        <v>2118.5700000000002</v>
      </c>
      <c r="K401" s="181">
        <f>I401/J401*L401</f>
        <v>6.25</v>
      </c>
      <c r="L401" s="181">
        <v>2118.5700000000002</v>
      </c>
      <c r="M401" s="182">
        <f>I401/J401</f>
        <v>2.9501031356056204E-3</v>
      </c>
      <c r="N401" s="183">
        <f>50.1*1.09</f>
        <v>54.609000000000009</v>
      </c>
      <c r="O401" s="183">
        <f>M401*N401</f>
        <v>0.16110218213228736</v>
      </c>
      <c r="P401" s="183">
        <f>M401*60*1000</f>
        <v>177.00618813633722</v>
      </c>
      <c r="Q401" s="184">
        <f>P401*N401/1000</f>
        <v>9.6661309279372407</v>
      </c>
    </row>
    <row r="402" spans="1:17" ht="12.75" customHeight="1">
      <c r="A402" s="66"/>
      <c r="B402" s="118" t="s">
        <v>550</v>
      </c>
      <c r="C402" s="122" t="s">
        <v>101</v>
      </c>
      <c r="D402" s="123">
        <v>20</v>
      </c>
      <c r="E402" s="123">
        <v>1990</v>
      </c>
      <c r="F402" s="124">
        <v>10.753</v>
      </c>
      <c r="G402" s="124">
        <v>1.79979</v>
      </c>
      <c r="H402" s="124">
        <v>3.2</v>
      </c>
      <c r="I402" s="124">
        <v>5.753209</v>
      </c>
      <c r="J402" s="124">
        <v>1074.54</v>
      </c>
      <c r="K402" s="124">
        <v>5.753209</v>
      </c>
      <c r="L402" s="124">
        <v>1074.54</v>
      </c>
      <c r="M402" s="125">
        <v>5.3541133880544234E-3</v>
      </c>
      <c r="N402" s="126">
        <v>80.987000000000009</v>
      </c>
      <c r="O402" s="126">
        <v>0.43361358095836366</v>
      </c>
      <c r="P402" s="126">
        <v>321.24680328326536</v>
      </c>
      <c r="Q402" s="185">
        <v>26.016814857501817</v>
      </c>
    </row>
    <row r="403" spans="1:17" ht="12.75" customHeight="1">
      <c r="A403" s="66"/>
      <c r="B403" s="118" t="s">
        <v>550</v>
      </c>
      <c r="C403" s="122" t="s">
        <v>545</v>
      </c>
      <c r="D403" s="123">
        <v>40</v>
      </c>
      <c r="E403" s="123">
        <v>1982</v>
      </c>
      <c r="F403" s="124">
        <v>22.184000000000001</v>
      </c>
      <c r="G403" s="124">
        <v>4.3112849999999998</v>
      </c>
      <c r="H403" s="124">
        <v>6.4</v>
      </c>
      <c r="I403" s="124">
        <v>11.472714</v>
      </c>
      <c r="J403" s="124">
        <v>1944.42</v>
      </c>
      <c r="K403" s="124">
        <v>11.472714</v>
      </c>
      <c r="L403" s="124">
        <v>1944.42</v>
      </c>
      <c r="M403" s="125">
        <v>5.9003270898262718E-3</v>
      </c>
      <c r="N403" s="126">
        <v>80.987000000000009</v>
      </c>
      <c r="O403" s="126">
        <v>0.47784979002376032</v>
      </c>
      <c r="P403" s="126">
        <v>354.01962538957633</v>
      </c>
      <c r="Q403" s="185">
        <v>28.67098740142562</v>
      </c>
    </row>
    <row r="404" spans="1:17" ht="12.75" customHeight="1">
      <c r="A404" s="66"/>
      <c r="B404" s="118" t="s">
        <v>550</v>
      </c>
      <c r="C404" s="122" t="s">
        <v>536</v>
      </c>
      <c r="D404" s="123">
        <v>30</v>
      </c>
      <c r="E404" s="123">
        <v>1974</v>
      </c>
      <c r="F404" s="124">
        <v>17.882000000000001</v>
      </c>
      <c r="G404" s="124">
        <v>2.6151779999999998</v>
      </c>
      <c r="H404" s="124">
        <v>4.8</v>
      </c>
      <c r="I404" s="124">
        <v>10.466822000000001</v>
      </c>
      <c r="J404" s="124">
        <v>1743.53</v>
      </c>
      <c r="K404" s="124">
        <v>10.466822000000001</v>
      </c>
      <c r="L404" s="124">
        <v>1743.53</v>
      </c>
      <c r="M404" s="125">
        <v>6.0032359638205251E-3</v>
      </c>
      <c r="N404" s="126">
        <v>80.987000000000009</v>
      </c>
      <c r="O404" s="126">
        <v>0.48618407100193295</v>
      </c>
      <c r="P404" s="126">
        <v>360.19415782923153</v>
      </c>
      <c r="Q404" s="185">
        <v>29.171044260115977</v>
      </c>
    </row>
    <row r="405" spans="1:17" ht="12.75" customHeight="1">
      <c r="A405" s="66"/>
      <c r="B405" s="118" t="s">
        <v>550</v>
      </c>
      <c r="C405" s="122" t="s">
        <v>546</v>
      </c>
      <c r="D405" s="123">
        <v>24</v>
      </c>
      <c r="E405" s="123">
        <v>1969</v>
      </c>
      <c r="F405" s="124">
        <v>11.885999999999999</v>
      </c>
      <c r="G405" s="124">
        <v>1.1035889999999999</v>
      </c>
      <c r="H405" s="124">
        <v>3.84</v>
      </c>
      <c r="I405" s="124">
        <v>6.9424109999999999</v>
      </c>
      <c r="J405" s="124">
        <v>1020.69</v>
      </c>
      <c r="K405" s="124">
        <v>6.9424109999999999</v>
      </c>
      <c r="L405" s="124">
        <v>1020.69</v>
      </c>
      <c r="M405" s="125">
        <v>6.8016841548364333E-3</v>
      </c>
      <c r="N405" s="126">
        <v>80.987000000000009</v>
      </c>
      <c r="O405" s="126">
        <v>0.55084799464773826</v>
      </c>
      <c r="P405" s="126">
        <v>408.10104929018598</v>
      </c>
      <c r="Q405" s="185">
        <v>33.050879678864291</v>
      </c>
    </row>
    <row r="406" spans="1:17" ht="12.75" customHeight="1">
      <c r="A406" s="66"/>
      <c r="B406" s="49" t="s">
        <v>72</v>
      </c>
      <c r="C406" s="127" t="s">
        <v>487</v>
      </c>
      <c r="D406" s="128">
        <v>5</v>
      </c>
      <c r="E406" s="128">
        <v>1951</v>
      </c>
      <c r="F406" s="129">
        <v>3.1046999999999998</v>
      </c>
      <c r="G406" s="129">
        <v>1.4279999999999999</v>
      </c>
      <c r="H406" s="129">
        <v>0.05</v>
      </c>
      <c r="I406" s="129">
        <v>1.6267</v>
      </c>
      <c r="J406" s="129">
        <v>223.63</v>
      </c>
      <c r="K406" s="129">
        <v>1.6267</v>
      </c>
      <c r="L406" s="129">
        <v>223.63</v>
      </c>
      <c r="M406" s="130">
        <v>7.2740687743147164E-3</v>
      </c>
      <c r="N406" s="131">
        <v>77.39</v>
      </c>
      <c r="O406" s="131">
        <v>0.56294018244421595</v>
      </c>
      <c r="P406" s="131">
        <v>436.44412645888298</v>
      </c>
      <c r="Q406" s="186">
        <v>33.776410946652952</v>
      </c>
    </row>
    <row r="407" spans="1:17" ht="12.75" customHeight="1">
      <c r="A407" s="66"/>
      <c r="B407" s="118" t="s">
        <v>550</v>
      </c>
      <c r="C407" s="122" t="s">
        <v>547</v>
      </c>
      <c r="D407" s="123">
        <v>40</v>
      </c>
      <c r="E407" s="123">
        <v>1985</v>
      </c>
      <c r="F407" s="124">
        <v>27.103000000000002</v>
      </c>
      <c r="G407" s="124">
        <v>4.0572540000000004</v>
      </c>
      <c r="H407" s="124">
        <v>6.4</v>
      </c>
      <c r="I407" s="124">
        <v>16.645745999999999</v>
      </c>
      <c r="J407" s="124">
        <v>2285.42</v>
      </c>
      <c r="K407" s="124">
        <v>16.645745999999999</v>
      </c>
      <c r="L407" s="124">
        <v>2285.42</v>
      </c>
      <c r="M407" s="125">
        <v>7.283451619395997E-3</v>
      </c>
      <c r="N407" s="126">
        <v>80.987000000000009</v>
      </c>
      <c r="O407" s="126">
        <v>0.5898648963000237</v>
      </c>
      <c r="P407" s="126">
        <v>437.00709716375979</v>
      </c>
      <c r="Q407" s="185">
        <v>35.391893778001418</v>
      </c>
    </row>
    <row r="408" spans="1:17" ht="12.75" customHeight="1">
      <c r="A408" s="66"/>
      <c r="B408" s="118" t="s">
        <v>743</v>
      </c>
      <c r="C408" s="50" t="s">
        <v>734</v>
      </c>
      <c r="D408" s="49">
        <v>20</v>
      </c>
      <c r="E408" s="49">
        <v>1985</v>
      </c>
      <c r="F408" s="119">
        <f>G408+H408+I408</f>
        <v>12.9</v>
      </c>
      <c r="G408" s="119">
        <v>1.6359999999999999</v>
      </c>
      <c r="H408" s="119">
        <v>3.04</v>
      </c>
      <c r="I408" s="119">
        <v>8.2240000000000002</v>
      </c>
      <c r="J408" s="119">
        <v>978.64</v>
      </c>
      <c r="K408" s="119">
        <v>8.2240000000000002</v>
      </c>
      <c r="L408" s="119">
        <v>1056.8699999999999</v>
      </c>
      <c r="M408" s="120">
        <f>K408/L408</f>
        <v>7.7814679194224464E-3</v>
      </c>
      <c r="N408" s="121">
        <v>58.8</v>
      </c>
      <c r="O408" s="121">
        <f>M408*N408*1.09</f>
        <v>0.4987298418916235</v>
      </c>
      <c r="P408" s="121">
        <f>M408*60*1000</f>
        <v>466.88807516534678</v>
      </c>
      <c r="Q408" s="187">
        <f>P408*N408/1000</f>
        <v>27.453018819722391</v>
      </c>
    </row>
    <row r="409" spans="1:17" ht="12.75" customHeight="1">
      <c r="A409" s="66"/>
      <c r="B409" s="118" t="s">
        <v>182</v>
      </c>
      <c r="C409" s="132" t="s">
        <v>530</v>
      </c>
      <c r="D409" s="133">
        <v>87</v>
      </c>
      <c r="E409" s="133">
        <v>1983</v>
      </c>
      <c r="F409" s="129">
        <v>49.484999999999999</v>
      </c>
      <c r="G409" s="129">
        <v>8.7659230000000008</v>
      </c>
      <c r="H409" s="129">
        <v>14.08</v>
      </c>
      <c r="I409" s="129">
        <v>26.639081999999998</v>
      </c>
      <c r="J409" s="129">
        <v>3382.64</v>
      </c>
      <c r="K409" s="129">
        <v>26.639081999999998</v>
      </c>
      <c r="L409" s="129">
        <v>3382.64</v>
      </c>
      <c r="M409" s="130">
        <v>7.8752341366506631E-3</v>
      </c>
      <c r="N409" s="131">
        <v>54.609000000000009</v>
      </c>
      <c r="O409" s="131">
        <v>0.43005866096835615</v>
      </c>
      <c r="P409" s="131">
        <v>472.51404819903979</v>
      </c>
      <c r="Q409" s="186">
        <v>25.803519658101369</v>
      </c>
    </row>
    <row r="410" spans="1:17" ht="12.75" customHeight="1">
      <c r="A410" s="66"/>
      <c r="B410" s="118" t="s">
        <v>550</v>
      </c>
      <c r="C410" s="122" t="s">
        <v>537</v>
      </c>
      <c r="D410" s="123">
        <v>59</v>
      </c>
      <c r="E410" s="123">
        <v>1975</v>
      </c>
      <c r="F410" s="124">
        <v>37.034999999999997</v>
      </c>
      <c r="G410" s="124">
        <v>5.2361190000000004</v>
      </c>
      <c r="H410" s="124">
        <v>9.6</v>
      </c>
      <c r="I410" s="124">
        <v>22.198881</v>
      </c>
      <c r="J410" s="124">
        <v>2729.69</v>
      </c>
      <c r="K410" s="124">
        <v>22.198881</v>
      </c>
      <c r="L410" s="124">
        <v>2729.69</v>
      </c>
      <c r="M410" s="125">
        <v>8.1323816990207676E-3</v>
      </c>
      <c r="N410" s="126">
        <v>80.987000000000009</v>
      </c>
      <c r="O410" s="126">
        <v>0.65861719665859497</v>
      </c>
      <c r="P410" s="126">
        <v>487.94290194124608</v>
      </c>
      <c r="Q410" s="185">
        <v>39.517031799515699</v>
      </c>
    </row>
    <row r="411" spans="1:17" ht="12.75" customHeight="1">
      <c r="A411" s="66"/>
      <c r="B411" s="118" t="s">
        <v>550</v>
      </c>
      <c r="C411" s="122" t="s">
        <v>190</v>
      </c>
      <c r="D411" s="123">
        <v>39</v>
      </c>
      <c r="E411" s="123">
        <v>1990</v>
      </c>
      <c r="F411" s="124">
        <v>30.04</v>
      </c>
      <c r="G411" s="124">
        <v>4.5403260000000003</v>
      </c>
      <c r="H411" s="124">
        <v>6.32</v>
      </c>
      <c r="I411" s="124">
        <v>19.179675</v>
      </c>
      <c r="J411" s="124">
        <v>2218.0300000000002</v>
      </c>
      <c r="K411" s="124">
        <v>19.179675</v>
      </c>
      <c r="L411" s="124">
        <v>2218.0300000000002</v>
      </c>
      <c r="M411" s="125">
        <v>8.6471666298472052E-3</v>
      </c>
      <c r="N411" s="126">
        <v>80.987000000000009</v>
      </c>
      <c r="O411" s="126">
        <v>0.70030808385143573</v>
      </c>
      <c r="P411" s="126">
        <v>518.82999779083229</v>
      </c>
      <c r="Q411" s="185">
        <v>42.018485031086136</v>
      </c>
    </row>
    <row r="412" spans="1:17" ht="12.75" customHeight="1">
      <c r="A412" s="66"/>
      <c r="B412" s="49" t="s">
        <v>113</v>
      </c>
      <c r="C412" s="134" t="s">
        <v>568</v>
      </c>
      <c r="D412" s="135">
        <v>51</v>
      </c>
      <c r="E412" s="135">
        <v>1984</v>
      </c>
      <c r="F412" s="136">
        <v>19.41</v>
      </c>
      <c r="G412" s="136">
        <v>2.8627829999999999</v>
      </c>
      <c r="H412" s="136">
        <v>0.5</v>
      </c>
      <c r="I412" s="136">
        <v>16.047218000000001</v>
      </c>
      <c r="J412" s="136">
        <v>1816.15</v>
      </c>
      <c r="K412" s="136">
        <v>16.047218000000001</v>
      </c>
      <c r="L412" s="136">
        <v>1816.15</v>
      </c>
      <c r="M412" s="137">
        <v>8.8358439556204052E-3</v>
      </c>
      <c r="N412" s="138">
        <v>67.798000000000002</v>
      </c>
      <c r="O412" s="138">
        <v>0.59905254850315226</v>
      </c>
      <c r="P412" s="138">
        <v>530.15063733722434</v>
      </c>
      <c r="Q412" s="188">
        <v>35.943152910189134</v>
      </c>
    </row>
    <row r="413" spans="1:17" ht="12.75" customHeight="1">
      <c r="A413" s="66"/>
      <c r="B413" s="118" t="s">
        <v>550</v>
      </c>
      <c r="C413" s="122" t="s">
        <v>538</v>
      </c>
      <c r="D413" s="123">
        <v>39</v>
      </c>
      <c r="E413" s="123">
        <v>1990</v>
      </c>
      <c r="F413" s="124">
        <v>30.553999999999998</v>
      </c>
      <c r="G413" s="124">
        <v>3.735954</v>
      </c>
      <c r="H413" s="124">
        <v>6.4</v>
      </c>
      <c r="I413" s="124">
        <v>20.418037000000002</v>
      </c>
      <c r="J413" s="124">
        <v>2294.0500000000002</v>
      </c>
      <c r="K413" s="124">
        <v>20.418037000000002</v>
      </c>
      <c r="L413" s="124">
        <v>2294.0500000000002</v>
      </c>
      <c r="M413" s="125">
        <v>8.900432423007346E-3</v>
      </c>
      <c r="N413" s="126">
        <v>80.987000000000009</v>
      </c>
      <c r="O413" s="126">
        <v>0.72081932064209597</v>
      </c>
      <c r="P413" s="126">
        <v>534.02594538044082</v>
      </c>
      <c r="Q413" s="185">
        <v>43.24915923852577</v>
      </c>
    </row>
    <row r="414" spans="1:17" ht="12.75" customHeight="1">
      <c r="A414" s="66"/>
      <c r="B414" s="118" t="s">
        <v>550</v>
      </c>
      <c r="C414" s="122" t="s">
        <v>542</v>
      </c>
      <c r="D414" s="123">
        <v>50</v>
      </c>
      <c r="E414" s="123">
        <v>1971</v>
      </c>
      <c r="F414" s="124">
        <v>35.677999999999997</v>
      </c>
      <c r="G414" s="124">
        <v>3.7800180000000001</v>
      </c>
      <c r="H414" s="124">
        <v>8</v>
      </c>
      <c r="I414" s="124">
        <v>23.897981999999999</v>
      </c>
      <c r="J414" s="124">
        <v>2564.8000000000002</v>
      </c>
      <c r="K414" s="124">
        <v>23.897981999999999</v>
      </c>
      <c r="L414" s="124">
        <v>2564.8000000000002</v>
      </c>
      <c r="M414" s="125">
        <v>9.3176785714285705E-3</v>
      </c>
      <c r="N414" s="126">
        <v>80.987000000000009</v>
      </c>
      <c r="O414" s="126">
        <v>0.75461083446428567</v>
      </c>
      <c r="P414" s="126">
        <v>559.0607142857142</v>
      </c>
      <c r="Q414" s="185">
        <v>45.27665006785714</v>
      </c>
    </row>
    <row r="415" spans="1:17" ht="12.75" customHeight="1">
      <c r="A415" s="66"/>
      <c r="B415" s="118" t="s">
        <v>182</v>
      </c>
      <c r="C415" s="139" t="s">
        <v>170</v>
      </c>
      <c r="D415" s="133">
        <v>24</v>
      </c>
      <c r="E415" s="133">
        <v>1959</v>
      </c>
      <c r="F415" s="129">
        <v>16.808</v>
      </c>
      <c r="G415" s="129">
        <v>4.1708800000000004</v>
      </c>
      <c r="H415" s="129">
        <v>0.24</v>
      </c>
      <c r="I415" s="129">
        <v>12.397119</v>
      </c>
      <c r="J415" s="129">
        <v>1321.74</v>
      </c>
      <c r="K415" s="129">
        <v>12.397119</v>
      </c>
      <c r="L415" s="129">
        <v>1321.74</v>
      </c>
      <c r="M415" s="130">
        <v>9.3793930727677152E-3</v>
      </c>
      <c r="N415" s="131">
        <v>54.609000000000009</v>
      </c>
      <c r="O415" s="131">
        <v>0.51219927631077222</v>
      </c>
      <c r="P415" s="131">
        <v>562.7635843660629</v>
      </c>
      <c r="Q415" s="186">
        <v>30.731956578646336</v>
      </c>
    </row>
    <row r="416" spans="1:17" ht="12.75" customHeight="1">
      <c r="A416" s="66"/>
      <c r="B416" s="118" t="s">
        <v>550</v>
      </c>
      <c r="C416" s="122" t="s">
        <v>539</v>
      </c>
      <c r="D416" s="123">
        <v>58</v>
      </c>
      <c r="E416" s="123">
        <v>1991</v>
      </c>
      <c r="F416" s="124">
        <v>36.277999999999999</v>
      </c>
      <c r="G416" s="124">
        <v>3.8510610000000001</v>
      </c>
      <c r="H416" s="124">
        <v>9.44</v>
      </c>
      <c r="I416" s="124">
        <v>22.986934999999999</v>
      </c>
      <c r="J416" s="124">
        <v>2439.79</v>
      </c>
      <c r="K416" s="124">
        <v>22.986934999999999</v>
      </c>
      <c r="L416" s="124">
        <v>2439.79</v>
      </c>
      <c r="M416" s="125">
        <v>9.4216858828013884E-3</v>
      </c>
      <c r="N416" s="126">
        <v>80.987000000000009</v>
      </c>
      <c r="O416" s="126">
        <v>0.76303407459043615</v>
      </c>
      <c r="P416" s="126">
        <v>565.30115296808322</v>
      </c>
      <c r="Q416" s="185">
        <v>45.782044475426162</v>
      </c>
    </row>
    <row r="417" spans="1:17" ht="12.75" customHeight="1">
      <c r="A417" s="66"/>
      <c r="B417" s="118" t="s">
        <v>743</v>
      </c>
      <c r="C417" s="50" t="s">
        <v>731</v>
      </c>
      <c r="D417" s="49">
        <v>20</v>
      </c>
      <c r="E417" s="49">
        <v>1986</v>
      </c>
      <c r="F417" s="119">
        <f>G417+H417+I417</f>
        <v>15</v>
      </c>
      <c r="G417" s="119">
        <v>1.679</v>
      </c>
      <c r="H417" s="119">
        <v>3.2</v>
      </c>
      <c r="I417" s="119">
        <v>10.121</v>
      </c>
      <c r="J417" s="119">
        <v>1062.4000000000001</v>
      </c>
      <c r="K417" s="119">
        <v>10.121</v>
      </c>
      <c r="L417" s="119">
        <v>1062.4000000000001</v>
      </c>
      <c r="M417" s="120">
        <f>K417/L417</f>
        <v>9.5265436746987953E-3</v>
      </c>
      <c r="N417" s="121">
        <v>58.8</v>
      </c>
      <c r="O417" s="121">
        <f>M417*N417*1.09</f>
        <v>0.61057523719879514</v>
      </c>
      <c r="P417" s="121">
        <f>M417*60*1000</f>
        <v>571.59262048192772</v>
      </c>
      <c r="Q417" s="187">
        <f>P417*N417/1000</f>
        <v>33.609646084337349</v>
      </c>
    </row>
    <row r="418" spans="1:17" ht="12.75" customHeight="1">
      <c r="A418" s="66"/>
      <c r="B418" s="118" t="s">
        <v>123</v>
      </c>
      <c r="C418" s="50" t="s">
        <v>119</v>
      </c>
      <c r="D418" s="49">
        <v>29</v>
      </c>
      <c r="E418" s="49">
        <v>1960</v>
      </c>
      <c r="F418" s="119">
        <v>11.32</v>
      </c>
      <c r="G418" s="119">
        <v>0</v>
      </c>
      <c r="H418" s="119">
        <v>0</v>
      </c>
      <c r="I418" s="119">
        <v>11.320001</v>
      </c>
      <c r="J418" s="119">
        <v>1187.67</v>
      </c>
      <c r="K418" s="119">
        <v>11.320001</v>
      </c>
      <c r="L418" s="119">
        <v>1187.67</v>
      </c>
      <c r="M418" s="120">
        <v>9.5312679447994812E-3</v>
      </c>
      <c r="N418" s="121">
        <v>75.973000000000013</v>
      </c>
      <c r="O418" s="121">
        <v>0.72411901957025115</v>
      </c>
      <c r="P418" s="121">
        <v>571.87607668796886</v>
      </c>
      <c r="Q418" s="187">
        <v>43.447141174215069</v>
      </c>
    </row>
    <row r="419" spans="1:17" ht="12.75" customHeight="1">
      <c r="A419" s="66"/>
      <c r="B419" s="49" t="s">
        <v>113</v>
      </c>
      <c r="C419" s="134" t="s">
        <v>569</v>
      </c>
      <c r="D419" s="135">
        <v>21</v>
      </c>
      <c r="E419" s="135">
        <v>1978</v>
      </c>
      <c r="F419" s="136">
        <v>14.865</v>
      </c>
      <c r="G419" s="136">
        <v>1.502613</v>
      </c>
      <c r="H419" s="136">
        <v>3.2</v>
      </c>
      <c r="I419" s="136">
        <v>10.162386</v>
      </c>
      <c r="J419" s="136">
        <v>1064.99</v>
      </c>
      <c r="K419" s="136">
        <v>10.162386</v>
      </c>
      <c r="L419" s="136">
        <v>1064.99</v>
      </c>
      <c r="M419" s="137">
        <v>9.5422360773340584E-3</v>
      </c>
      <c r="N419" s="138">
        <v>67.798000000000002</v>
      </c>
      <c r="O419" s="138">
        <v>0.6469445215710945</v>
      </c>
      <c r="P419" s="138">
        <v>572.53416464004351</v>
      </c>
      <c r="Q419" s="188">
        <v>38.816671294265674</v>
      </c>
    </row>
    <row r="420" spans="1:17" ht="12.75" customHeight="1">
      <c r="A420" s="66"/>
      <c r="B420" s="118" t="s">
        <v>550</v>
      </c>
      <c r="C420" s="122" t="s">
        <v>541</v>
      </c>
      <c r="D420" s="123">
        <v>59</v>
      </c>
      <c r="E420" s="123">
        <v>1991</v>
      </c>
      <c r="F420" s="124">
        <v>38.375</v>
      </c>
      <c r="G420" s="124">
        <v>4.4894280000000002</v>
      </c>
      <c r="H420" s="124">
        <v>9.6</v>
      </c>
      <c r="I420" s="124">
        <v>24.28557</v>
      </c>
      <c r="J420" s="124">
        <v>2442.5500000000002</v>
      </c>
      <c r="K420" s="124">
        <v>24.28557</v>
      </c>
      <c r="L420" s="124">
        <v>2442.5500000000002</v>
      </c>
      <c r="M420" s="125">
        <v>9.9427115105115548E-3</v>
      </c>
      <c r="N420" s="126">
        <v>80.987000000000009</v>
      </c>
      <c r="O420" s="126">
        <v>0.80523037710179934</v>
      </c>
      <c r="P420" s="126">
        <v>596.56269063069328</v>
      </c>
      <c r="Q420" s="185">
        <v>48.313822626107964</v>
      </c>
    </row>
    <row r="421" spans="1:17" ht="12.75" customHeight="1">
      <c r="A421" s="66"/>
      <c r="B421" s="118" t="s">
        <v>550</v>
      </c>
      <c r="C421" s="122" t="s">
        <v>540</v>
      </c>
      <c r="D421" s="123">
        <v>50</v>
      </c>
      <c r="E421" s="123">
        <v>1972</v>
      </c>
      <c r="F421" s="124">
        <v>38.405999999999999</v>
      </c>
      <c r="G421" s="124">
        <v>4.4808599999999998</v>
      </c>
      <c r="H421" s="124">
        <v>8</v>
      </c>
      <c r="I421" s="124">
        <v>25.925136999999999</v>
      </c>
      <c r="J421" s="124">
        <v>2601.9</v>
      </c>
      <c r="K421" s="124">
        <v>25.925136999999999</v>
      </c>
      <c r="L421" s="124">
        <v>2601.9</v>
      </c>
      <c r="M421" s="125">
        <v>9.9639252085014784E-3</v>
      </c>
      <c r="N421" s="126">
        <v>80.987000000000009</v>
      </c>
      <c r="O421" s="126">
        <v>0.80694841086090929</v>
      </c>
      <c r="P421" s="126">
        <v>597.83551251008873</v>
      </c>
      <c r="Q421" s="185">
        <v>48.416904651654562</v>
      </c>
    </row>
    <row r="422" spans="1:17" ht="12.75" customHeight="1">
      <c r="A422" s="66"/>
      <c r="B422" s="49" t="s">
        <v>282</v>
      </c>
      <c r="C422" s="140" t="s">
        <v>433</v>
      </c>
      <c r="D422" s="49">
        <v>26</v>
      </c>
      <c r="E422" s="141">
        <v>1998</v>
      </c>
      <c r="F422" s="119">
        <v>34.72</v>
      </c>
      <c r="G422" s="119">
        <v>12.036199999999999</v>
      </c>
      <c r="H422" s="119">
        <v>4.16</v>
      </c>
      <c r="I422" s="119">
        <v>18.523800000000001</v>
      </c>
      <c r="J422" s="119">
        <v>1812.2</v>
      </c>
      <c r="K422" s="119">
        <v>18.523800000000001</v>
      </c>
      <c r="L422" s="119">
        <v>1812.2</v>
      </c>
      <c r="M422" s="120">
        <f>K422/L422</f>
        <v>1.0221719457013575E-2</v>
      </c>
      <c r="N422" s="121">
        <v>58.86</v>
      </c>
      <c r="O422" s="121">
        <f>M422*N422</f>
        <v>0.601650407239819</v>
      </c>
      <c r="P422" s="121">
        <f>M422*1000*60</f>
        <v>613.30316742081459</v>
      </c>
      <c r="Q422" s="187">
        <f>O422*60</f>
        <v>36.099024434389136</v>
      </c>
    </row>
    <row r="423" spans="1:17" ht="12.75" customHeight="1">
      <c r="A423" s="66"/>
      <c r="B423" s="118" t="s">
        <v>550</v>
      </c>
      <c r="C423" s="122" t="s">
        <v>543</v>
      </c>
      <c r="D423" s="123">
        <v>30</v>
      </c>
      <c r="E423" s="123">
        <v>1990</v>
      </c>
      <c r="F423" s="124">
        <v>24.202000000000002</v>
      </c>
      <c r="G423" s="124">
        <v>2.8235640000000002</v>
      </c>
      <c r="H423" s="124">
        <v>4.8</v>
      </c>
      <c r="I423" s="124">
        <v>16.578437000000001</v>
      </c>
      <c r="J423" s="124">
        <v>1613.04</v>
      </c>
      <c r="K423" s="124">
        <v>16.578437000000001</v>
      </c>
      <c r="L423" s="124">
        <v>1613.04</v>
      </c>
      <c r="M423" s="125">
        <v>1.0277759386004068E-2</v>
      </c>
      <c r="N423" s="126">
        <v>80.987000000000009</v>
      </c>
      <c r="O423" s="126">
        <v>0.83236489939431157</v>
      </c>
      <c r="P423" s="126">
        <v>616.66556316024412</v>
      </c>
      <c r="Q423" s="185">
        <v>49.941893963658693</v>
      </c>
    </row>
    <row r="424" spans="1:17" ht="12.75" customHeight="1">
      <c r="A424" s="66"/>
      <c r="B424" s="118" t="s">
        <v>550</v>
      </c>
      <c r="C424" s="122" t="s">
        <v>544</v>
      </c>
      <c r="D424" s="123">
        <v>51</v>
      </c>
      <c r="E424" s="123">
        <v>1972</v>
      </c>
      <c r="F424" s="124">
        <v>39.625</v>
      </c>
      <c r="G424" s="124">
        <v>4.7573309999999998</v>
      </c>
      <c r="H424" s="124">
        <v>8</v>
      </c>
      <c r="I424" s="124">
        <v>26.867667999999998</v>
      </c>
      <c r="J424" s="124">
        <v>2608.15</v>
      </c>
      <c r="K424" s="124">
        <v>26.867667999999998</v>
      </c>
      <c r="L424" s="124">
        <v>2608.15</v>
      </c>
      <c r="M424" s="125">
        <v>1.0301427448574658E-2</v>
      </c>
      <c r="N424" s="126">
        <v>80.987000000000009</v>
      </c>
      <c r="O424" s="126">
        <v>0.8342817047777159</v>
      </c>
      <c r="P424" s="126">
        <v>618.08564691447953</v>
      </c>
      <c r="Q424" s="185">
        <v>50.056902286662961</v>
      </c>
    </row>
    <row r="425" spans="1:17" ht="12.75" customHeight="1">
      <c r="A425" s="66"/>
      <c r="B425" s="49" t="s">
        <v>97</v>
      </c>
      <c r="C425" s="139" t="s">
        <v>92</v>
      </c>
      <c r="D425" s="133">
        <v>20</v>
      </c>
      <c r="E425" s="133">
        <v>1987</v>
      </c>
      <c r="F425" s="129">
        <v>17.155000000000001</v>
      </c>
      <c r="G425" s="129">
        <v>2.4250189999999998</v>
      </c>
      <c r="H425" s="129">
        <v>3.2</v>
      </c>
      <c r="I425" s="129">
        <v>11.52998</v>
      </c>
      <c r="J425" s="129">
        <v>1104.7</v>
      </c>
      <c r="K425" s="129">
        <v>11.52998</v>
      </c>
      <c r="L425" s="129">
        <v>1104.7</v>
      </c>
      <c r="M425" s="130">
        <v>1.0437204670951388E-2</v>
      </c>
      <c r="N425" s="131">
        <v>78.807000000000002</v>
      </c>
      <c r="O425" s="131">
        <v>0.82252478850366606</v>
      </c>
      <c r="P425" s="131">
        <v>626.23228025708329</v>
      </c>
      <c r="Q425" s="186">
        <v>49.351487310219966</v>
      </c>
    </row>
    <row r="426" spans="1:17" ht="12.75" customHeight="1">
      <c r="A426" s="66"/>
      <c r="B426" s="49" t="s">
        <v>97</v>
      </c>
      <c r="C426" s="139" t="s">
        <v>95</v>
      </c>
      <c r="D426" s="133">
        <v>20</v>
      </c>
      <c r="E426" s="133">
        <v>1983</v>
      </c>
      <c r="F426" s="129">
        <v>16.382999999999999</v>
      </c>
      <c r="G426" s="129">
        <v>2.3528989999999999</v>
      </c>
      <c r="H426" s="129">
        <v>3.2</v>
      </c>
      <c r="I426" s="129">
        <v>10.8301</v>
      </c>
      <c r="J426" s="129">
        <v>1037.5</v>
      </c>
      <c r="K426" s="129">
        <v>10.8301</v>
      </c>
      <c r="L426" s="129">
        <v>1037.5</v>
      </c>
      <c r="M426" s="130">
        <v>1.0438650602409639E-2</v>
      </c>
      <c r="N426" s="131">
        <v>78.807000000000002</v>
      </c>
      <c r="O426" s="131">
        <v>0.82263873802409637</v>
      </c>
      <c r="P426" s="131">
        <v>626.31903614457826</v>
      </c>
      <c r="Q426" s="186">
        <v>49.358324281445775</v>
      </c>
    </row>
    <row r="427" spans="1:17" ht="12.75" customHeight="1">
      <c r="A427" s="66"/>
      <c r="B427" s="118" t="s">
        <v>112</v>
      </c>
      <c r="C427" s="142" t="s">
        <v>522</v>
      </c>
      <c r="D427" s="135">
        <v>38</v>
      </c>
      <c r="E427" s="135">
        <v>1978</v>
      </c>
      <c r="F427" s="136">
        <v>29.71</v>
      </c>
      <c r="G427" s="136">
        <v>3.3036270000000001</v>
      </c>
      <c r="H427" s="136">
        <v>5.92</v>
      </c>
      <c r="I427" s="136">
        <v>20.486370999999998</v>
      </c>
      <c r="J427" s="136">
        <v>1934.43</v>
      </c>
      <c r="K427" s="136">
        <v>20.486370999999998</v>
      </c>
      <c r="L427" s="136">
        <v>1934.43</v>
      </c>
      <c r="M427" s="137">
        <v>1.0590391484830156E-2</v>
      </c>
      <c r="N427" s="138">
        <v>57.879000000000005</v>
      </c>
      <c r="O427" s="138">
        <v>0.61296126875048462</v>
      </c>
      <c r="P427" s="138">
        <v>635.42348908980944</v>
      </c>
      <c r="Q427" s="188">
        <v>36.777676125029082</v>
      </c>
    </row>
    <row r="428" spans="1:17" ht="12.75" customHeight="1">
      <c r="A428" s="66"/>
      <c r="B428" s="118" t="s">
        <v>109</v>
      </c>
      <c r="C428" s="143" t="s">
        <v>509</v>
      </c>
      <c r="D428" s="144">
        <v>22</v>
      </c>
      <c r="E428" s="144">
        <v>1989</v>
      </c>
      <c r="F428" s="145">
        <v>17.649000000000001</v>
      </c>
      <c r="G428" s="145">
        <v>1.887</v>
      </c>
      <c r="H428" s="145">
        <v>3.52</v>
      </c>
      <c r="I428" s="145">
        <v>12.242001</v>
      </c>
      <c r="J428" s="145">
        <v>1148.3</v>
      </c>
      <c r="K428" s="145">
        <v>12.242001</v>
      </c>
      <c r="L428" s="145">
        <v>1148.3</v>
      </c>
      <c r="M428" s="146">
        <v>1.0660977967430115E-2</v>
      </c>
      <c r="N428" s="147">
        <v>83.603000000000009</v>
      </c>
      <c r="O428" s="147">
        <v>0.89128974101106007</v>
      </c>
      <c r="P428" s="147">
        <v>639.65867804580694</v>
      </c>
      <c r="Q428" s="189">
        <v>53.477384460663608</v>
      </c>
    </row>
    <row r="429" spans="1:17" ht="12.75" customHeight="1">
      <c r="A429" s="66"/>
      <c r="B429" s="49" t="s">
        <v>113</v>
      </c>
      <c r="C429" s="134" t="s">
        <v>570</v>
      </c>
      <c r="D429" s="135">
        <v>35</v>
      </c>
      <c r="E429" s="135">
        <v>1972</v>
      </c>
      <c r="F429" s="136">
        <v>24.440999999999999</v>
      </c>
      <c r="G429" s="136">
        <v>2.2701630000000002</v>
      </c>
      <c r="H429" s="136">
        <v>5.76</v>
      </c>
      <c r="I429" s="136">
        <v>16.410837999999998</v>
      </c>
      <c r="J429" s="136">
        <v>1516.82</v>
      </c>
      <c r="K429" s="136">
        <v>16.410837999999998</v>
      </c>
      <c r="L429" s="136">
        <v>1516.82</v>
      </c>
      <c r="M429" s="137">
        <v>1.0819238934085785E-2</v>
      </c>
      <c r="N429" s="138">
        <v>67.798000000000002</v>
      </c>
      <c r="O429" s="138">
        <v>0.73352276125314808</v>
      </c>
      <c r="P429" s="138">
        <v>649.15433604514703</v>
      </c>
      <c r="Q429" s="188">
        <v>44.011365675188877</v>
      </c>
    </row>
    <row r="430" spans="1:17" ht="12.75" customHeight="1">
      <c r="A430" s="66"/>
      <c r="B430" s="118" t="s">
        <v>123</v>
      </c>
      <c r="C430" s="50" t="s">
        <v>120</v>
      </c>
      <c r="D430" s="49">
        <v>32</v>
      </c>
      <c r="E430" s="49">
        <v>1965</v>
      </c>
      <c r="F430" s="119">
        <v>15.503</v>
      </c>
      <c r="G430" s="119">
        <v>0</v>
      </c>
      <c r="H430" s="119">
        <v>0</v>
      </c>
      <c r="I430" s="119">
        <v>15.503001999999999</v>
      </c>
      <c r="J430" s="119">
        <v>1419.59</v>
      </c>
      <c r="K430" s="119">
        <v>15.503001999999999</v>
      </c>
      <c r="L430" s="119">
        <v>1419.59</v>
      </c>
      <c r="M430" s="120">
        <v>1.0920760219499996E-2</v>
      </c>
      <c r="N430" s="121">
        <v>75.973000000000013</v>
      </c>
      <c r="O430" s="121">
        <v>0.82968291615607337</v>
      </c>
      <c r="P430" s="121">
        <v>655.24561316999973</v>
      </c>
      <c r="Q430" s="187">
        <v>49.780974969364394</v>
      </c>
    </row>
    <row r="431" spans="1:17" ht="12.75" customHeight="1">
      <c r="A431" s="66"/>
      <c r="B431" s="118" t="s">
        <v>447</v>
      </c>
      <c r="C431" s="148" t="s">
        <v>877</v>
      </c>
      <c r="D431" s="40">
        <v>9</v>
      </c>
      <c r="E431" s="40">
        <v>1975</v>
      </c>
      <c r="F431" s="149">
        <v>8.5890000000000004</v>
      </c>
      <c r="G431" s="149">
        <v>1.63</v>
      </c>
      <c r="H431" s="149">
        <v>1.28</v>
      </c>
      <c r="I431" s="149">
        <v>5.67</v>
      </c>
      <c r="J431" s="149">
        <v>511.08</v>
      </c>
      <c r="K431" s="149">
        <v>5.67</v>
      </c>
      <c r="L431" s="149">
        <v>511.08</v>
      </c>
      <c r="M431" s="150">
        <f>K431/L431</f>
        <v>1.1094153557173046E-2</v>
      </c>
      <c r="N431" s="151">
        <v>81</v>
      </c>
      <c r="O431" s="152">
        <f>M431*N431</f>
        <v>0.89862643813101672</v>
      </c>
      <c r="P431" s="152">
        <f>M431*60*1000</f>
        <v>665.6492134303827</v>
      </c>
      <c r="Q431" s="190">
        <f>P431*N431/1000</f>
        <v>53.917586287860999</v>
      </c>
    </row>
    <row r="432" spans="1:17" ht="12.75" customHeight="1">
      <c r="A432" s="66"/>
      <c r="B432" s="118" t="s">
        <v>109</v>
      </c>
      <c r="C432" s="143" t="s">
        <v>510</v>
      </c>
      <c r="D432" s="144">
        <v>45</v>
      </c>
      <c r="E432" s="144">
        <v>1979</v>
      </c>
      <c r="F432" s="145">
        <v>36.557000000000002</v>
      </c>
      <c r="G432" s="145">
        <v>3.4169999999999998</v>
      </c>
      <c r="H432" s="145">
        <v>7.2</v>
      </c>
      <c r="I432" s="145">
        <v>25.940000999999999</v>
      </c>
      <c r="J432" s="145">
        <v>2335.3000000000002</v>
      </c>
      <c r="K432" s="145">
        <v>25.940000999999999</v>
      </c>
      <c r="L432" s="145">
        <v>2335.3000000000002</v>
      </c>
      <c r="M432" s="146">
        <v>1.1107781013146061E-2</v>
      </c>
      <c r="N432" s="147">
        <v>83.603000000000009</v>
      </c>
      <c r="O432" s="147">
        <v>0.92864381604205026</v>
      </c>
      <c r="P432" s="147">
        <v>666.46686078876371</v>
      </c>
      <c r="Q432" s="189">
        <v>55.71862896252302</v>
      </c>
    </row>
    <row r="433" spans="1:17" ht="12.75" customHeight="1">
      <c r="A433" s="66"/>
      <c r="B433" s="118" t="s">
        <v>447</v>
      </c>
      <c r="C433" s="148" t="s">
        <v>878</v>
      </c>
      <c r="D433" s="40">
        <v>20</v>
      </c>
      <c r="E433" s="40">
        <v>1973</v>
      </c>
      <c r="F433" s="149">
        <v>15.85</v>
      </c>
      <c r="G433" s="149">
        <v>2</v>
      </c>
      <c r="H433" s="149">
        <v>3.04</v>
      </c>
      <c r="I433" s="149">
        <v>10.8</v>
      </c>
      <c r="J433" s="149">
        <v>969.2</v>
      </c>
      <c r="K433" s="149">
        <v>10.8</v>
      </c>
      <c r="L433" s="149">
        <v>969.2</v>
      </c>
      <c r="M433" s="150">
        <f>K433/L433</f>
        <v>1.1143210895583988E-2</v>
      </c>
      <c r="N433" s="151">
        <v>81</v>
      </c>
      <c r="O433" s="152">
        <f>M433*N433</f>
        <v>0.90260008254230306</v>
      </c>
      <c r="P433" s="152">
        <f>M433*60*1000</f>
        <v>668.59265373503933</v>
      </c>
      <c r="Q433" s="190">
        <f>P433*N433/1000</f>
        <v>54.156004952538183</v>
      </c>
    </row>
    <row r="434" spans="1:17" ht="12.75" customHeight="1">
      <c r="A434" s="66"/>
      <c r="B434" s="118" t="s">
        <v>447</v>
      </c>
      <c r="C434" s="148" t="s">
        <v>879</v>
      </c>
      <c r="D434" s="40">
        <v>22</v>
      </c>
      <c r="E434" s="40">
        <v>1983</v>
      </c>
      <c r="F434" s="149">
        <v>19.07</v>
      </c>
      <c r="G434" s="149">
        <v>2.39</v>
      </c>
      <c r="H434" s="149">
        <v>3.36</v>
      </c>
      <c r="I434" s="149">
        <v>13.317</v>
      </c>
      <c r="J434" s="149">
        <v>1190.44</v>
      </c>
      <c r="K434" s="149">
        <v>13.317</v>
      </c>
      <c r="L434" s="149">
        <v>1190.44</v>
      </c>
      <c r="M434" s="150">
        <f>K434/L434</f>
        <v>1.1186620073250227E-2</v>
      </c>
      <c r="N434" s="151">
        <v>81</v>
      </c>
      <c r="O434" s="152">
        <f>M434*N434</f>
        <v>0.90611622593326835</v>
      </c>
      <c r="P434" s="152">
        <f>M434*60*1000</f>
        <v>671.19720439501361</v>
      </c>
      <c r="Q434" s="190">
        <f>P434*N434/1000</f>
        <v>54.366973555996104</v>
      </c>
    </row>
    <row r="435" spans="1:17" ht="12.75" customHeight="1">
      <c r="A435" s="66"/>
      <c r="B435" s="118" t="s">
        <v>109</v>
      </c>
      <c r="C435" s="143" t="s">
        <v>508</v>
      </c>
      <c r="D435" s="144">
        <v>45</v>
      </c>
      <c r="E435" s="144">
        <v>1985</v>
      </c>
      <c r="F435" s="145">
        <v>37.734999999999999</v>
      </c>
      <c r="G435" s="145">
        <v>4.2839999999999998</v>
      </c>
      <c r="H435" s="145">
        <v>7.1407999999999996</v>
      </c>
      <c r="I435" s="145">
        <v>26.310200999999999</v>
      </c>
      <c r="J435" s="145">
        <v>2334.15</v>
      </c>
      <c r="K435" s="145">
        <v>26.310200999999999</v>
      </c>
      <c r="L435" s="145">
        <v>2334.15</v>
      </c>
      <c r="M435" s="146">
        <v>1.1271855279223699E-2</v>
      </c>
      <c r="N435" s="147">
        <v>83.603000000000009</v>
      </c>
      <c r="O435" s="147">
        <v>0.94236091690893897</v>
      </c>
      <c r="P435" s="147">
        <v>676.31131675342192</v>
      </c>
      <c r="Q435" s="189">
        <v>56.541655014536339</v>
      </c>
    </row>
    <row r="436" spans="1:17" ht="12.75" customHeight="1">
      <c r="A436" s="66"/>
      <c r="B436" s="118" t="s">
        <v>447</v>
      </c>
      <c r="C436" s="148" t="s">
        <v>880</v>
      </c>
      <c r="D436" s="40">
        <v>20</v>
      </c>
      <c r="E436" s="40">
        <v>1992</v>
      </c>
      <c r="F436" s="149">
        <v>18.2</v>
      </c>
      <c r="G436" s="149">
        <v>2.069</v>
      </c>
      <c r="H436" s="149">
        <v>3.2</v>
      </c>
      <c r="I436" s="149">
        <v>12.93</v>
      </c>
      <c r="J436" s="149">
        <v>1137.6500000000001</v>
      </c>
      <c r="K436" s="149">
        <v>12.93</v>
      </c>
      <c r="L436" s="149">
        <v>1137.6500000000001</v>
      </c>
      <c r="M436" s="150">
        <f>K436/L436</f>
        <v>1.1365534215268315E-2</v>
      </c>
      <c r="N436" s="151">
        <v>81</v>
      </c>
      <c r="O436" s="152">
        <f>M436*N436</f>
        <v>0.92060827143673352</v>
      </c>
      <c r="P436" s="152">
        <f>M436*60*1000</f>
        <v>681.93205291609888</v>
      </c>
      <c r="Q436" s="190">
        <f>P436*N436/1000</f>
        <v>55.236496286204009</v>
      </c>
    </row>
    <row r="437" spans="1:17" ht="12.75" customHeight="1">
      <c r="A437" s="66"/>
      <c r="B437" s="118" t="s">
        <v>685</v>
      </c>
      <c r="C437" s="50" t="s">
        <v>56</v>
      </c>
      <c r="D437" s="49">
        <v>59</v>
      </c>
      <c r="E437" s="49">
        <v>1981</v>
      </c>
      <c r="F437" s="119">
        <v>56.5</v>
      </c>
      <c r="G437" s="119">
        <v>7.32</v>
      </c>
      <c r="H437" s="119">
        <v>9.6</v>
      </c>
      <c r="I437" s="119">
        <f>F437-G437-H437</f>
        <v>39.58</v>
      </c>
      <c r="J437" s="119">
        <v>3418.76</v>
      </c>
      <c r="K437" s="119">
        <f>I437/J437*L437</f>
        <v>38.856650481461109</v>
      </c>
      <c r="L437" s="119">
        <v>3356.28</v>
      </c>
      <c r="M437" s="120">
        <f>I437/J437</f>
        <v>1.15772970316723E-2</v>
      </c>
      <c r="N437" s="121">
        <f>50.1*1.09</f>
        <v>54.609000000000009</v>
      </c>
      <c r="O437" s="121">
        <f>M437*N437</f>
        <v>0.63222461360259274</v>
      </c>
      <c r="P437" s="121">
        <f>M437*60*1000</f>
        <v>694.63782190033805</v>
      </c>
      <c r="Q437" s="187">
        <f>P437*N437/1000</f>
        <v>37.933476816155569</v>
      </c>
    </row>
    <row r="438" spans="1:17" ht="12.75" customHeight="1">
      <c r="A438" s="66"/>
      <c r="B438" s="118" t="s">
        <v>743</v>
      </c>
      <c r="C438" s="50" t="s">
        <v>732</v>
      </c>
      <c r="D438" s="49">
        <v>18</v>
      </c>
      <c r="E438" s="49">
        <v>1977</v>
      </c>
      <c r="F438" s="119">
        <f>G438+H438+I438</f>
        <v>13.6</v>
      </c>
      <c r="G438" s="119">
        <v>1.5429999999999999</v>
      </c>
      <c r="H438" s="119">
        <v>2.88</v>
      </c>
      <c r="I438" s="119">
        <v>9.1769999999999996</v>
      </c>
      <c r="J438" s="119">
        <v>787</v>
      </c>
      <c r="K438" s="119">
        <v>9.1769999999999996</v>
      </c>
      <c r="L438" s="119">
        <v>787.7</v>
      </c>
      <c r="M438" s="120">
        <f>K438/L438</f>
        <v>1.1650374508061443E-2</v>
      </c>
      <c r="N438" s="121">
        <v>58.8</v>
      </c>
      <c r="O438" s="121">
        <f>M438*N438*1.09</f>
        <v>0.74669580297067395</v>
      </c>
      <c r="P438" s="121">
        <f>M438*60*1000</f>
        <v>699.02247048368656</v>
      </c>
      <c r="Q438" s="187">
        <f>P438*N438/1000</f>
        <v>41.102521264440767</v>
      </c>
    </row>
    <row r="439" spans="1:17" ht="12.75" customHeight="1">
      <c r="A439" s="66"/>
      <c r="B439" s="118" t="s">
        <v>243</v>
      </c>
      <c r="C439" s="153" t="s">
        <v>228</v>
      </c>
      <c r="D439" s="154">
        <v>76</v>
      </c>
      <c r="E439" s="155" t="s">
        <v>34</v>
      </c>
      <c r="F439" s="156">
        <v>26.75</v>
      </c>
      <c r="G439" s="156">
        <v>3.44</v>
      </c>
      <c r="H439" s="156">
        <v>0.74</v>
      </c>
      <c r="I439" s="156">
        <v>22.57</v>
      </c>
      <c r="J439" s="157">
        <v>1931.61</v>
      </c>
      <c r="K439" s="156">
        <v>22.57</v>
      </c>
      <c r="L439" s="157">
        <v>1931.61</v>
      </c>
      <c r="M439" s="150">
        <f>K439/L439</f>
        <v>1.1684553300096811E-2</v>
      </c>
      <c r="N439" s="151">
        <v>59.4</v>
      </c>
      <c r="O439" s="152">
        <f>M439*N439</f>
        <v>0.6940624660257505</v>
      </c>
      <c r="P439" s="152">
        <f>M439*60*1000</f>
        <v>701.07319800580854</v>
      </c>
      <c r="Q439" s="190">
        <f>P439*N439/1000</f>
        <v>41.643747961545031</v>
      </c>
    </row>
    <row r="440" spans="1:17" ht="12.75" customHeight="1">
      <c r="A440" s="66"/>
      <c r="B440" s="118" t="s">
        <v>354</v>
      </c>
      <c r="C440" s="158" t="s">
        <v>339</v>
      </c>
      <c r="D440" s="159">
        <v>37</v>
      </c>
      <c r="E440" s="159">
        <v>1987</v>
      </c>
      <c r="F440" s="145">
        <v>30.137</v>
      </c>
      <c r="G440" s="145">
        <v>3.8134100000000002</v>
      </c>
      <c r="H440" s="145">
        <v>4.84</v>
      </c>
      <c r="I440" s="145">
        <v>21.48359</v>
      </c>
      <c r="J440" s="145">
        <v>1832.06</v>
      </c>
      <c r="K440" s="145">
        <v>21.48359</v>
      </c>
      <c r="L440" s="145">
        <v>1832.06</v>
      </c>
      <c r="M440" s="146">
        <v>1.172646638210539E-2</v>
      </c>
      <c r="N440" s="147">
        <v>86.436999999999998</v>
      </c>
      <c r="O440" s="147">
        <v>1.0136005746700436</v>
      </c>
      <c r="P440" s="147">
        <v>703.58798292632343</v>
      </c>
      <c r="Q440" s="189">
        <v>60.816034480202617</v>
      </c>
    </row>
    <row r="441" spans="1:17" ht="12.75" customHeight="1">
      <c r="A441" s="66"/>
      <c r="B441" s="118" t="s">
        <v>243</v>
      </c>
      <c r="C441" s="153" t="s">
        <v>227</v>
      </c>
      <c r="D441" s="154">
        <v>107</v>
      </c>
      <c r="E441" s="155" t="s">
        <v>34</v>
      </c>
      <c r="F441" s="156">
        <v>54.6</v>
      </c>
      <c r="G441" s="156">
        <v>6.29</v>
      </c>
      <c r="H441" s="156">
        <v>17.28</v>
      </c>
      <c r="I441" s="156">
        <v>31.03</v>
      </c>
      <c r="J441" s="157">
        <v>2632.02</v>
      </c>
      <c r="K441" s="156">
        <v>30.79</v>
      </c>
      <c r="L441" s="157">
        <v>2611.6799999999998</v>
      </c>
      <c r="M441" s="150">
        <f>K441/L441</f>
        <v>1.1789346321141947E-2</v>
      </c>
      <c r="N441" s="151">
        <v>59.4</v>
      </c>
      <c r="O441" s="152">
        <f>M441*N441</f>
        <v>0.70028717147583164</v>
      </c>
      <c r="P441" s="152">
        <f>M441*60*1000</f>
        <v>707.36077926851681</v>
      </c>
      <c r="Q441" s="190">
        <f>P441*N441/1000</f>
        <v>42.017230288549896</v>
      </c>
    </row>
    <row r="442" spans="1:17" ht="12.75" customHeight="1">
      <c r="A442" s="66"/>
      <c r="B442" s="118" t="s">
        <v>354</v>
      </c>
      <c r="C442" s="158" t="s">
        <v>335</v>
      </c>
      <c r="D442" s="159">
        <v>52</v>
      </c>
      <c r="E442" s="159">
        <v>1985</v>
      </c>
      <c r="F442" s="145">
        <v>44.511000000000003</v>
      </c>
      <c r="G442" s="145">
        <v>4.3505099999999999</v>
      </c>
      <c r="H442" s="145">
        <v>7.6783999999999999</v>
      </c>
      <c r="I442" s="145">
        <v>32.482087999999997</v>
      </c>
      <c r="J442" s="145">
        <v>2741.26</v>
      </c>
      <c r="K442" s="145">
        <v>32.482087999999997</v>
      </c>
      <c r="L442" s="145">
        <v>2741.26</v>
      </c>
      <c r="M442" s="146">
        <v>1.1849327681431165E-2</v>
      </c>
      <c r="N442" s="147">
        <v>86.436999999999998</v>
      </c>
      <c r="O442" s="147">
        <v>1.0242203367998655</v>
      </c>
      <c r="P442" s="147">
        <v>710.95966088586988</v>
      </c>
      <c r="Q442" s="189">
        <v>61.453220207991933</v>
      </c>
    </row>
    <row r="443" spans="1:17" ht="12.75" customHeight="1">
      <c r="A443" s="66"/>
      <c r="B443" s="118" t="s">
        <v>313</v>
      </c>
      <c r="C443" s="51" t="s">
        <v>817</v>
      </c>
      <c r="D443" s="40">
        <v>30</v>
      </c>
      <c r="E443" s="40">
        <v>1993</v>
      </c>
      <c r="F443" s="149">
        <v>26.829000000000001</v>
      </c>
      <c r="G443" s="149">
        <v>3.0030000000000001</v>
      </c>
      <c r="H443" s="149">
        <v>4.7210000000000001</v>
      </c>
      <c r="I443" s="149">
        <v>19.105</v>
      </c>
      <c r="J443" s="149">
        <v>1596.5</v>
      </c>
      <c r="K443" s="149">
        <v>19.105</v>
      </c>
      <c r="L443" s="149">
        <v>1596.5</v>
      </c>
      <c r="M443" s="150">
        <f>K443/L443</f>
        <v>1.1966802380206703E-2</v>
      </c>
      <c r="N443" s="151">
        <v>90.906000000000006</v>
      </c>
      <c r="O443" s="152">
        <f>M443*N443</f>
        <v>1.0878541371750707</v>
      </c>
      <c r="P443" s="152">
        <f>M443*60*1000</f>
        <v>718.00814281240218</v>
      </c>
      <c r="Q443" s="190">
        <f>P443*N443/1000</f>
        <v>65.271248230504241</v>
      </c>
    </row>
    <row r="444" spans="1:17" ht="12.75" customHeight="1">
      <c r="A444" s="66"/>
      <c r="B444" s="118" t="s">
        <v>313</v>
      </c>
      <c r="C444" s="51" t="s">
        <v>814</v>
      </c>
      <c r="D444" s="40">
        <v>30</v>
      </c>
      <c r="E444" s="40">
        <v>1989</v>
      </c>
      <c r="F444" s="149">
        <v>27.800999999999998</v>
      </c>
      <c r="G444" s="149">
        <v>3.57</v>
      </c>
      <c r="H444" s="149">
        <v>4.8010000000000002</v>
      </c>
      <c r="I444" s="149">
        <v>19.43</v>
      </c>
      <c r="J444" s="149">
        <v>1601.5</v>
      </c>
      <c r="K444" s="149">
        <v>19.43</v>
      </c>
      <c r="L444" s="149">
        <v>1601.5</v>
      </c>
      <c r="M444" s="150">
        <f>K444/L444</f>
        <v>1.2132375897596004E-2</v>
      </c>
      <c r="N444" s="151">
        <v>90.906000000000006</v>
      </c>
      <c r="O444" s="152">
        <f>M444*N444</f>
        <v>1.1029057633468624</v>
      </c>
      <c r="P444" s="152">
        <f>M444*60*1000</f>
        <v>727.94255385576025</v>
      </c>
      <c r="Q444" s="190">
        <f>P444*N444/1000</f>
        <v>66.17434580081175</v>
      </c>
    </row>
    <row r="445" spans="1:17" ht="12.75" customHeight="1">
      <c r="A445" s="66"/>
      <c r="B445" s="118" t="s">
        <v>780</v>
      </c>
      <c r="C445" s="160" t="s">
        <v>225</v>
      </c>
      <c r="D445" s="154">
        <v>45</v>
      </c>
      <c r="E445" s="155" t="s">
        <v>34</v>
      </c>
      <c r="F445" s="156">
        <v>39.29</v>
      </c>
      <c r="G445" s="156">
        <v>3.57</v>
      </c>
      <c r="H445" s="156">
        <v>7.2</v>
      </c>
      <c r="I445" s="156">
        <v>28.52</v>
      </c>
      <c r="J445" s="157">
        <v>2350.1</v>
      </c>
      <c r="K445" s="156">
        <v>28.52</v>
      </c>
      <c r="L445" s="157">
        <v>2350.1</v>
      </c>
      <c r="M445" s="150">
        <f>K445/L445</f>
        <v>1.2135653801965874E-2</v>
      </c>
      <c r="N445" s="151">
        <v>59.4</v>
      </c>
      <c r="O445" s="152">
        <f>M445*N445</f>
        <v>0.72085783583677288</v>
      </c>
      <c r="P445" s="152">
        <f>M445*60*1000</f>
        <v>728.13922811795237</v>
      </c>
      <c r="Q445" s="190">
        <f>P445*N445/1000</f>
        <v>43.251470150206366</v>
      </c>
    </row>
    <row r="446" spans="1:17" ht="12.75" customHeight="1">
      <c r="A446" s="66"/>
      <c r="B446" s="118" t="s">
        <v>447</v>
      </c>
      <c r="C446" s="148" t="s">
        <v>881</v>
      </c>
      <c r="D446" s="40">
        <v>40</v>
      </c>
      <c r="E446" s="40">
        <v>1991</v>
      </c>
      <c r="F446" s="149">
        <v>37.9</v>
      </c>
      <c r="G446" s="149">
        <v>3.82</v>
      </c>
      <c r="H446" s="149">
        <v>6.25</v>
      </c>
      <c r="I446" s="149">
        <v>27.82</v>
      </c>
      <c r="J446" s="149">
        <v>2274.15</v>
      </c>
      <c r="K446" s="149">
        <v>27.82</v>
      </c>
      <c r="L446" s="149">
        <v>2274.15</v>
      </c>
      <c r="M446" s="150">
        <f>K446/L446</f>
        <v>1.2233142053074774E-2</v>
      </c>
      <c r="N446" s="151">
        <v>81</v>
      </c>
      <c r="O446" s="152">
        <f>M446*N446</f>
        <v>0.99088450629905678</v>
      </c>
      <c r="P446" s="152">
        <f>M446*60*1000</f>
        <v>733.98852318448644</v>
      </c>
      <c r="Q446" s="190">
        <f>P446*N446/1000</f>
        <v>59.453070377943405</v>
      </c>
    </row>
    <row r="447" spans="1:17" ht="12.75" customHeight="1">
      <c r="A447" s="66"/>
      <c r="B447" s="118" t="s">
        <v>243</v>
      </c>
      <c r="C447" s="153" t="s">
        <v>230</v>
      </c>
      <c r="D447" s="154">
        <v>105</v>
      </c>
      <c r="E447" s="161" t="s">
        <v>34</v>
      </c>
      <c r="F447" s="156">
        <v>57.45</v>
      </c>
      <c r="G447" s="156">
        <v>8.35</v>
      </c>
      <c r="H447" s="156">
        <v>17.13</v>
      </c>
      <c r="I447" s="156">
        <v>31.97</v>
      </c>
      <c r="J447" s="157">
        <v>2608.98</v>
      </c>
      <c r="K447" s="156">
        <v>31.12</v>
      </c>
      <c r="L447" s="157">
        <v>2539.69</v>
      </c>
      <c r="M447" s="150">
        <f>K447/L447</f>
        <v>1.2253464005449485E-2</v>
      </c>
      <c r="N447" s="151">
        <v>59.4</v>
      </c>
      <c r="O447" s="152">
        <f>M447*N447</f>
        <v>0.72785576192369938</v>
      </c>
      <c r="P447" s="152">
        <f>M447*60*1000</f>
        <v>735.20784032696906</v>
      </c>
      <c r="Q447" s="190">
        <f>P447*N447/1000</f>
        <v>43.671345715421957</v>
      </c>
    </row>
    <row r="448" spans="1:17" ht="12.75" customHeight="1">
      <c r="A448" s="66"/>
      <c r="B448" s="49" t="s">
        <v>97</v>
      </c>
      <c r="C448" s="139" t="s">
        <v>96</v>
      </c>
      <c r="D448" s="133">
        <v>20</v>
      </c>
      <c r="E448" s="133">
        <v>1985</v>
      </c>
      <c r="F448" s="129">
        <v>18.233000000000001</v>
      </c>
      <c r="G448" s="129">
        <v>2.2008649999999998</v>
      </c>
      <c r="H448" s="129">
        <v>3.2</v>
      </c>
      <c r="I448" s="129">
        <v>12.832131</v>
      </c>
      <c r="J448" s="129">
        <v>1045.6199999999999</v>
      </c>
      <c r="K448" s="129">
        <v>12.832131</v>
      </c>
      <c r="L448" s="129">
        <v>1045.6199999999999</v>
      </c>
      <c r="M448" s="130">
        <v>1.2272270040741381E-2</v>
      </c>
      <c r="N448" s="131">
        <v>78.807000000000002</v>
      </c>
      <c r="O448" s="131">
        <v>0.967140785100706</v>
      </c>
      <c r="P448" s="131">
        <v>736.33620244448286</v>
      </c>
      <c r="Q448" s="186">
        <v>58.028447106042357</v>
      </c>
    </row>
    <row r="449" spans="1:17" ht="12.75" customHeight="1">
      <c r="A449" s="66"/>
      <c r="B449" s="118" t="s">
        <v>354</v>
      </c>
      <c r="C449" s="158" t="s">
        <v>336</v>
      </c>
      <c r="D449" s="159">
        <v>15</v>
      </c>
      <c r="E449" s="159">
        <v>1979</v>
      </c>
      <c r="F449" s="145">
        <v>12.436</v>
      </c>
      <c r="G449" s="145">
        <v>1.8261400000000001</v>
      </c>
      <c r="H449" s="145">
        <v>1.93</v>
      </c>
      <c r="I449" s="145">
        <v>8.679862</v>
      </c>
      <c r="J449" s="145">
        <v>706.88</v>
      </c>
      <c r="K449" s="145">
        <v>8.679862</v>
      </c>
      <c r="L449" s="145">
        <v>706.88</v>
      </c>
      <c r="M449" s="146">
        <v>1.2279116681756451E-2</v>
      </c>
      <c r="N449" s="147">
        <v>86.436999999999998</v>
      </c>
      <c r="O449" s="147">
        <v>1.0613700086209823</v>
      </c>
      <c r="P449" s="147">
        <v>736.74700090538704</v>
      </c>
      <c r="Q449" s="189">
        <v>63.682200517258934</v>
      </c>
    </row>
    <row r="450" spans="1:17" ht="12.75" customHeight="1">
      <c r="A450" s="66"/>
      <c r="B450" s="118" t="s">
        <v>447</v>
      </c>
      <c r="C450" s="148" t="s">
        <v>882</v>
      </c>
      <c r="D450" s="40">
        <v>28</v>
      </c>
      <c r="E450" s="40">
        <v>1985</v>
      </c>
      <c r="F450" s="149">
        <v>21.38</v>
      </c>
      <c r="G450" s="149">
        <v>2.31</v>
      </c>
      <c r="H450" s="149">
        <v>4.4800000000000004</v>
      </c>
      <c r="I450" s="149">
        <v>14.58</v>
      </c>
      <c r="J450" s="149">
        <v>1186.1600000000001</v>
      </c>
      <c r="K450" s="149">
        <v>14.58</v>
      </c>
      <c r="L450" s="149">
        <v>1186.1600000000001</v>
      </c>
      <c r="M450" s="150">
        <f>K450/L450</f>
        <v>1.2291765023268361E-2</v>
      </c>
      <c r="N450" s="151">
        <v>81</v>
      </c>
      <c r="O450" s="152">
        <f>M450*N450</f>
        <v>0.99563296688473724</v>
      </c>
      <c r="P450" s="152">
        <f>M450*60*1000</f>
        <v>737.50590139610165</v>
      </c>
      <c r="Q450" s="190">
        <f>P450*N450/1000</f>
        <v>59.737978013084231</v>
      </c>
    </row>
    <row r="451" spans="1:17" ht="12.75" customHeight="1">
      <c r="A451" s="66"/>
      <c r="B451" s="118" t="s">
        <v>354</v>
      </c>
      <c r="C451" s="158" t="s">
        <v>338</v>
      </c>
      <c r="D451" s="159">
        <v>37</v>
      </c>
      <c r="E451" s="159">
        <v>1983</v>
      </c>
      <c r="F451" s="145">
        <v>35.886000000000003</v>
      </c>
      <c r="G451" s="145">
        <v>4.1641909999999998</v>
      </c>
      <c r="H451" s="145">
        <v>5.76</v>
      </c>
      <c r="I451" s="145">
        <v>25.961811999999998</v>
      </c>
      <c r="J451" s="145">
        <v>2108.85</v>
      </c>
      <c r="K451" s="145">
        <v>25.961811999999998</v>
      </c>
      <c r="L451" s="145">
        <v>2108.85</v>
      </c>
      <c r="M451" s="146">
        <v>1.2310886027929914E-2</v>
      </c>
      <c r="N451" s="147">
        <v>86.436999999999998</v>
      </c>
      <c r="O451" s="147">
        <v>1.0641160555961779</v>
      </c>
      <c r="P451" s="147">
        <v>738.65316167579488</v>
      </c>
      <c r="Q451" s="189">
        <v>63.846963335770674</v>
      </c>
    </row>
    <row r="452" spans="1:17" ht="12.75" customHeight="1">
      <c r="A452" s="66"/>
      <c r="B452" s="118" t="s">
        <v>354</v>
      </c>
      <c r="C452" s="158" t="s">
        <v>340</v>
      </c>
      <c r="D452" s="159">
        <v>25</v>
      </c>
      <c r="E452" s="159">
        <v>1982</v>
      </c>
      <c r="F452" s="145">
        <v>22.699000000000002</v>
      </c>
      <c r="G452" s="145">
        <v>2.1484000000000001</v>
      </c>
      <c r="H452" s="145">
        <v>3.84</v>
      </c>
      <c r="I452" s="145">
        <v>16.710599999999999</v>
      </c>
      <c r="J452" s="145">
        <v>1353.96</v>
      </c>
      <c r="K452" s="145">
        <v>16.710599999999999</v>
      </c>
      <c r="L452" s="145">
        <v>1353.96</v>
      </c>
      <c r="M452" s="146">
        <v>1.2342018966586901E-2</v>
      </c>
      <c r="N452" s="147">
        <v>86.436999999999998</v>
      </c>
      <c r="O452" s="147">
        <v>1.0668070934148719</v>
      </c>
      <c r="P452" s="147">
        <v>740.52113799521396</v>
      </c>
      <c r="Q452" s="189">
        <v>64.008425604892309</v>
      </c>
    </row>
    <row r="453" spans="1:17" ht="12.75" customHeight="1">
      <c r="A453" s="66"/>
      <c r="B453" s="118" t="s">
        <v>354</v>
      </c>
      <c r="C453" s="158" t="s">
        <v>341</v>
      </c>
      <c r="D453" s="159">
        <v>26</v>
      </c>
      <c r="E453" s="159">
        <v>1984</v>
      </c>
      <c r="F453" s="145">
        <v>22.189</v>
      </c>
      <c r="G453" s="145">
        <v>1.6541090000000001</v>
      </c>
      <c r="H453" s="145">
        <v>3.76</v>
      </c>
      <c r="I453" s="145">
        <v>16.774892999999999</v>
      </c>
      <c r="J453" s="145">
        <v>1357.72</v>
      </c>
      <c r="K453" s="145">
        <v>16.774892999999999</v>
      </c>
      <c r="L453" s="145">
        <v>1357.72</v>
      </c>
      <c r="M453" s="146">
        <v>1.2355193265179859E-2</v>
      </c>
      <c r="N453" s="147">
        <v>86.436999999999998</v>
      </c>
      <c r="O453" s="147">
        <v>1.0679458402623514</v>
      </c>
      <c r="P453" s="147">
        <v>741.31159591079154</v>
      </c>
      <c r="Q453" s="189">
        <v>64.076750415741088</v>
      </c>
    </row>
    <row r="454" spans="1:17" ht="12.75" customHeight="1">
      <c r="A454" s="66"/>
      <c r="B454" s="118" t="s">
        <v>313</v>
      </c>
      <c r="C454" s="51" t="s">
        <v>818</v>
      </c>
      <c r="D454" s="40">
        <v>30</v>
      </c>
      <c r="E454" s="40">
        <v>1993</v>
      </c>
      <c r="F454" s="149">
        <v>27.646000000000001</v>
      </c>
      <c r="G454" s="149">
        <v>2.7770000000000001</v>
      </c>
      <c r="H454" s="149">
        <v>4.8</v>
      </c>
      <c r="I454" s="149">
        <v>20.068999999999999</v>
      </c>
      <c r="J454" s="149">
        <v>1614.9</v>
      </c>
      <c r="K454" s="149">
        <v>20.068999999999999</v>
      </c>
      <c r="L454" s="149">
        <v>1614.9</v>
      </c>
      <c r="M454" s="150">
        <f>K454/L454</f>
        <v>1.2427394885132205E-2</v>
      </c>
      <c r="N454" s="151">
        <v>90.906000000000006</v>
      </c>
      <c r="O454" s="152">
        <f>M454*N454</f>
        <v>1.1297247594278284</v>
      </c>
      <c r="P454" s="152">
        <f>M454*60*1000</f>
        <v>745.64369310793234</v>
      </c>
      <c r="Q454" s="190">
        <f>P454*N454/1000</f>
        <v>67.783485565669707</v>
      </c>
    </row>
    <row r="455" spans="1:17" ht="12.75" customHeight="1">
      <c r="A455" s="66"/>
      <c r="B455" s="118" t="s">
        <v>109</v>
      </c>
      <c r="C455" s="143" t="s">
        <v>512</v>
      </c>
      <c r="D455" s="144">
        <v>55</v>
      </c>
      <c r="E455" s="144">
        <v>1968</v>
      </c>
      <c r="F455" s="145">
        <v>43.689</v>
      </c>
      <c r="G455" s="145">
        <v>3.8250000000000002</v>
      </c>
      <c r="H455" s="145">
        <v>8.8000000000000007</v>
      </c>
      <c r="I455" s="145">
        <v>31.063998000000002</v>
      </c>
      <c r="J455" s="145">
        <v>2493.39</v>
      </c>
      <c r="K455" s="145">
        <v>31.063998000000002</v>
      </c>
      <c r="L455" s="145">
        <v>2493.39</v>
      </c>
      <c r="M455" s="146">
        <v>1.2458539578645941E-2</v>
      </c>
      <c r="N455" s="147">
        <v>83.603000000000009</v>
      </c>
      <c r="O455" s="147">
        <v>1.0415712843935367</v>
      </c>
      <c r="P455" s="147">
        <v>747.5123747187564</v>
      </c>
      <c r="Q455" s="189">
        <v>62.494277063612202</v>
      </c>
    </row>
    <row r="456" spans="1:17" ht="12.75" customHeight="1">
      <c r="A456" s="66"/>
      <c r="B456" s="118" t="s">
        <v>447</v>
      </c>
      <c r="C456" s="148" t="s">
        <v>883</v>
      </c>
      <c r="D456" s="40">
        <v>22</v>
      </c>
      <c r="E456" s="40">
        <v>1983</v>
      </c>
      <c r="F456" s="149">
        <v>20.89</v>
      </c>
      <c r="G456" s="149">
        <v>2.34</v>
      </c>
      <c r="H456" s="149">
        <v>3.52</v>
      </c>
      <c r="I456" s="149">
        <v>15.02</v>
      </c>
      <c r="J456" s="149">
        <v>1199.77</v>
      </c>
      <c r="K456" s="149">
        <v>15.02</v>
      </c>
      <c r="L456" s="149">
        <v>1199.77</v>
      </c>
      <c r="M456" s="150">
        <f>K456/L456</f>
        <v>1.251906615434625E-2</v>
      </c>
      <c r="N456" s="151">
        <v>81</v>
      </c>
      <c r="O456" s="152">
        <f>M456*N456</f>
        <v>1.0140443585020462</v>
      </c>
      <c r="P456" s="152">
        <f>M456*60*1000</f>
        <v>751.14396926077495</v>
      </c>
      <c r="Q456" s="190">
        <f>P456*N456/1000</f>
        <v>60.842661510122774</v>
      </c>
    </row>
    <row r="457" spans="1:17" ht="12.75" customHeight="1">
      <c r="A457" s="66"/>
      <c r="B457" s="118" t="s">
        <v>112</v>
      </c>
      <c r="C457" s="142" t="s">
        <v>580</v>
      </c>
      <c r="D457" s="135">
        <v>10</v>
      </c>
      <c r="E457" s="135">
        <v>1977</v>
      </c>
      <c r="F457" s="136">
        <v>9.6153999999999993</v>
      </c>
      <c r="G457" s="136">
        <v>0.71399999999999997</v>
      </c>
      <c r="H457" s="136">
        <v>1.6</v>
      </c>
      <c r="I457" s="136">
        <v>7.3014000000000001</v>
      </c>
      <c r="J457" s="136">
        <v>580.30999999999995</v>
      </c>
      <c r="K457" s="136">
        <v>7.3014000000000001</v>
      </c>
      <c r="L457" s="136">
        <v>580.30999999999995</v>
      </c>
      <c r="M457" s="137">
        <v>1.2581895883234825E-2</v>
      </c>
      <c r="N457" s="138">
        <v>57.879000000000005</v>
      </c>
      <c r="O457" s="138">
        <v>0.7282275518257485</v>
      </c>
      <c r="P457" s="138">
        <v>754.91375299408946</v>
      </c>
      <c r="Q457" s="188">
        <v>43.693653109544911</v>
      </c>
    </row>
    <row r="458" spans="1:17" ht="12.75" customHeight="1">
      <c r="A458" s="66"/>
      <c r="B458" s="118" t="s">
        <v>243</v>
      </c>
      <c r="C458" s="153" t="s">
        <v>232</v>
      </c>
      <c r="D458" s="154">
        <v>108</v>
      </c>
      <c r="E458" s="155" t="s">
        <v>34</v>
      </c>
      <c r="F458" s="156">
        <v>54.37</v>
      </c>
      <c r="G458" s="156">
        <v>4.75</v>
      </c>
      <c r="H458" s="156">
        <v>17.28</v>
      </c>
      <c r="I458" s="156">
        <v>32.340000000000003</v>
      </c>
      <c r="J458" s="157">
        <v>2561.06</v>
      </c>
      <c r="K458" s="156">
        <v>32.340000000000003</v>
      </c>
      <c r="L458" s="157">
        <v>2561.06</v>
      </c>
      <c r="M458" s="150">
        <f>K458/L458</f>
        <v>1.2627583891045116E-2</v>
      </c>
      <c r="N458" s="151">
        <v>59.4</v>
      </c>
      <c r="O458" s="152">
        <f>M458*N458</f>
        <v>0.7500784831280799</v>
      </c>
      <c r="P458" s="152">
        <f>M458*60*1000</f>
        <v>757.65503346270691</v>
      </c>
      <c r="Q458" s="190">
        <f>P458*N458/1000</f>
        <v>45.004708987684786</v>
      </c>
    </row>
    <row r="459" spans="1:17" ht="12.75" customHeight="1">
      <c r="A459" s="66"/>
      <c r="B459" s="118" t="s">
        <v>447</v>
      </c>
      <c r="C459" s="148" t="s">
        <v>884</v>
      </c>
      <c r="D459" s="40">
        <v>41</v>
      </c>
      <c r="E459" s="40">
        <v>1993</v>
      </c>
      <c r="F459" s="149">
        <v>39.6</v>
      </c>
      <c r="G459" s="149">
        <v>4.66</v>
      </c>
      <c r="H459" s="149">
        <v>6.32</v>
      </c>
      <c r="I459" s="149">
        <v>28.61</v>
      </c>
      <c r="J459" s="149">
        <v>2252.9699999999998</v>
      </c>
      <c r="K459" s="149">
        <v>28.6</v>
      </c>
      <c r="L459" s="149">
        <v>2252.9699999999998</v>
      </c>
      <c r="M459" s="150">
        <f>K459/L459</f>
        <v>1.2694354563087836E-2</v>
      </c>
      <c r="N459" s="151">
        <v>81</v>
      </c>
      <c r="O459" s="152">
        <f>M459*N459</f>
        <v>1.0282427196101147</v>
      </c>
      <c r="P459" s="152">
        <f>M459*60*1000</f>
        <v>761.66127378527017</v>
      </c>
      <c r="Q459" s="190">
        <f>P459*N459/1000</f>
        <v>61.694563176606884</v>
      </c>
    </row>
    <row r="460" spans="1:17" ht="12.75" customHeight="1">
      <c r="A460" s="66"/>
      <c r="B460" s="118" t="s">
        <v>313</v>
      </c>
      <c r="C460" s="51" t="s">
        <v>819</v>
      </c>
      <c r="D460" s="40">
        <v>30</v>
      </c>
      <c r="E460" s="40">
        <v>1992</v>
      </c>
      <c r="F460" s="149">
        <v>28.408000000000001</v>
      </c>
      <c r="G460" s="149">
        <v>3.117</v>
      </c>
      <c r="H460" s="149">
        <v>4.617</v>
      </c>
      <c r="I460" s="149">
        <v>20.673999999999999</v>
      </c>
      <c r="J460" s="149">
        <v>1616.9</v>
      </c>
      <c r="K460" s="149">
        <v>20.673999999999999</v>
      </c>
      <c r="L460" s="149">
        <v>1616.9</v>
      </c>
      <c r="M460" s="150">
        <f>K460/L460</f>
        <v>1.2786195806790772E-2</v>
      </c>
      <c r="N460" s="151">
        <v>90.906000000000006</v>
      </c>
      <c r="O460" s="152">
        <f>M460*N460</f>
        <v>1.162341916012122</v>
      </c>
      <c r="P460" s="152">
        <f>M460*60*1000</f>
        <v>767.17174840744633</v>
      </c>
      <c r="Q460" s="190">
        <f>P460*N460/1000</f>
        <v>69.740514960727324</v>
      </c>
    </row>
    <row r="461" spans="1:17" ht="12.75" customHeight="1">
      <c r="A461" s="66"/>
      <c r="B461" s="118" t="s">
        <v>354</v>
      </c>
      <c r="C461" s="143" t="s">
        <v>345</v>
      </c>
      <c r="D461" s="144">
        <v>47</v>
      </c>
      <c r="E461" s="144">
        <v>1969</v>
      </c>
      <c r="F461" s="145">
        <v>34.799999999999997</v>
      </c>
      <c r="G461" s="145">
        <v>3.1151800000000001</v>
      </c>
      <c r="H461" s="145">
        <v>7.44</v>
      </c>
      <c r="I461" s="145">
        <v>24.244817000000001</v>
      </c>
      <c r="J461" s="145">
        <v>1893.25</v>
      </c>
      <c r="K461" s="145">
        <v>24.244817000000001</v>
      </c>
      <c r="L461" s="145">
        <v>1893.25</v>
      </c>
      <c r="M461" s="146">
        <v>1.2805924732602668E-2</v>
      </c>
      <c r="N461" s="147">
        <v>86.436999999999998</v>
      </c>
      <c r="O461" s="147">
        <v>1.1069057161119766</v>
      </c>
      <c r="P461" s="147">
        <v>768.35548395616001</v>
      </c>
      <c r="Q461" s="189">
        <v>66.414342966718593</v>
      </c>
    </row>
    <row r="462" spans="1:17" ht="12.75" customHeight="1">
      <c r="A462" s="66"/>
      <c r="B462" s="118" t="s">
        <v>109</v>
      </c>
      <c r="C462" s="143" t="s">
        <v>511</v>
      </c>
      <c r="D462" s="144">
        <v>40</v>
      </c>
      <c r="E462" s="144">
        <v>1973</v>
      </c>
      <c r="F462" s="145">
        <v>38.212000000000003</v>
      </c>
      <c r="G462" s="145">
        <v>3.0089999999999999</v>
      </c>
      <c r="H462" s="145">
        <v>6.4</v>
      </c>
      <c r="I462" s="145">
        <v>28.803000000000001</v>
      </c>
      <c r="J462" s="145">
        <v>2247.54</v>
      </c>
      <c r="K462" s="145">
        <v>28.803000000000001</v>
      </c>
      <c r="L462" s="145">
        <v>2247.54</v>
      </c>
      <c r="M462" s="146">
        <v>1.2815344776956139E-2</v>
      </c>
      <c r="N462" s="147">
        <v>83.603000000000009</v>
      </c>
      <c r="O462" s="147">
        <v>1.0714012693878643</v>
      </c>
      <c r="P462" s="147">
        <v>768.92068661736835</v>
      </c>
      <c r="Q462" s="189">
        <v>64.284076163271848</v>
      </c>
    </row>
    <row r="463" spans="1:17" ht="12.75" customHeight="1">
      <c r="A463" s="66"/>
      <c r="B463" s="118" t="s">
        <v>112</v>
      </c>
      <c r="C463" s="142" t="s">
        <v>193</v>
      </c>
      <c r="D463" s="135">
        <v>19</v>
      </c>
      <c r="E463" s="135">
        <v>1969</v>
      </c>
      <c r="F463" s="136">
        <v>16.803000000000001</v>
      </c>
      <c r="G463" s="136">
        <v>1.9890000000000001</v>
      </c>
      <c r="H463" s="136">
        <v>0</v>
      </c>
      <c r="I463" s="136">
        <v>14.814000999999999</v>
      </c>
      <c r="J463" s="136">
        <v>1148.45</v>
      </c>
      <c r="K463" s="136">
        <v>14.814000999999999</v>
      </c>
      <c r="L463" s="136">
        <v>1148.45</v>
      </c>
      <c r="M463" s="137">
        <v>1.289912577822282E-2</v>
      </c>
      <c r="N463" s="138">
        <v>57.879000000000005</v>
      </c>
      <c r="O463" s="138">
        <v>0.74658850091775864</v>
      </c>
      <c r="P463" s="138">
        <v>773.94754669336919</v>
      </c>
      <c r="Q463" s="188">
        <v>44.795310055065521</v>
      </c>
    </row>
    <row r="464" spans="1:17" ht="12.75" customHeight="1">
      <c r="A464" s="66"/>
      <c r="B464" s="118" t="s">
        <v>109</v>
      </c>
      <c r="C464" s="143" t="s">
        <v>513</v>
      </c>
      <c r="D464" s="144">
        <v>22</v>
      </c>
      <c r="E464" s="144">
        <v>1991</v>
      </c>
      <c r="F464" s="145">
        <v>20.536999999999999</v>
      </c>
      <c r="G464" s="145">
        <v>1.9890000000000001</v>
      </c>
      <c r="H464" s="145">
        <v>3.52</v>
      </c>
      <c r="I464" s="145">
        <v>15.028</v>
      </c>
      <c r="J464" s="145">
        <v>1164.8399999999999</v>
      </c>
      <c r="K464" s="145">
        <v>15.028</v>
      </c>
      <c r="L464" s="145">
        <v>1164.8399999999999</v>
      </c>
      <c r="M464" s="146">
        <v>1.2901342673671922E-2</v>
      </c>
      <c r="N464" s="147">
        <v>83.603000000000009</v>
      </c>
      <c r="O464" s="147">
        <v>1.0785909515469938</v>
      </c>
      <c r="P464" s="147">
        <v>774.08056042031524</v>
      </c>
      <c r="Q464" s="189">
        <v>64.715457092819619</v>
      </c>
    </row>
    <row r="465" spans="1:17" ht="12.75" customHeight="1">
      <c r="A465" s="66"/>
      <c r="B465" s="49" t="s">
        <v>72</v>
      </c>
      <c r="C465" s="127" t="s">
        <v>485</v>
      </c>
      <c r="D465" s="128">
        <v>12</v>
      </c>
      <c r="E465" s="128">
        <v>1991</v>
      </c>
      <c r="F465" s="129">
        <v>14.41</v>
      </c>
      <c r="G465" s="129">
        <v>1.82376</v>
      </c>
      <c r="H465" s="129">
        <v>2</v>
      </c>
      <c r="I465" s="129">
        <v>10.586239000000001</v>
      </c>
      <c r="J465" s="129">
        <v>818.44</v>
      </c>
      <c r="K465" s="129">
        <v>10.586239000000001</v>
      </c>
      <c r="L465" s="129">
        <v>818.44</v>
      </c>
      <c r="M465" s="130">
        <v>1.293465495332584E-2</v>
      </c>
      <c r="N465" s="131">
        <v>77.39</v>
      </c>
      <c r="O465" s="131">
        <v>1.0010129468378868</v>
      </c>
      <c r="P465" s="131">
        <v>776.07929719955041</v>
      </c>
      <c r="Q465" s="186">
        <v>60.060776810273211</v>
      </c>
    </row>
    <row r="466" spans="1:17" ht="12.75" customHeight="1">
      <c r="A466" s="66"/>
      <c r="B466" s="118" t="s">
        <v>800</v>
      </c>
      <c r="C466" s="148" t="s">
        <v>786</v>
      </c>
      <c r="D466" s="40">
        <v>37</v>
      </c>
      <c r="E466" s="40">
        <v>1986</v>
      </c>
      <c r="F466" s="149">
        <v>40.358999999999995</v>
      </c>
      <c r="G466" s="149">
        <v>3.2680199999999999</v>
      </c>
      <c r="H466" s="149">
        <v>7.2</v>
      </c>
      <c r="I466" s="149">
        <v>29.890979999999999</v>
      </c>
      <c r="J466" s="149">
        <v>2304</v>
      </c>
      <c r="K466" s="149">
        <v>29.890979999999999</v>
      </c>
      <c r="L466" s="149">
        <v>2304</v>
      </c>
      <c r="M466" s="150">
        <v>1.2973515624999999E-2</v>
      </c>
      <c r="N466" s="151">
        <v>51.884</v>
      </c>
      <c r="O466" s="152">
        <v>0.6731178846875</v>
      </c>
      <c r="P466" s="152">
        <v>778.41093750000005</v>
      </c>
      <c r="Q466" s="190">
        <v>40.387073081250001</v>
      </c>
    </row>
    <row r="467" spans="1:17" ht="12.75" customHeight="1">
      <c r="A467" s="66"/>
      <c r="B467" s="118" t="s">
        <v>800</v>
      </c>
      <c r="C467" s="148" t="s">
        <v>787</v>
      </c>
      <c r="D467" s="40">
        <v>30</v>
      </c>
      <c r="E467" s="40">
        <v>1992</v>
      </c>
      <c r="F467" s="149">
        <v>17.183</v>
      </c>
      <c r="G467" s="149">
        <v>1.5812999999999999</v>
      </c>
      <c r="H467" s="149">
        <v>3.2</v>
      </c>
      <c r="I467" s="149">
        <v>12.4017</v>
      </c>
      <c r="J467" s="149">
        <v>955.92</v>
      </c>
      <c r="K467" s="149">
        <v>12.4017</v>
      </c>
      <c r="L467" s="149">
        <v>955.92</v>
      </c>
      <c r="M467" s="150">
        <v>1.2973575194576953E-2</v>
      </c>
      <c r="N467" s="151">
        <v>51.884</v>
      </c>
      <c r="O467" s="152">
        <v>0.67312097539543059</v>
      </c>
      <c r="P467" s="152">
        <v>778.41451167461719</v>
      </c>
      <c r="Q467" s="190">
        <v>40.387258523725841</v>
      </c>
    </row>
    <row r="468" spans="1:17" ht="12.75" customHeight="1">
      <c r="A468" s="66"/>
      <c r="B468" s="118" t="s">
        <v>447</v>
      </c>
      <c r="C468" s="148" t="s">
        <v>885</v>
      </c>
      <c r="D468" s="40">
        <v>22</v>
      </c>
      <c r="E468" s="40">
        <v>1979</v>
      </c>
      <c r="F468" s="149">
        <v>20.39</v>
      </c>
      <c r="G468" s="149">
        <v>1.79</v>
      </c>
      <c r="H468" s="149">
        <v>3.44</v>
      </c>
      <c r="I468" s="149">
        <v>15.15</v>
      </c>
      <c r="J468" s="149">
        <v>1164.8699999999999</v>
      </c>
      <c r="K468" s="149">
        <v>15.15</v>
      </c>
      <c r="L468" s="149">
        <v>1164.8699999999999</v>
      </c>
      <c r="M468" s="150">
        <f>K468/L468</f>
        <v>1.3005743130134695E-2</v>
      </c>
      <c r="N468" s="151">
        <v>81</v>
      </c>
      <c r="O468" s="152">
        <f>M468*N468</f>
        <v>1.0534651935409103</v>
      </c>
      <c r="P468" s="152">
        <f>M468*60*1000</f>
        <v>780.34458780808166</v>
      </c>
      <c r="Q468" s="190">
        <f>P468*N468/1000</f>
        <v>63.207911612454616</v>
      </c>
    </row>
    <row r="469" spans="1:17" ht="12.75" customHeight="1">
      <c r="A469" s="66"/>
      <c r="B469" s="118" t="s">
        <v>800</v>
      </c>
      <c r="C469" s="148" t="s">
        <v>788</v>
      </c>
      <c r="D469" s="40">
        <v>55</v>
      </c>
      <c r="E469" s="40">
        <v>1967</v>
      </c>
      <c r="F469" s="149">
        <v>38.196999000000005</v>
      </c>
      <c r="G469" s="149">
        <v>2.37195</v>
      </c>
      <c r="H469" s="149">
        <v>5.92</v>
      </c>
      <c r="I469" s="149">
        <v>29.905049000000002</v>
      </c>
      <c r="J469" s="149">
        <v>2297.1</v>
      </c>
      <c r="K469" s="149">
        <v>29.905049000000002</v>
      </c>
      <c r="L469" s="149">
        <v>2297.1</v>
      </c>
      <c r="M469" s="150">
        <v>1.3018609986504724E-2</v>
      </c>
      <c r="N469" s="151">
        <v>51.884</v>
      </c>
      <c r="O469" s="152">
        <v>0.6754575605398111</v>
      </c>
      <c r="P469" s="152">
        <v>781.11659919028341</v>
      </c>
      <c r="Q469" s="190">
        <v>40.527453632388664</v>
      </c>
    </row>
    <row r="470" spans="1:17" ht="12.75" customHeight="1">
      <c r="A470" s="66"/>
      <c r="B470" s="118" t="s">
        <v>354</v>
      </c>
      <c r="C470" s="158" t="s">
        <v>337</v>
      </c>
      <c r="D470" s="159">
        <v>26</v>
      </c>
      <c r="E470" s="159">
        <v>1982</v>
      </c>
      <c r="F470" s="145">
        <v>23.443999999999999</v>
      </c>
      <c r="G470" s="145">
        <v>2.0080559999999998</v>
      </c>
      <c r="H470" s="145">
        <v>3.84</v>
      </c>
      <c r="I470" s="145">
        <v>17.595945</v>
      </c>
      <c r="J470" s="145">
        <v>1351.11</v>
      </c>
      <c r="K470" s="145">
        <v>17.595945</v>
      </c>
      <c r="L470" s="145">
        <v>1351.11</v>
      </c>
      <c r="M470" s="146">
        <v>1.3023325265892489E-2</v>
      </c>
      <c r="N470" s="147">
        <v>86.436999999999998</v>
      </c>
      <c r="O470" s="147">
        <v>1.1256971660079491</v>
      </c>
      <c r="P470" s="147">
        <v>781.39951595354944</v>
      </c>
      <c r="Q470" s="189">
        <v>67.54182996047696</v>
      </c>
    </row>
    <row r="471" spans="1:17" ht="12.75" customHeight="1">
      <c r="A471" s="66"/>
      <c r="B471" s="118" t="s">
        <v>800</v>
      </c>
      <c r="C471" s="148" t="s">
        <v>789</v>
      </c>
      <c r="D471" s="40">
        <v>20</v>
      </c>
      <c r="E471" s="40">
        <v>1973</v>
      </c>
      <c r="F471" s="149">
        <v>27.198997000000002</v>
      </c>
      <c r="G471" s="149">
        <v>1.9502699999999999</v>
      </c>
      <c r="H471" s="149">
        <v>4.8</v>
      </c>
      <c r="I471" s="149">
        <v>20.448727000000002</v>
      </c>
      <c r="J471" s="149">
        <v>1568.67</v>
      </c>
      <c r="K471" s="149">
        <v>20.448727000000002</v>
      </c>
      <c r="L471" s="149">
        <v>1568.67</v>
      </c>
      <c r="M471" s="150">
        <v>1.3035709868869807E-2</v>
      </c>
      <c r="N471" s="151">
        <v>51.884</v>
      </c>
      <c r="O471" s="152">
        <v>0.67634477083644107</v>
      </c>
      <c r="P471" s="152">
        <v>782.14259213218838</v>
      </c>
      <c r="Q471" s="190">
        <v>40.58068625018646</v>
      </c>
    </row>
    <row r="472" spans="1:17" ht="12.75" customHeight="1">
      <c r="A472" s="66"/>
      <c r="B472" s="49" t="s">
        <v>97</v>
      </c>
      <c r="C472" s="139" t="s">
        <v>94</v>
      </c>
      <c r="D472" s="133">
        <v>20</v>
      </c>
      <c r="E472" s="133">
        <v>1986</v>
      </c>
      <c r="F472" s="129">
        <v>20.037600000000001</v>
      </c>
      <c r="G472" s="129">
        <v>2.5544009999999999</v>
      </c>
      <c r="H472" s="129">
        <v>3.2</v>
      </c>
      <c r="I472" s="129">
        <v>14.283196999999999</v>
      </c>
      <c r="J472" s="129">
        <v>1094.49</v>
      </c>
      <c r="K472" s="129">
        <v>14.283196999999999</v>
      </c>
      <c r="L472" s="129">
        <v>1094.49</v>
      </c>
      <c r="M472" s="130">
        <v>1.3050093650924174E-2</v>
      </c>
      <c r="N472" s="131">
        <v>78.807000000000002</v>
      </c>
      <c r="O472" s="131">
        <v>1.0284387303483815</v>
      </c>
      <c r="P472" s="131">
        <v>783.00561905545044</v>
      </c>
      <c r="Q472" s="186">
        <v>61.706323820902888</v>
      </c>
    </row>
    <row r="473" spans="1:17" ht="12.75" customHeight="1">
      <c r="A473" s="66"/>
      <c r="B473" s="118" t="s">
        <v>447</v>
      </c>
      <c r="C473" s="148" t="s">
        <v>886</v>
      </c>
      <c r="D473" s="40">
        <v>50</v>
      </c>
      <c r="E473" s="40">
        <v>1976</v>
      </c>
      <c r="F473" s="149">
        <v>35</v>
      </c>
      <c r="G473" s="149">
        <v>3.43</v>
      </c>
      <c r="H473" s="149">
        <v>7.84</v>
      </c>
      <c r="I473" s="149">
        <v>23.72</v>
      </c>
      <c r="J473" s="149">
        <v>1816.22</v>
      </c>
      <c r="K473" s="149">
        <v>23.72</v>
      </c>
      <c r="L473" s="149">
        <v>1816.22</v>
      </c>
      <c r="M473" s="150">
        <f>K473/L473</f>
        <v>1.3060091839094382E-2</v>
      </c>
      <c r="N473" s="151">
        <v>81</v>
      </c>
      <c r="O473" s="152">
        <f>M473*N473</f>
        <v>1.0578674389666449</v>
      </c>
      <c r="P473" s="152">
        <f>M473*60*1000</f>
        <v>783.60551034566299</v>
      </c>
      <c r="Q473" s="190">
        <f>P473*N473/1000</f>
        <v>63.472046337998705</v>
      </c>
    </row>
    <row r="474" spans="1:17" ht="12.75" customHeight="1">
      <c r="A474" s="66"/>
      <c r="B474" s="118" t="s">
        <v>800</v>
      </c>
      <c r="C474" s="148" t="s">
        <v>790</v>
      </c>
      <c r="D474" s="40">
        <v>25</v>
      </c>
      <c r="E474" s="40">
        <v>1982</v>
      </c>
      <c r="F474" s="149">
        <v>46.637999999999998</v>
      </c>
      <c r="G474" s="149">
        <v>4.1113799999999996</v>
      </c>
      <c r="H474" s="149">
        <v>8.8000000000000007</v>
      </c>
      <c r="I474" s="149">
        <v>33.726619999999997</v>
      </c>
      <c r="J474" s="149">
        <v>2582.14</v>
      </c>
      <c r="K474" s="149">
        <v>33.726619999999997</v>
      </c>
      <c r="L474" s="149">
        <v>2582.14</v>
      </c>
      <c r="M474" s="150">
        <v>1.3061499376486169E-2</v>
      </c>
      <c r="N474" s="151">
        <v>51.884</v>
      </c>
      <c r="O474" s="152">
        <v>0.67768283364960846</v>
      </c>
      <c r="P474" s="152">
        <v>783.68996258917014</v>
      </c>
      <c r="Q474" s="190">
        <v>40.660970018976506</v>
      </c>
    </row>
    <row r="475" spans="1:17" ht="12.75" customHeight="1">
      <c r="A475" s="66"/>
      <c r="B475" s="118" t="s">
        <v>354</v>
      </c>
      <c r="C475" s="158" t="s">
        <v>343</v>
      </c>
      <c r="D475" s="159">
        <v>12</v>
      </c>
      <c r="E475" s="159">
        <v>1981</v>
      </c>
      <c r="F475" s="145">
        <v>12.41</v>
      </c>
      <c r="G475" s="145">
        <v>1.208475</v>
      </c>
      <c r="H475" s="145">
        <v>1.84</v>
      </c>
      <c r="I475" s="145">
        <v>9.3615259999999996</v>
      </c>
      <c r="J475" s="145">
        <v>716.05</v>
      </c>
      <c r="K475" s="145">
        <v>9.3615259999999996</v>
      </c>
      <c r="L475" s="145">
        <v>716.05</v>
      </c>
      <c r="M475" s="146">
        <v>1.3073844005306891E-2</v>
      </c>
      <c r="N475" s="147">
        <v>86.436999999999998</v>
      </c>
      <c r="O475" s="147">
        <v>1.1300638542867119</v>
      </c>
      <c r="P475" s="147">
        <v>784.43064031841345</v>
      </c>
      <c r="Q475" s="189">
        <v>67.803831257202702</v>
      </c>
    </row>
    <row r="476" spans="1:17" ht="12.75" customHeight="1">
      <c r="A476" s="66"/>
      <c r="B476" s="118" t="s">
        <v>109</v>
      </c>
      <c r="C476" s="143" t="s">
        <v>516</v>
      </c>
      <c r="D476" s="144">
        <v>46</v>
      </c>
      <c r="E476" s="144">
        <v>1981</v>
      </c>
      <c r="F476" s="145">
        <v>40.323</v>
      </c>
      <c r="G476" s="145">
        <v>3.2837369999999999</v>
      </c>
      <c r="H476" s="145">
        <v>7.2</v>
      </c>
      <c r="I476" s="145">
        <v>29.839266000000002</v>
      </c>
      <c r="J476" s="145">
        <v>2273.52</v>
      </c>
      <c r="K476" s="145">
        <v>29.839266000000002</v>
      </c>
      <c r="L476" s="145">
        <v>2273.52</v>
      </c>
      <c r="M476" s="146">
        <v>1.3124699144938247E-2</v>
      </c>
      <c r="N476" s="147">
        <v>83.603000000000009</v>
      </c>
      <c r="O476" s="147">
        <v>1.0972642226142724</v>
      </c>
      <c r="P476" s="147">
        <v>787.48194869629481</v>
      </c>
      <c r="Q476" s="189">
        <v>65.835853356856347</v>
      </c>
    </row>
    <row r="477" spans="1:17" ht="12.75" customHeight="1">
      <c r="A477" s="66"/>
      <c r="B477" s="49" t="s">
        <v>36</v>
      </c>
      <c r="C477" s="148" t="s">
        <v>653</v>
      </c>
      <c r="D477" s="40">
        <v>34</v>
      </c>
      <c r="E477" s="40" t="s">
        <v>34</v>
      </c>
      <c r="F477" s="149">
        <f>G477+H477+I477</f>
        <v>27.467999999999996</v>
      </c>
      <c r="G477" s="149">
        <v>3.9662000000000002</v>
      </c>
      <c r="H477" s="149">
        <v>0.33</v>
      </c>
      <c r="I477" s="149">
        <v>23.171799999999998</v>
      </c>
      <c r="J477" s="149">
        <v>1753.64</v>
      </c>
      <c r="K477" s="149">
        <v>23.171799999999998</v>
      </c>
      <c r="L477" s="149">
        <v>1753.64</v>
      </c>
      <c r="M477" s="150">
        <f>K477/L477</f>
        <v>1.3213544399078486E-2</v>
      </c>
      <c r="N477" s="151">
        <v>45.234999999999999</v>
      </c>
      <c r="O477" s="152">
        <f>M477*N477</f>
        <v>0.59771468089231528</v>
      </c>
      <c r="P477" s="152">
        <f>M477*60*1000</f>
        <v>792.81266394470913</v>
      </c>
      <c r="Q477" s="190">
        <f>P477*N477/1000</f>
        <v>35.862880853538918</v>
      </c>
    </row>
    <row r="478" spans="1:17" ht="12.75" customHeight="1">
      <c r="A478" s="66"/>
      <c r="B478" s="49" t="s">
        <v>97</v>
      </c>
      <c r="C478" s="139" t="s">
        <v>93</v>
      </c>
      <c r="D478" s="133">
        <v>20</v>
      </c>
      <c r="E478" s="133">
        <v>1985</v>
      </c>
      <c r="F478" s="129">
        <v>19.588999999999999</v>
      </c>
      <c r="G478" s="129">
        <v>1.8438000000000001</v>
      </c>
      <c r="H478" s="129">
        <v>3.2</v>
      </c>
      <c r="I478" s="129">
        <v>14.545199999999999</v>
      </c>
      <c r="J478" s="129">
        <v>1099.8</v>
      </c>
      <c r="K478" s="129">
        <v>14.545199999999999</v>
      </c>
      <c r="L478" s="129">
        <v>1099.8</v>
      </c>
      <c r="M478" s="130">
        <v>1.3225313693398799E-2</v>
      </c>
      <c r="N478" s="131">
        <v>78.807000000000002</v>
      </c>
      <c r="O478" s="131">
        <v>1.0422472962356792</v>
      </c>
      <c r="P478" s="131">
        <v>793.5188216039279</v>
      </c>
      <c r="Q478" s="186">
        <v>62.534837774140748</v>
      </c>
    </row>
    <row r="479" spans="1:17" ht="12.75" customHeight="1">
      <c r="A479" s="66"/>
      <c r="B479" s="49" t="s">
        <v>36</v>
      </c>
      <c r="C479" s="148" t="s">
        <v>654</v>
      </c>
      <c r="D479" s="40">
        <v>75</v>
      </c>
      <c r="E479" s="40" t="s">
        <v>34</v>
      </c>
      <c r="F479" s="149">
        <f>G479+H479+I479</f>
        <v>74.304000000000002</v>
      </c>
      <c r="G479" s="149">
        <v>8.9545460000000006</v>
      </c>
      <c r="H479" s="149">
        <v>12</v>
      </c>
      <c r="I479" s="149">
        <v>53.349453999999994</v>
      </c>
      <c r="J479" s="149">
        <v>4025.06</v>
      </c>
      <c r="K479" s="149">
        <v>53.349453999999994</v>
      </c>
      <c r="L479" s="149">
        <v>4025.06</v>
      </c>
      <c r="M479" s="150">
        <f>K479/L479</f>
        <v>1.3254325152916973E-2</v>
      </c>
      <c r="N479" s="151">
        <v>45.234999999999999</v>
      </c>
      <c r="O479" s="152">
        <f>M479*N479</f>
        <v>0.59955939829219929</v>
      </c>
      <c r="P479" s="152">
        <f>M479*60*1000</f>
        <v>795.25950917501837</v>
      </c>
      <c r="Q479" s="190">
        <f>P479*N479/1000</f>
        <v>35.973563897531953</v>
      </c>
    </row>
    <row r="480" spans="1:17" ht="12.75" customHeight="1">
      <c r="A480" s="66"/>
      <c r="B480" s="49" t="s">
        <v>36</v>
      </c>
      <c r="C480" s="148" t="s">
        <v>655</v>
      </c>
      <c r="D480" s="40">
        <v>80</v>
      </c>
      <c r="E480" s="40">
        <v>1981</v>
      </c>
      <c r="F480" s="149">
        <f>G480+H480+I480</f>
        <v>71.56</v>
      </c>
      <c r="G480" s="149">
        <v>6.4025800000000004</v>
      </c>
      <c r="H480" s="149">
        <v>11.84</v>
      </c>
      <c r="I480" s="149">
        <v>53.317420000000006</v>
      </c>
      <c r="J480" s="149">
        <v>4002.6600000000003</v>
      </c>
      <c r="K480" s="149">
        <v>53.317420000000006</v>
      </c>
      <c r="L480" s="149">
        <v>4002.6600000000003</v>
      </c>
      <c r="M480" s="150">
        <f>K480/L480</f>
        <v>1.3320496869581729E-2</v>
      </c>
      <c r="N480" s="151">
        <v>45.234999999999999</v>
      </c>
      <c r="O480" s="152">
        <f>M480*N480</f>
        <v>0.60255267589552952</v>
      </c>
      <c r="P480" s="152">
        <f>M480*60*1000</f>
        <v>799.22981217490371</v>
      </c>
      <c r="Q480" s="190">
        <f>P480*N480/1000</f>
        <v>36.153160553731766</v>
      </c>
    </row>
    <row r="481" spans="1:17" ht="12.75" customHeight="1">
      <c r="A481" s="66"/>
      <c r="B481" s="49" t="s">
        <v>36</v>
      </c>
      <c r="C481" s="148" t="s">
        <v>384</v>
      </c>
      <c r="D481" s="40">
        <v>45</v>
      </c>
      <c r="E481" s="40">
        <v>1978</v>
      </c>
      <c r="F481" s="149">
        <f>G481+H481+I481</f>
        <v>43.194000000000003</v>
      </c>
      <c r="G481" s="149">
        <v>4.7027800000000006</v>
      </c>
      <c r="H481" s="149">
        <v>7.2</v>
      </c>
      <c r="I481" s="149">
        <v>31.291219999999999</v>
      </c>
      <c r="J481" s="149">
        <v>2341.44</v>
      </c>
      <c r="K481" s="149">
        <v>31.291219999999999</v>
      </c>
      <c r="L481" s="149">
        <v>2341.44</v>
      </c>
      <c r="M481" s="150">
        <f>K481/L481</f>
        <v>1.3364092182588492E-2</v>
      </c>
      <c r="N481" s="151">
        <v>45.234999999999999</v>
      </c>
      <c r="O481" s="152">
        <f>M481*N481</f>
        <v>0.60452470987939044</v>
      </c>
      <c r="P481" s="152">
        <f>M481*60*1000</f>
        <v>801.84553095530953</v>
      </c>
      <c r="Q481" s="190">
        <f>P481*N481/1000</f>
        <v>36.271482592763419</v>
      </c>
    </row>
    <row r="482" spans="1:17" ht="12.75" customHeight="1">
      <c r="A482" s="66"/>
      <c r="B482" s="118" t="s">
        <v>313</v>
      </c>
      <c r="C482" s="51" t="s">
        <v>816</v>
      </c>
      <c r="D482" s="40">
        <v>30</v>
      </c>
      <c r="E482" s="40">
        <v>1989</v>
      </c>
      <c r="F482" s="149">
        <v>28.704000000000001</v>
      </c>
      <c r="G482" s="149">
        <v>2.6070000000000002</v>
      </c>
      <c r="H482" s="149">
        <v>4.72</v>
      </c>
      <c r="I482" s="149">
        <v>21.376999999999999</v>
      </c>
      <c r="J482" s="149">
        <v>1599.2</v>
      </c>
      <c r="K482" s="149">
        <v>21.376999999999999</v>
      </c>
      <c r="L482" s="149">
        <v>1599.2</v>
      </c>
      <c r="M482" s="150">
        <f>K482/L482</f>
        <v>1.3367308654327163E-2</v>
      </c>
      <c r="N482" s="151">
        <v>90.906000000000006</v>
      </c>
      <c r="O482" s="152">
        <f>M482*N482</f>
        <v>1.2151685605302651</v>
      </c>
      <c r="P482" s="152">
        <f>M482*60*1000</f>
        <v>802.03851925962977</v>
      </c>
      <c r="Q482" s="190">
        <f>P482*N482/1000</f>
        <v>72.910113631815918</v>
      </c>
    </row>
    <row r="483" spans="1:17" ht="12.75" customHeight="1">
      <c r="A483" s="66"/>
      <c r="B483" s="118" t="s">
        <v>123</v>
      </c>
      <c r="C483" s="162" t="s">
        <v>114</v>
      </c>
      <c r="D483" s="163">
        <v>50</v>
      </c>
      <c r="E483" s="163">
        <v>1971</v>
      </c>
      <c r="F483" s="119">
        <v>45.488999999999997</v>
      </c>
      <c r="G483" s="119">
        <v>3.7824659999999999</v>
      </c>
      <c r="H483" s="119">
        <v>8</v>
      </c>
      <c r="I483" s="119">
        <v>33.706533999999998</v>
      </c>
      <c r="J483" s="119">
        <v>2518.19</v>
      </c>
      <c r="K483" s="119">
        <v>33.706533999999998</v>
      </c>
      <c r="L483" s="119">
        <v>2518.19</v>
      </c>
      <c r="M483" s="120">
        <v>1.3385222719492967E-2</v>
      </c>
      <c r="N483" s="121">
        <v>75.973000000000013</v>
      </c>
      <c r="O483" s="121">
        <v>1.0169155256680393</v>
      </c>
      <c r="P483" s="121">
        <v>803.11336316957807</v>
      </c>
      <c r="Q483" s="187">
        <v>61.014931540082358</v>
      </c>
    </row>
    <row r="484" spans="1:17" ht="12.75" customHeight="1">
      <c r="A484" s="66"/>
      <c r="B484" s="118" t="s">
        <v>109</v>
      </c>
      <c r="C484" s="143" t="s">
        <v>515</v>
      </c>
      <c r="D484" s="144">
        <v>22</v>
      </c>
      <c r="E484" s="144">
        <v>1992</v>
      </c>
      <c r="F484" s="145">
        <v>20.84</v>
      </c>
      <c r="G484" s="145">
        <v>1.7835719999999999</v>
      </c>
      <c r="H484" s="145">
        <v>3.52</v>
      </c>
      <c r="I484" s="145">
        <v>15.536426000000001</v>
      </c>
      <c r="J484" s="145">
        <v>1158.3800000000001</v>
      </c>
      <c r="K484" s="145">
        <v>15.536426000000001</v>
      </c>
      <c r="L484" s="145">
        <v>1158.3800000000001</v>
      </c>
      <c r="M484" s="146">
        <v>1.3412201522816346E-2</v>
      </c>
      <c r="N484" s="147">
        <v>83.603000000000009</v>
      </c>
      <c r="O484" s="147">
        <v>1.1213002839120152</v>
      </c>
      <c r="P484" s="147">
        <v>804.73209136898072</v>
      </c>
      <c r="Q484" s="189">
        <v>67.278017034720904</v>
      </c>
    </row>
    <row r="485" spans="1:17" ht="12.75" customHeight="1">
      <c r="A485" s="66"/>
      <c r="B485" s="118" t="s">
        <v>131</v>
      </c>
      <c r="C485" s="148" t="s">
        <v>754</v>
      </c>
      <c r="D485" s="164">
        <v>45</v>
      </c>
      <c r="E485" s="149" t="s">
        <v>34</v>
      </c>
      <c r="F485" s="149">
        <f>G485+H485+I485</f>
        <v>41.979992000000003</v>
      </c>
      <c r="G485" s="149">
        <v>3.5189999999999997</v>
      </c>
      <c r="H485" s="149">
        <v>7.2</v>
      </c>
      <c r="I485" s="149">
        <v>31.260992000000002</v>
      </c>
      <c r="J485" s="149">
        <v>2330.4</v>
      </c>
      <c r="K485" s="149">
        <v>31.260992000000002</v>
      </c>
      <c r="L485" s="149">
        <v>2330.4</v>
      </c>
      <c r="M485" s="150">
        <f>K485/L485</f>
        <v>1.3414431857191898E-2</v>
      </c>
      <c r="N485" s="151">
        <v>48.8</v>
      </c>
      <c r="O485" s="152">
        <f>M485*N485</f>
        <v>0.65462427463096462</v>
      </c>
      <c r="P485" s="152">
        <f>M485*60*1000</f>
        <v>804.86591143151384</v>
      </c>
      <c r="Q485" s="190">
        <f>P485*N485/1000</f>
        <v>39.277456477857875</v>
      </c>
    </row>
    <row r="486" spans="1:17" ht="12.75" customHeight="1">
      <c r="A486" s="66"/>
      <c r="B486" s="118" t="s">
        <v>354</v>
      </c>
      <c r="C486" s="158" t="s">
        <v>342</v>
      </c>
      <c r="D486" s="159">
        <v>30</v>
      </c>
      <c r="E486" s="159">
        <v>1980</v>
      </c>
      <c r="F486" s="145">
        <v>24.753</v>
      </c>
      <c r="G486" s="145">
        <v>2.5243699999999998</v>
      </c>
      <c r="H486" s="145">
        <v>3.84</v>
      </c>
      <c r="I486" s="145">
        <v>18.388632999999999</v>
      </c>
      <c r="J486" s="145">
        <v>1363.59</v>
      </c>
      <c r="K486" s="145">
        <v>18.388632999999999</v>
      </c>
      <c r="L486" s="145">
        <v>1363.59</v>
      </c>
      <c r="M486" s="146">
        <v>1.3485456038838654E-2</v>
      </c>
      <c r="N486" s="147">
        <v>86.436999999999998</v>
      </c>
      <c r="O486" s="147">
        <v>1.1656423636290967</v>
      </c>
      <c r="P486" s="147">
        <v>809.12736233031922</v>
      </c>
      <c r="Q486" s="189">
        <v>69.938541817745801</v>
      </c>
    </row>
    <row r="487" spans="1:17" ht="12.75" customHeight="1">
      <c r="A487" s="66"/>
      <c r="B487" s="118" t="s">
        <v>800</v>
      </c>
      <c r="C487" s="148" t="s">
        <v>791</v>
      </c>
      <c r="D487" s="40">
        <v>6</v>
      </c>
      <c r="E487" s="40">
        <v>1908</v>
      </c>
      <c r="F487" s="149">
        <v>17.586998000000001</v>
      </c>
      <c r="G487" s="149">
        <v>1.3678250000000001</v>
      </c>
      <c r="H487" s="149">
        <v>3.2</v>
      </c>
      <c r="I487" s="149">
        <v>13.019173</v>
      </c>
      <c r="J487" s="149">
        <v>965.28</v>
      </c>
      <c r="K487" s="149">
        <v>13.019173</v>
      </c>
      <c r="L487" s="149">
        <v>965.28</v>
      </c>
      <c r="M487" s="150">
        <v>1.348745752527764E-2</v>
      </c>
      <c r="N487" s="151">
        <v>51.884</v>
      </c>
      <c r="O487" s="152">
        <v>0.69978324624150512</v>
      </c>
      <c r="P487" s="152">
        <v>809.24745151665843</v>
      </c>
      <c r="Q487" s="190">
        <v>41.986994774490306</v>
      </c>
    </row>
    <row r="488" spans="1:17" ht="12.75" customHeight="1">
      <c r="A488" s="66"/>
      <c r="B488" s="118" t="s">
        <v>313</v>
      </c>
      <c r="C488" s="51" t="s">
        <v>820</v>
      </c>
      <c r="D488" s="40">
        <v>45</v>
      </c>
      <c r="E488" s="40">
        <v>1985</v>
      </c>
      <c r="F488" s="149">
        <v>41.988</v>
      </c>
      <c r="G488" s="149">
        <v>3.9670000000000001</v>
      </c>
      <c r="H488" s="149">
        <v>7.2009999999999996</v>
      </c>
      <c r="I488" s="149">
        <v>30.82</v>
      </c>
      <c r="J488" s="149">
        <v>2283.6999999999998</v>
      </c>
      <c r="K488" s="149">
        <v>30.82</v>
      </c>
      <c r="L488" s="149">
        <v>2283.6999999999998</v>
      </c>
      <c r="M488" s="150">
        <f>K488/L488</f>
        <v>1.349564303542497E-2</v>
      </c>
      <c r="N488" s="151">
        <v>90.906000000000006</v>
      </c>
      <c r="O488" s="152">
        <f>M488*N488</f>
        <v>1.2268349257783424</v>
      </c>
      <c r="P488" s="152">
        <f>M488*60*1000</f>
        <v>809.73858212549817</v>
      </c>
      <c r="Q488" s="190">
        <f>P488*N488/1000</f>
        <v>73.610095546700535</v>
      </c>
    </row>
    <row r="489" spans="1:17" ht="12.75" customHeight="1">
      <c r="A489" s="66"/>
      <c r="B489" s="118" t="s">
        <v>109</v>
      </c>
      <c r="C489" s="143" t="s">
        <v>514</v>
      </c>
      <c r="D489" s="144">
        <v>40</v>
      </c>
      <c r="E489" s="144">
        <v>1972</v>
      </c>
      <c r="F489" s="145">
        <v>39.826999999999998</v>
      </c>
      <c r="G489" s="145">
        <v>3.2130000000000001</v>
      </c>
      <c r="H489" s="145">
        <v>6.4</v>
      </c>
      <c r="I489" s="145">
        <v>30.214001</v>
      </c>
      <c r="J489" s="145">
        <v>2236.87</v>
      </c>
      <c r="K489" s="145">
        <v>30.214001</v>
      </c>
      <c r="L489" s="145">
        <v>2236.87</v>
      </c>
      <c r="M489" s="146">
        <v>1.3507267297607818E-2</v>
      </c>
      <c r="N489" s="147">
        <v>83.603000000000009</v>
      </c>
      <c r="O489" s="147">
        <v>1.1292480678819066</v>
      </c>
      <c r="P489" s="147">
        <v>810.43603785646917</v>
      </c>
      <c r="Q489" s="189">
        <v>67.754884072914393</v>
      </c>
    </row>
    <row r="490" spans="1:17" ht="12.75" customHeight="1">
      <c r="A490" s="66"/>
      <c r="B490" s="49" t="s">
        <v>36</v>
      </c>
      <c r="C490" s="148" t="s">
        <v>656</v>
      </c>
      <c r="D490" s="40">
        <v>18</v>
      </c>
      <c r="E490" s="40">
        <v>1976</v>
      </c>
      <c r="F490" s="149">
        <f>G490+H490+I490</f>
        <v>15.058</v>
      </c>
      <c r="G490" s="149">
        <v>1.47316</v>
      </c>
      <c r="H490" s="149">
        <v>2.88</v>
      </c>
      <c r="I490" s="149">
        <v>10.704839999999999</v>
      </c>
      <c r="J490" s="149">
        <v>792.5</v>
      </c>
      <c r="K490" s="149">
        <v>10.704839999999999</v>
      </c>
      <c r="L490" s="149">
        <v>792.5</v>
      </c>
      <c r="M490" s="150">
        <f>K490/L490</f>
        <v>1.3507684542586749E-2</v>
      </c>
      <c r="N490" s="151">
        <v>45.234999999999999</v>
      </c>
      <c r="O490" s="152">
        <f>M490*N490</f>
        <v>0.61102011028391157</v>
      </c>
      <c r="P490" s="152">
        <f>M490*60*1000</f>
        <v>810.46107255520496</v>
      </c>
      <c r="Q490" s="190">
        <f>P490*N490/1000</f>
        <v>36.661206617034694</v>
      </c>
    </row>
    <row r="491" spans="1:17" ht="12.75" customHeight="1">
      <c r="A491" s="66"/>
      <c r="B491" s="118" t="s">
        <v>123</v>
      </c>
      <c r="C491" s="162" t="s">
        <v>117</v>
      </c>
      <c r="D491" s="163">
        <v>43</v>
      </c>
      <c r="E491" s="163">
        <v>1971</v>
      </c>
      <c r="F491" s="119">
        <v>23.882000000000001</v>
      </c>
      <c r="G491" s="119">
        <v>0</v>
      </c>
      <c r="H491" s="119">
        <v>0</v>
      </c>
      <c r="I491" s="119">
        <v>23.881999</v>
      </c>
      <c r="J491" s="119">
        <v>1764.69</v>
      </c>
      <c r="K491" s="119">
        <v>23.881999</v>
      </c>
      <c r="L491" s="119">
        <v>1764.69</v>
      </c>
      <c r="M491" s="120">
        <v>1.353325456595776E-2</v>
      </c>
      <c r="N491" s="121">
        <v>75.973000000000013</v>
      </c>
      <c r="O491" s="121">
        <v>1.0281619491395091</v>
      </c>
      <c r="P491" s="121">
        <v>811.99527395746566</v>
      </c>
      <c r="Q491" s="187">
        <v>61.689716948370553</v>
      </c>
    </row>
    <row r="492" spans="1:17" ht="12.75" customHeight="1">
      <c r="A492" s="66"/>
      <c r="B492" s="118" t="s">
        <v>800</v>
      </c>
      <c r="C492" s="148" t="s">
        <v>792</v>
      </c>
      <c r="D492" s="40">
        <v>40</v>
      </c>
      <c r="E492" s="40">
        <v>1980</v>
      </c>
      <c r="F492" s="149">
        <v>24.368003000000002</v>
      </c>
      <c r="G492" s="149">
        <v>2.2138200000000001</v>
      </c>
      <c r="H492" s="149">
        <v>4.3719999999999999</v>
      </c>
      <c r="I492" s="149">
        <v>17.782183</v>
      </c>
      <c r="J492" s="149">
        <v>1307.01</v>
      </c>
      <c r="K492" s="149">
        <v>17.782183</v>
      </c>
      <c r="L492" s="149">
        <v>1307.01</v>
      </c>
      <c r="M492" s="150">
        <v>1.3605238674531946E-2</v>
      </c>
      <c r="N492" s="151">
        <v>51.884</v>
      </c>
      <c r="O492" s="152">
        <v>0.70589420338941555</v>
      </c>
      <c r="P492" s="152">
        <v>816.31432047191674</v>
      </c>
      <c r="Q492" s="190">
        <v>42.353652203364931</v>
      </c>
    </row>
    <row r="493" spans="1:17" ht="12.75" customHeight="1">
      <c r="A493" s="66"/>
      <c r="B493" s="118" t="s">
        <v>800</v>
      </c>
      <c r="C493" s="148" t="s">
        <v>793</v>
      </c>
      <c r="D493" s="40">
        <v>14</v>
      </c>
      <c r="E493" s="40">
        <v>1973</v>
      </c>
      <c r="F493" s="149">
        <v>3.582001</v>
      </c>
      <c r="G493" s="149">
        <v>0</v>
      </c>
      <c r="H493" s="149">
        <v>0</v>
      </c>
      <c r="I493" s="149">
        <v>3.582001</v>
      </c>
      <c r="J493" s="149">
        <v>262.32</v>
      </c>
      <c r="K493" s="149">
        <v>3.582001</v>
      </c>
      <c r="L493" s="149">
        <v>262.32</v>
      </c>
      <c r="M493" s="150">
        <v>1.3655081579749925E-2</v>
      </c>
      <c r="N493" s="151">
        <v>51.884</v>
      </c>
      <c r="O493" s="152">
        <v>0.70848025268374515</v>
      </c>
      <c r="P493" s="152">
        <v>819.30489478499544</v>
      </c>
      <c r="Q493" s="190">
        <v>42.5088151610247</v>
      </c>
    </row>
    <row r="494" spans="1:17" ht="12.75" customHeight="1">
      <c r="A494" s="66"/>
      <c r="B494" s="118" t="s">
        <v>131</v>
      </c>
      <c r="C494" s="148" t="s">
        <v>755</v>
      </c>
      <c r="D494" s="164">
        <v>50</v>
      </c>
      <c r="E494" s="149" t="s">
        <v>34</v>
      </c>
      <c r="F494" s="149">
        <f>G494+H494+I494</f>
        <v>36.350004999999996</v>
      </c>
      <c r="G494" s="149">
        <v>3.0089999999999999</v>
      </c>
      <c r="H494" s="149">
        <v>8</v>
      </c>
      <c r="I494" s="149">
        <v>25.341004999999999</v>
      </c>
      <c r="J494" s="149">
        <v>1855.55</v>
      </c>
      <c r="K494" s="149">
        <v>25.341004999999999</v>
      </c>
      <c r="L494" s="149">
        <v>1855.55</v>
      </c>
      <c r="M494" s="150">
        <f>K494/L494</f>
        <v>1.3656869930748295E-2</v>
      </c>
      <c r="N494" s="151">
        <v>48.8</v>
      </c>
      <c r="O494" s="152">
        <f>M494*N494</f>
        <v>0.66645525262051675</v>
      </c>
      <c r="P494" s="152">
        <f>M494*60*1000</f>
        <v>819.41219584489761</v>
      </c>
      <c r="Q494" s="190">
        <f>P494*N494/1000</f>
        <v>39.987315157231002</v>
      </c>
    </row>
    <row r="495" spans="1:17" ht="12.75" customHeight="1">
      <c r="A495" s="66"/>
      <c r="B495" s="118" t="s">
        <v>313</v>
      </c>
      <c r="C495" s="51" t="s">
        <v>815</v>
      </c>
      <c r="D495" s="40">
        <v>49</v>
      </c>
      <c r="E495" s="40">
        <v>1974</v>
      </c>
      <c r="F495" s="149">
        <v>48.34</v>
      </c>
      <c r="G495" s="149">
        <v>5.44</v>
      </c>
      <c r="H495" s="149">
        <v>7.8410000000000002</v>
      </c>
      <c r="I495" s="149">
        <v>35.058999999999997</v>
      </c>
      <c r="J495" s="149">
        <v>2550.1</v>
      </c>
      <c r="K495" s="149">
        <v>35.058999999999997</v>
      </c>
      <c r="L495" s="149">
        <v>2550.1</v>
      </c>
      <c r="M495" s="150">
        <f>K495/L495</f>
        <v>1.3748088310262342E-2</v>
      </c>
      <c r="N495" s="151">
        <v>90.906000000000006</v>
      </c>
      <c r="O495" s="152">
        <f>M495*N495</f>
        <v>1.2497837159327085</v>
      </c>
      <c r="P495" s="152">
        <f>M495*60*1000</f>
        <v>824.88529861574057</v>
      </c>
      <c r="Q495" s="190">
        <f>P495*N495/1000</f>
        <v>74.987022955962516</v>
      </c>
    </row>
    <row r="496" spans="1:17" ht="12.75" customHeight="1">
      <c r="A496" s="66"/>
      <c r="B496" s="49" t="s">
        <v>36</v>
      </c>
      <c r="C496" s="148" t="s">
        <v>657</v>
      </c>
      <c r="D496" s="40">
        <v>45</v>
      </c>
      <c r="E496" s="40">
        <v>1986</v>
      </c>
      <c r="F496" s="149">
        <f>G496+H496+I496</f>
        <v>44.284000000000006</v>
      </c>
      <c r="G496" s="149">
        <v>4.9294200000000004</v>
      </c>
      <c r="H496" s="149">
        <v>7.12</v>
      </c>
      <c r="I496" s="149">
        <v>32.234580000000001</v>
      </c>
      <c r="J496" s="149">
        <v>2341.9299999999998</v>
      </c>
      <c r="K496" s="149">
        <v>32.234580000000001</v>
      </c>
      <c r="L496" s="149">
        <v>2341.9299999999998</v>
      </c>
      <c r="M496" s="150">
        <f>K496/L496</f>
        <v>1.3764109089511643E-2</v>
      </c>
      <c r="N496" s="151">
        <v>45.234999999999999</v>
      </c>
      <c r="O496" s="152">
        <f>M496*N496</f>
        <v>0.6226194746640592</v>
      </c>
      <c r="P496" s="152">
        <f>M496*60*1000</f>
        <v>825.84654537069855</v>
      </c>
      <c r="Q496" s="190">
        <f>P496*N496/1000</f>
        <v>37.357168479843544</v>
      </c>
    </row>
    <row r="497" spans="1:17" ht="12.75" customHeight="1">
      <c r="A497" s="66"/>
      <c r="B497" s="118" t="s">
        <v>800</v>
      </c>
      <c r="C497" s="148" t="s">
        <v>794</v>
      </c>
      <c r="D497" s="40">
        <v>32</v>
      </c>
      <c r="E497" s="40">
        <v>1963</v>
      </c>
      <c r="F497" s="149">
        <v>41.805999</v>
      </c>
      <c r="G497" s="149">
        <v>4.6911370000000003</v>
      </c>
      <c r="H497" s="149">
        <v>6.4</v>
      </c>
      <c r="I497" s="149">
        <v>30.714862</v>
      </c>
      <c r="J497" s="149">
        <v>2230.94</v>
      </c>
      <c r="K497" s="149">
        <v>30.714862</v>
      </c>
      <c r="L497" s="149">
        <v>2230.94</v>
      </c>
      <c r="M497" s="150">
        <v>1.3767677301944472E-2</v>
      </c>
      <c r="N497" s="151">
        <v>51.884</v>
      </c>
      <c r="O497" s="152">
        <v>0.71432216913408697</v>
      </c>
      <c r="P497" s="152">
        <v>826.06063811666831</v>
      </c>
      <c r="Q497" s="190">
        <v>42.859330148045224</v>
      </c>
    </row>
    <row r="498" spans="1:17" ht="12.75" customHeight="1">
      <c r="A498" s="66"/>
      <c r="B498" s="49" t="s">
        <v>36</v>
      </c>
      <c r="C498" s="148" t="s">
        <v>658</v>
      </c>
      <c r="D498" s="40">
        <v>45</v>
      </c>
      <c r="E498" s="40">
        <v>1991</v>
      </c>
      <c r="F498" s="149">
        <f>G498+H498+I498</f>
        <v>44.335000000000001</v>
      </c>
      <c r="G498" s="149">
        <v>5.0994000000000002</v>
      </c>
      <c r="H498" s="149">
        <v>7.2</v>
      </c>
      <c r="I498" s="149">
        <v>32.035600000000002</v>
      </c>
      <c r="J498" s="149">
        <v>2325.7000000000003</v>
      </c>
      <c r="K498" s="149">
        <v>32.035600000000002</v>
      </c>
      <c r="L498" s="149">
        <v>2325.7000000000003</v>
      </c>
      <c r="M498" s="150">
        <f>K498/L498</f>
        <v>1.3774605495119748E-2</v>
      </c>
      <c r="N498" s="151">
        <v>45.234999999999999</v>
      </c>
      <c r="O498" s="152">
        <f>M498*N498</f>
        <v>0.62309427957174179</v>
      </c>
      <c r="P498" s="152">
        <f>M498*60*1000</f>
        <v>826.47632970718485</v>
      </c>
      <c r="Q498" s="190">
        <f>P498*N498/1000</f>
        <v>37.385656774304508</v>
      </c>
    </row>
    <row r="499" spans="1:17" ht="12.75" customHeight="1">
      <c r="A499" s="66"/>
      <c r="B499" s="118" t="s">
        <v>800</v>
      </c>
      <c r="C499" s="148" t="s">
        <v>795</v>
      </c>
      <c r="D499" s="40">
        <v>24</v>
      </c>
      <c r="E499" s="40">
        <v>1966</v>
      </c>
      <c r="F499" s="149">
        <v>12.660997999999999</v>
      </c>
      <c r="G499" s="149">
        <v>0.63251999999999997</v>
      </c>
      <c r="H499" s="149">
        <v>2.173</v>
      </c>
      <c r="I499" s="149">
        <v>9.8554779999999997</v>
      </c>
      <c r="J499" s="149">
        <v>715.34</v>
      </c>
      <c r="K499" s="149">
        <v>9.8554779999999997</v>
      </c>
      <c r="L499" s="149">
        <v>715.34</v>
      </c>
      <c r="M499" s="150">
        <v>1.377733385522968E-2</v>
      </c>
      <c r="N499" s="151">
        <v>51.884</v>
      </c>
      <c r="O499" s="152">
        <v>0.71482318974473669</v>
      </c>
      <c r="P499" s="152">
        <v>826.64003131378081</v>
      </c>
      <c r="Q499" s="190">
        <v>42.889391384684203</v>
      </c>
    </row>
    <row r="500" spans="1:17" ht="12.75" customHeight="1">
      <c r="A500" s="66"/>
      <c r="B500" s="118" t="s">
        <v>743</v>
      </c>
      <c r="C500" s="50" t="s">
        <v>729</v>
      </c>
      <c r="D500" s="49">
        <v>39</v>
      </c>
      <c r="E500" s="49">
        <v>1982</v>
      </c>
      <c r="F500" s="119">
        <f>G500+H500+I500</f>
        <v>35.311</v>
      </c>
      <c r="G500" s="119">
        <v>2.476</v>
      </c>
      <c r="H500" s="119">
        <v>5.76</v>
      </c>
      <c r="I500" s="119">
        <v>27.074999999999999</v>
      </c>
      <c r="J500" s="119">
        <v>2093.63</v>
      </c>
      <c r="K500" s="119">
        <v>27.074999999999999</v>
      </c>
      <c r="L500" s="119">
        <v>1965.02</v>
      </c>
      <c r="M500" s="120">
        <f>K500/L500</f>
        <v>1.3778485715158115E-2</v>
      </c>
      <c r="N500" s="121">
        <v>58.8</v>
      </c>
      <c r="O500" s="121">
        <f>M500*N500*1.09</f>
        <v>0.88309070645591392</v>
      </c>
      <c r="P500" s="121">
        <f>M500*60*1000</f>
        <v>826.7091429094869</v>
      </c>
      <c r="Q500" s="187">
        <f>P500*N500/1000</f>
        <v>48.610497603077825</v>
      </c>
    </row>
    <row r="501" spans="1:17" ht="12.75" customHeight="1">
      <c r="A501" s="66"/>
      <c r="B501" s="49" t="s">
        <v>72</v>
      </c>
      <c r="C501" s="127" t="s">
        <v>488</v>
      </c>
      <c r="D501" s="128">
        <v>41</v>
      </c>
      <c r="E501" s="128">
        <v>1981</v>
      </c>
      <c r="F501" s="129">
        <v>37.198</v>
      </c>
      <c r="G501" s="129">
        <v>3.5395530000000002</v>
      </c>
      <c r="H501" s="129">
        <v>2.65</v>
      </c>
      <c r="I501" s="129">
        <v>31.008447</v>
      </c>
      <c r="J501" s="129">
        <v>2245.19</v>
      </c>
      <c r="K501" s="129">
        <v>31.008447</v>
      </c>
      <c r="L501" s="129">
        <v>2245.19</v>
      </c>
      <c r="M501" s="130">
        <v>1.3811056970679541E-2</v>
      </c>
      <c r="N501" s="131">
        <v>68.779000000000011</v>
      </c>
      <c r="O501" s="131">
        <v>0.9499106873863683</v>
      </c>
      <c r="P501" s="131">
        <v>828.66341824077244</v>
      </c>
      <c r="Q501" s="186">
        <v>56.994641243182095</v>
      </c>
    </row>
    <row r="502" spans="1:17" ht="12.75" customHeight="1">
      <c r="A502" s="66"/>
      <c r="B502" s="49" t="s">
        <v>36</v>
      </c>
      <c r="C502" s="148" t="s">
        <v>659</v>
      </c>
      <c r="D502" s="40">
        <v>38</v>
      </c>
      <c r="E502" s="40">
        <v>1986</v>
      </c>
      <c r="F502" s="149">
        <f>G502+H502+I502</f>
        <v>38.234000000000002</v>
      </c>
      <c r="G502" s="149">
        <v>3.6262400000000001</v>
      </c>
      <c r="H502" s="149">
        <v>6.08</v>
      </c>
      <c r="I502" s="149">
        <v>28.527760000000001</v>
      </c>
      <c r="J502" s="149">
        <v>2058.4</v>
      </c>
      <c r="K502" s="149">
        <v>28.527760000000001</v>
      </c>
      <c r="L502" s="149">
        <v>2058.4</v>
      </c>
      <c r="M502" s="150">
        <f>K502/L502</f>
        <v>1.3859191605130198E-2</v>
      </c>
      <c r="N502" s="151">
        <v>45.234999999999999</v>
      </c>
      <c r="O502" s="152">
        <f>M502*N502</f>
        <v>0.62692053225806443</v>
      </c>
      <c r="P502" s="152">
        <f>M502*60*1000</f>
        <v>831.55149630781193</v>
      </c>
      <c r="Q502" s="190">
        <f>P502*N502/1000</f>
        <v>37.61523193548387</v>
      </c>
    </row>
    <row r="503" spans="1:17" ht="12.75" customHeight="1">
      <c r="A503" s="66"/>
      <c r="B503" s="118" t="s">
        <v>112</v>
      </c>
      <c r="C503" s="142" t="s">
        <v>581</v>
      </c>
      <c r="D503" s="135">
        <v>38</v>
      </c>
      <c r="E503" s="135">
        <v>1987</v>
      </c>
      <c r="F503" s="136">
        <v>43.012999999999998</v>
      </c>
      <c r="G503" s="136">
        <v>3.8759999999999999</v>
      </c>
      <c r="H503" s="136">
        <v>7.36</v>
      </c>
      <c r="I503" s="136">
        <v>31.776997999999999</v>
      </c>
      <c r="J503" s="136">
        <v>2284.84</v>
      </c>
      <c r="K503" s="136">
        <v>31.776997999999999</v>
      </c>
      <c r="L503" s="136">
        <v>2284.84</v>
      </c>
      <c r="M503" s="137">
        <v>1.3907756341800737E-2</v>
      </c>
      <c r="N503" s="138">
        <v>57.879000000000005</v>
      </c>
      <c r="O503" s="138">
        <v>0.80496702930708497</v>
      </c>
      <c r="P503" s="138">
        <v>834.46538050804418</v>
      </c>
      <c r="Q503" s="188">
        <v>48.298021758425094</v>
      </c>
    </row>
    <row r="504" spans="1:17" ht="12.75" customHeight="1">
      <c r="A504" s="66"/>
      <c r="B504" s="118" t="s">
        <v>685</v>
      </c>
      <c r="C504" s="50" t="s">
        <v>58</v>
      </c>
      <c r="D504" s="49">
        <v>107</v>
      </c>
      <c r="E504" s="49">
        <v>1974</v>
      </c>
      <c r="F504" s="119">
        <v>61.58</v>
      </c>
      <c r="G504" s="119">
        <v>8.81</v>
      </c>
      <c r="H504" s="119">
        <v>17.12</v>
      </c>
      <c r="I504" s="119">
        <f>F504-G504-H504</f>
        <v>35.649999999999991</v>
      </c>
      <c r="J504" s="119">
        <v>2559.98</v>
      </c>
      <c r="K504" s="119">
        <f>I504/J504*L504</f>
        <v>34.857616856381682</v>
      </c>
      <c r="L504" s="119">
        <v>2503.08</v>
      </c>
      <c r="M504" s="120">
        <f>I504/J504</f>
        <v>1.3925890046015981E-2</v>
      </c>
      <c r="N504" s="121">
        <f>50.1*1.09</f>
        <v>54.609000000000009</v>
      </c>
      <c r="O504" s="121">
        <f>M504*N504</f>
        <v>0.76047892952288687</v>
      </c>
      <c r="P504" s="121">
        <f>M504*60*1000</f>
        <v>835.55340276095876</v>
      </c>
      <c r="Q504" s="187">
        <f>P504*N504/1000</f>
        <v>45.628735771373208</v>
      </c>
    </row>
    <row r="505" spans="1:17" ht="12.75" customHeight="1">
      <c r="A505" s="66"/>
      <c r="B505" s="49" t="s">
        <v>330</v>
      </c>
      <c r="C505" s="165" t="s">
        <v>906</v>
      </c>
      <c r="D505" s="166">
        <v>12</v>
      </c>
      <c r="E505" s="166" t="s">
        <v>34</v>
      </c>
      <c r="F505" s="167">
        <f>G505+H505+I505</f>
        <v>13.3063</v>
      </c>
      <c r="G505" s="167">
        <v>1.5282</v>
      </c>
      <c r="H505" s="167">
        <v>1.92</v>
      </c>
      <c r="I505" s="167">
        <v>9.8581000000000003</v>
      </c>
      <c r="J505" s="167">
        <v>705.95</v>
      </c>
      <c r="K505" s="167">
        <f>I505</f>
        <v>9.8581000000000003</v>
      </c>
      <c r="L505" s="167">
        <f>J505</f>
        <v>705.95</v>
      </c>
      <c r="M505" s="168">
        <f>K505/L505</f>
        <v>1.3964303420922161E-2</v>
      </c>
      <c r="N505" s="169">
        <v>47.5</v>
      </c>
      <c r="O505" s="170">
        <f>M505*N505</f>
        <v>0.66330441249380268</v>
      </c>
      <c r="P505" s="170">
        <f>M505*60*1000</f>
        <v>837.85820525532961</v>
      </c>
      <c r="Q505" s="191">
        <f>P505*N505/1000</f>
        <v>39.79826474962816</v>
      </c>
    </row>
    <row r="506" spans="1:17" ht="12.75" customHeight="1">
      <c r="A506" s="66"/>
      <c r="B506" s="118" t="s">
        <v>131</v>
      </c>
      <c r="C506" s="148" t="s">
        <v>756</v>
      </c>
      <c r="D506" s="164">
        <v>25</v>
      </c>
      <c r="E506" s="149" t="s">
        <v>34</v>
      </c>
      <c r="F506" s="149">
        <f>G506+H506+I506</f>
        <v>27.302000999999997</v>
      </c>
      <c r="G506" s="149">
        <v>2.1930000000000001</v>
      </c>
      <c r="H506" s="149">
        <v>4</v>
      </c>
      <c r="I506" s="149">
        <v>21.109000999999999</v>
      </c>
      <c r="J506" s="149">
        <v>1511.07</v>
      </c>
      <c r="K506" s="149">
        <v>21.109000999999999</v>
      </c>
      <c r="L506" s="149">
        <v>1511.07</v>
      </c>
      <c r="M506" s="150">
        <f>K506/L506</f>
        <v>1.396957189276473E-2</v>
      </c>
      <c r="N506" s="151">
        <v>48.8</v>
      </c>
      <c r="O506" s="152">
        <f>M506*N506</f>
        <v>0.68171510836691884</v>
      </c>
      <c r="P506" s="152">
        <f>M506*60*1000</f>
        <v>838.17431356588384</v>
      </c>
      <c r="Q506" s="190">
        <f>P506*N506/1000</f>
        <v>40.902906502015135</v>
      </c>
    </row>
    <row r="507" spans="1:17" ht="12.75" customHeight="1">
      <c r="A507" s="66"/>
      <c r="B507" s="118" t="s">
        <v>33</v>
      </c>
      <c r="C507" s="148" t="s">
        <v>634</v>
      </c>
      <c r="D507" s="40">
        <v>20</v>
      </c>
      <c r="E507" s="40">
        <v>1987</v>
      </c>
      <c r="F507" s="149">
        <v>18.829000000000001</v>
      </c>
      <c r="G507" s="149">
        <v>1.1220000000000001</v>
      </c>
      <c r="H507" s="149">
        <v>2.56</v>
      </c>
      <c r="I507" s="149">
        <v>15.147</v>
      </c>
      <c r="J507" s="149">
        <v>1078.47</v>
      </c>
      <c r="K507" s="149">
        <v>15.147</v>
      </c>
      <c r="L507" s="149">
        <v>1078.47</v>
      </c>
      <c r="M507" s="150">
        <f>K507/L507</f>
        <v>1.4044896937327881E-2</v>
      </c>
      <c r="N507" s="151">
        <v>66.099999999999994</v>
      </c>
      <c r="O507" s="152">
        <f>M507*N507</f>
        <v>0.92836768755737287</v>
      </c>
      <c r="P507" s="152">
        <f>M507*60*1000</f>
        <v>842.69381623967286</v>
      </c>
      <c r="Q507" s="190">
        <f>P507*N507/1000</f>
        <v>55.702061253442373</v>
      </c>
    </row>
    <row r="508" spans="1:17" ht="12.75" customHeight="1">
      <c r="A508" s="66"/>
      <c r="B508" s="49" t="s">
        <v>36</v>
      </c>
      <c r="C508" s="148" t="s">
        <v>660</v>
      </c>
      <c r="D508" s="40">
        <v>20</v>
      </c>
      <c r="E508" s="40" t="s">
        <v>34</v>
      </c>
      <c r="F508" s="149">
        <f>G508+H508+I508</f>
        <v>23.423000000000002</v>
      </c>
      <c r="G508" s="149">
        <v>1.9264400000000002</v>
      </c>
      <c r="H508" s="149">
        <v>3.2</v>
      </c>
      <c r="I508" s="149">
        <v>18.296559999999999</v>
      </c>
      <c r="J508" s="149">
        <v>1300.69</v>
      </c>
      <c r="K508" s="149">
        <v>18.296559999999999</v>
      </c>
      <c r="L508" s="149">
        <v>1300.69</v>
      </c>
      <c r="M508" s="150">
        <f>K508/L508</f>
        <v>1.4066810692786135E-2</v>
      </c>
      <c r="N508" s="151">
        <v>45.234999999999999</v>
      </c>
      <c r="O508" s="152">
        <f>M508*N508</f>
        <v>0.63631218168818082</v>
      </c>
      <c r="P508" s="152">
        <f>M508*60*1000</f>
        <v>844.00864156716807</v>
      </c>
      <c r="Q508" s="190">
        <f>P508*N508/1000</f>
        <v>38.178730901290848</v>
      </c>
    </row>
    <row r="509" spans="1:17" ht="12.75" customHeight="1">
      <c r="A509" s="66"/>
      <c r="B509" s="49" t="s">
        <v>36</v>
      </c>
      <c r="C509" s="148" t="s">
        <v>661</v>
      </c>
      <c r="D509" s="40">
        <v>30</v>
      </c>
      <c r="E509" s="40">
        <v>1987</v>
      </c>
      <c r="F509" s="149">
        <f>G509+H509+I509</f>
        <v>30.231000000000002</v>
      </c>
      <c r="G509" s="149">
        <v>4.0795200000000005</v>
      </c>
      <c r="H509" s="149">
        <v>4.8</v>
      </c>
      <c r="I509" s="149">
        <v>21.351480000000002</v>
      </c>
      <c r="J509" s="149">
        <v>1515.9</v>
      </c>
      <c r="K509" s="149">
        <v>21.351480000000002</v>
      </c>
      <c r="L509" s="149">
        <v>1515.9</v>
      </c>
      <c r="M509" s="150">
        <f>K509/L509</f>
        <v>1.4085018800712449E-2</v>
      </c>
      <c r="N509" s="151">
        <v>45.234999999999999</v>
      </c>
      <c r="O509" s="152">
        <f>M509*N509</f>
        <v>0.63713582545022762</v>
      </c>
      <c r="P509" s="152">
        <f>M509*60*1000</f>
        <v>845.10112804274695</v>
      </c>
      <c r="Q509" s="190">
        <f>P509*N509/1000</f>
        <v>38.228149527013656</v>
      </c>
    </row>
    <row r="510" spans="1:17" ht="12.75" customHeight="1">
      <c r="A510" s="66"/>
      <c r="B510" s="118" t="s">
        <v>354</v>
      </c>
      <c r="C510" s="158" t="s">
        <v>344</v>
      </c>
      <c r="D510" s="159">
        <v>14</v>
      </c>
      <c r="E510" s="159">
        <v>1981</v>
      </c>
      <c r="F510" s="145">
        <v>14.561</v>
      </c>
      <c r="G510" s="145">
        <v>1.5038800000000001</v>
      </c>
      <c r="H510" s="145">
        <v>2.08</v>
      </c>
      <c r="I510" s="145">
        <v>10.977119</v>
      </c>
      <c r="J510" s="145">
        <v>779.03</v>
      </c>
      <c r="K510" s="145">
        <v>10.977119</v>
      </c>
      <c r="L510" s="145">
        <v>779.03</v>
      </c>
      <c r="M510" s="146">
        <v>1.4090752602595536E-2</v>
      </c>
      <c r="N510" s="147">
        <v>86.436999999999998</v>
      </c>
      <c r="O510" s="147">
        <v>1.2179623827105504</v>
      </c>
      <c r="P510" s="147">
        <v>845.44515615573209</v>
      </c>
      <c r="Q510" s="189">
        <v>73.07774296263301</v>
      </c>
    </row>
    <row r="511" spans="1:17" ht="12.75" customHeight="1">
      <c r="A511" s="66"/>
      <c r="B511" s="118" t="s">
        <v>182</v>
      </c>
      <c r="C511" s="139" t="s">
        <v>160</v>
      </c>
      <c r="D511" s="133">
        <v>70</v>
      </c>
      <c r="E511" s="133" t="s">
        <v>34</v>
      </c>
      <c r="F511" s="129">
        <v>35.994</v>
      </c>
      <c r="G511" s="129">
        <v>6.2810969999999999</v>
      </c>
      <c r="H511" s="129">
        <v>0.48</v>
      </c>
      <c r="I511" s="129">
        <v>29.232901999999999</v>
      </c>
      <c r="J511" s="129">
        <v>2072.2600000000002</v>
      </c>
      <c r="K511" s="129">
        <v>29.232901999999999</v>
      </c>
      <c r="L511" s="129">
        <v>2072.2600000000002</v>
      </c>
      <c r="M511" s="130">
        <v>1.4106773281345002E-2</v>
      </c>
      <c r="N511" s="131">
        <v>54.609000000000009</v>
      </c>
      <c r="O511" s="131">
        <v>0.77035678212096936</v>
      </c>
      <c r="P511" s="131">
        <v>846.40639688070019</v>
      </c>
      <c r="Q511" s="186">
        <v>46.221406927258165</v>
      </c>
    </row>
    <row r="512" spans="1:17" ht="12.75" customHeight="1">
      <c r="A512" s="66"/>
      <c r="B512" s="118" t="s">
        <v>685</v>
      </c>
      <c r="C512" s="50" t="s">
        <v>59</v>
      </c>
      <c r="D512" s="49">
        <v>54</v>
      </c>
      <c r="E512" s="49">
        <v>1987</v>
      </c>
      <c r="F512" s="119">
        <f>I512+16.52</f>
        <v>47.239999999999995</v>
      </c>
      <c r="G512" s="119">
        <v>5.51</v>
      </c>
      <c r="H512" s="119">
        <v>11.01</v>
      </c>
      <c r="I512" s="119">
        <v>30.72</v>
      </c>
      <c r="J512" s="119">
        <v>2177.62</v>
      </c>
      <c r="K512" s="119">
        <f>I512/J512*L512</f>
        <v>30.72</v>
      </c>
      <c r="L512" s="119">
        <v>2177.62</v>
      </c>
      <c r="M512" s="120">
        <f>I512/J512</f>
        <v>1.4107144497203369E-2</v>
      </c>
      <c r="N512" s="121">
        <f>50.1*1.09</f>
        <v>54.609000000000009</v>
      </c>
      <c r="O512" s="121">
        <f>M512*N512</f>
        <v>0.77037705384777888</v>
      </c>
      <c r="P512" s="121">
        <f>M512*60*1000</f>
        <v>846.4286698322021</v>
      </c>
      <c r="Q512" s="187">
        <f>P512*N512/1000</f>
        <v>46.222623230866731</v>
      </c>
    </row>
    <row r="513" spans="1:17" ht="12.75" customHeight="1">
      <c r="A513" s="66"/>
      <c r="B513" s="118" t="s">
        <v>354</v>
      </c>
      <c r="C513" s="143" t="s">
        <v>347</v>
      </c>
      <c r="D513" s="144">
        <v>17</v>
      </c>
      <c r="E513" s="144">
        <v>1980</v>
      </c>
      <c r="F513" s="145">
        <v>14.867000000000001</v>
      </c>
      <c r="G513" s="145">
        <v>2.0946899999999999</v>
      </c>
      <c r="H513" s="145">
        <v>2.08</v>
      </c>
      <c r="I513" s="145">
        <v>10.692309999999999</v>
      </c>
      <c r="J513" s="145">
        <v>757.14</v>
      </c>
      <c r="K513" s="145">
        <v>10.692309999999999</v>
      </c>
      <c r="L513" s="145">
        <v>757.14</v>
      </c>
      <c r="M513" s="146">
        <v>1.4121972158385503E-2</v>
      </c>
      <c r="N513" s="147">
        <v>86.436999999999998</v>
      </c>
      <c r="O513" s="147">
        <v>1.2206609074543677</v>
      </c>
      <c r="P513" s="147">
        <v>847.31832950313014</v>
      </c>
      <c r="Q513" s="189">
        <v>73.239654447262055</v>
      </c>
    </row>
    <row r="514" spans="1:17" ht="12.75" customHeight="1">
      <c r="A514" s="66"/>
      <c r="B514" s="49" t="s">
        <v>330</v>
      </c>
      <c r="C514" s="165" t="s">
        <v>907</v>
      </c>
      <c r="D514" s="166">
        <v>22</v>
      </c>
      <c r="E514" s="166" t="s">
        <v>34</v>
      </c>
      <c r="F514" s="167">
        <f>G514+H514+I514</f>
        <v>22.7</v>
      </c>
      <c r="G514" s="167">
        <v>2.8382000000000001</v>
      </c>
      <c r="H514" s="167">
        <v>3.52</v>
      </c>
      <c r="I514" s="167">
        <v>16.341799999999999</v>
      </c>
      <c r="J514" s="167">
        <v>1155.6300000000001</v>
      </c>
      <c r="K514" s="167">
        <f>I514</f>
        <v>16.341799999999999</v>
      </c>
      <c r="L514" s="167">
        <f>J514</f>
        <v>1155.6300000000001</v>
      </c>
      <c r="M514" s="168">
        <f>K514/L514</f>
        <v>1.4141031298945162E-2</v>
      </c>
      <c r="N514" s="169">
        <v>47.5</v>
      </c>
      <c r="O514" s="170">
        <f>M514*N514</f>
        <v>0.67169898669989525</v>
      </c>
      <c r="P514" s="170">
        <f>M514*60*1000</f>
        <v>848.4618779367097</v>
      </c>
      <c r="Q514" s="191">
        <f>P514*N514/1000</f>
        <v>40.301939201993704</v>
      </c>
    </row>
    <row r="515" spans="1:17" ht="12.75" customHeight="1">
      <c r="A515" s="66"/>
      <c r="B515" s="118" t="s">
        <v>743</v>
      </c>
      <c r="C515" s="50" t="s">
        <v>735</v>
      </c>
      <c r="D515" s="49">
        <v>33</v>
      </c>
      <c r="E515" s="49">
        <v>1968</v>
      </c>
      <c r="F515" s="119">
        <f>G515+H515+I515</f>
        <v>27.415000000000003</v>
      </c>
      <c r="G515" s="119">
        <v>1.5349999999999999</v>
      </c>
      <c r="H515" s="119">
        <v>5.44</v>
      </c>
      <c r="I515" s="119">
        <v>20.440000000000001</v>
      </c>
      <c r="J515" s="119">
        <v>1523.06</v>
      </c>
      <c r="K515" s="119">
        <v>20.440000000000001</v>
      </c>
      <c r="L515" s="119">
        <v>1439.65</v>
      </c>
      <c r="M515" s="120">
        <f>K515/L515</f>
        <v>1.41978953217796E-2</v>
      </c>
      <c r="N515" s="121">
        <v>58.8</v>
      </c>
      <c r="O515" s="121">
        <f>M515*N515*1.09</f>
        <v>0.90997150696349816</v>
      </c>
      <c r="P515" s="121">
        <f>M515*60*1000</f>
        <v>851.87371930677602</v>
      </c>
      <c r="Q515" s="187">
        <f>P515*N515/1000</f>
        <v>50.090174695238424</v>
      </c>
    </row>
    <row r="516" spans="1:17" ht="12.75" customHeight="1">
      <c r="A516" s="66"/>
      <c r="B516" s="118" t="s">
        <v>131</v>
      </c>
      <c r="C516" s="148" t="s">
        <v>757</v>
      </c>
      <c r="D516" s="164">
        <v>25</v>
      </c>
      <c r="E516" s="149" t="s">
        <v>34</v>
      </c>
      <c r="F516" s="149">
        <f>G516+H516+I516</f>
        <v>23.699994999999998</v>
      </c>
      <c r="G516" s="149">
        <v>0.81599999999999995</v>
      </c>
      <c r="H516" s="149">
        <v>4</v>
      </c>
      <c r="I516" s="149">
        <v>18.883994999999999</v>
      </c>
      <c r="J516" s="149">
        <v>1327.2</v>
      </c>
      <c r="K516" s="149">
        <v>18.883994999999999</v>
      </c>
      <c r="L516" s="149">
        <v>1327.2</v>
      </c>
      <c r="M516" s="150">
        <f>K516/L516</f>
        <v>1.4228447106690776E-2</v>
      </c>
      <c r="N516" s="151">
        <v>48.8</v>
      </c>
      <c r="O516" s="152">
        <f>M516*N516</f>
        <v>0.69434821880650988</v>
      </c>
      <c r="P516" s="152">
        <f>M516*60*1000</f>
        <v>853.70682640144662</v>
      </c>
      <c r="Q516" s="190">
        <f>P516*N516/1000</f>
        <v>41.66089312839059</v>
      </c>
    </row>
    <row r="517" spans="1:17" ht="11.25" customHeight="1">
      <c r="A517" s="66"/>
      <c r="B517" s="118" t="s">
        <v>131</v>
      </c>
      <c r="C517" s="148" t="s">
        <v>758</v>
      </c>
      <c r="D517" s="164">
        <v>64</v>
      </c>
      <c r="E517" s="149" t="s">
        <v>34</v>
      </c>
      <c r="F517" s="149">
        <f>G517+H517+I517</f>
        <v>46.989986000000002</v>
      </c>
      <c r="G517" s="149">
        <v>3.5189999999999997</v>
      </c>
      <c r="H517" s="149">
        <v>9.94</v>
      </c>
      <c r="I517" s="149">
        <v>33.530985999999999</v>
      </c>
      <c r="J517" s="149">
        <v>2353.5300000000002</v>
      </c>
      <c r="K517" s="149">
        <v>33.530985999999999</v>
      </c>
      <c r="L517" s="149">
        <v>2353.5300000000002</v>
      </c>
      <c r="M517" s="150">
        <f>K517/L517</f>
        <v>1.4247103712295995E-2</v>
      </c>
      <c r="N517" s="151">
        <v>48.8</v>
      </c>
      <c r="O517" s="152">
        <f>M517*N517</f>
        <v>0.69525866116004453</v>
      </c>
      <c r="P517" s="152">
        <f>M517*60*1000</f>
        <v>854.82622273775974</v>
      </c>
      <c r="Q517" s="190">
        <f>P517*N517/1000</f>
        <v>41.715519669602678</v>
      </c>
    </row>
    <row r="518" spans="1:17" ht="12.75" customHeight="1">
      <c r="A518" s="66"/>
      <c r="B518" s="118" t="s">
        <v>131</v>
      </c>
      <c r="C518" s="148" t="s">
        <v>759</v>
      </c>
      <c r="D518" s="164">
        <v>21</v>
      </c>
      <c r="E518" s="149" t="s">
        <v>34</v>
      </c>
      <c r="F518" s="149">
        <f>G518+H518+I518</f>
        <v>18.8</v>
      </c>
      <c r="G518" s="149">
        <v>0.66300000000000003</v>
      </c>
      <c r="H518" s="149">
        <v>3.2</v>
      </c>
      <c r="I518" s="149">
        <v>14.937000000000001</v>
      </c>
      <c r="J518" s="149">
        <v>1044.05</v>
      </c>
      <c r="K518" s="149">
        <v>14.937000000000001</v>
      </c>
      <c r="L518" s="149">
        <v>1044.05</v>
      </c>
      <c r="M518" s="150">
        <f>K518/L518</f>
        <v>1.4306786073463916E-2</v>
      </c>
      <c r="N518" s="151">
        <v>48.8</v>
      </c>
      <c r="O518" s="152">
        <f>M518*N518</f>
        <v>0.69817116038503901</v>
      </c>
      <c r="P518" s="152">
        <f>M518*60*1000</f>
        <v>858.4071644078349</v>
      </c>
      <c r="Q518" s="190">
        <f>P518*N518/1000</f>
        <v>41.890269623102341</v>
      </c>
    </row>
    <row r="519" spans="1:17" ht="12.75" customHeight="1">
      <c r="A519" s="66"/>
      <c r="B519" s="118" t="s">
        <v>131</v>
      </c>
      <c r="C519" s="148" t="s">
        <v>400</v>
      </c>
      <c r="D519" s="164">
        <v>44</v>
      </c>
      <c r="E519" s="149" t="s">
        <v>34</v>
      </c>
      <c r="F519" s="149">
        <f>G519+H519+I519</f>
        <v>56.709993000000004</v>
      </c>
      <c r="G519" s="149">
        <v>7.4515080000000005</v>
      </c>
      <c r="H519" s="149">
        <v>6.88</v>
      </c>
      <c r="I519" s="149">
        <v>42.378485000000005</v>
      </c>
      <c r="J519" s="149">
        <v>2962.01</v>
      </c>
      <c r="K519" s="149">
        <v>42.378485000000005</v>
      </c>
      <c r="L519" s="149">
        <v>2962.01</v>
      </c>
      <c r="M519" s="150">
        <f>K519/L519</f>
        <v>1.4307340285819427E-2</v>
      </c>
      <c r="N519" s="151">
        <v>48.8</v>
      </c>
      <c r="O519" s="152">
        <f>M519*N519</f>
        <v>0.69819820594798798</v>
      </c>
      <c r="P519" s="152">
        <f>M519*60*1000</f>
        <v>858.44041714916568</v>
      </c>
      <c r="Q519" s="190">
        <f>P519*N519/1000</f>
        <v>41.891892356879282</v>
      </c>
    </row>
    <row r="520" spans="1:17" ht="12.75" customHeight="1">
      <c r="A520" s="66"/>
      <c r="B520" s="49" t="s">
        <v>330</v>
      </c>
      <c r="C520" s="165" t="s">
        <v>908</v>
      </c>
      <c r="D520" s="166">
        <v>12</v>
      </c>
      <c r="E520" s="166" t="s">
        <v>34</v>
      </c>
      <c r="F520" s="167">
        <f>G520+H520+I520</f>
        <v>10.76</v>
      </c>
      <c r="G520" s="167">
        <v>1.0369999999999999</v>
      </c>
      <c r="H520" s="167">
        <v>1.92</v>
      </c>
      <c r="I520" s="167">
        <v>7.8029999999999999</v>
      </c>
      <c r="J520" s="167">
        <v>543.85</v>
      </c>
      <c r="K520" s="167">
        <f>I520</f>
        <v>7.8029999999999999</v>
      </c>
      <c r="L520" s="167">
        <f>J520</f>
        <v>543.85</v>
      </c>
      <c r="M520" s="168">
        <f>K520/L520</f>
        <v>1.4347706168980416E-2</v>
      </c>
      <c r="N520" s="169">
        <v>47.5</v>
      </c>
      <c r="O520" s="170">
        <f>M520*N520</f>
        <v>0.68151604302656976</v>
      </c>
      <c r="P520" s="170">
        <f>M520*60*1000</f>
        <v>860.86237013882499</v>
      </c>
      <c r="Q520" s="191">
        <f>P520*N520/1000</f>
        <v>40.890962581594181</v>
      </c>
    </row>
    <row r="521" spans="1:17" ht="12.75" customHeight="1">
      <c r="A521" s="66"/>
      <c r="B521" s="118" t="s">
        <v>112</v>
      </c>
      <c r="C521" s="142" t="s">
        <v>582</v>
      </c>
      <c r="D521" s="135">
        <v>52</v>
      </c>
      <c r="E521" s="135">
        <v>1994</v>
      </c>
      <c r="F521" s="136">
        <v>58.503</v>
      </c>
      <c r="G521" s="136">
        <v>7.0380000000000003</v>
      </c>
      <c r="H521" s="136">
        <v>8.32</v>
      </c>
      <c r="I521" s="136">
        <v>43.144998000000001</v>
      </c>
      <c r="J521" s="136">
        <v>3006.49</v>
      </c>
      <c r="K521" s="136">
        <v>43.144998000000001</v>
      </c>
      <c r="L521" s="136">
        <v>3006.49</v>
      </c>
      <c r="M521" s="137">
        <v>1.4350620823618241E-2</v>
      </c>
      <c r="N521" s="138">
        <v>57.879000000000005</v>
      </c>
      <c r="O521" s="138">
        <v>0.83059958265020029</v>
      </c>
      <c r="P521" s="138">
        <v>861.03724941709447</v>
      </c>
      <c r="Q521" s="188">
        <v>49.835974959012013</v>
      </c>
    </row>
    <row r="522" spans="1:17" ht="12.75" customHeight="1">
      <c r="A522" s="66"/>
      <c r="B522" s="118" t="s">
        <v>743</v>
      </c>
      <c r="C522" s="50" t="s">
        <v>730</v>
      </c>
      <c r="D522" s="49">
        <v>20</v>
      </c>
      <c r="E522" s="49">
        <v>1970</v>
      </c>
      <c r="F522" s="119">
        <f>G522+H522+I522</f>
        <v>18.2</v>
      </c>
      <c r="G522" s="119">
        <v>1.153</v>
      </c>
      <c r="H522" s="119">
        <v>3.2</v>
      </c>
      <c r="I522" s="119">
        <v>13.847</v>
      </c>
      <c r="J522" s="119">
        <v>957.46</v>
      </c>
      <c r="K522" s="119">
        <v>13.847</v>
      </c>
      <c r="L522" s="119">
        <v>957.46</v>
      </c>
      <c r="M522" s="120">
        <f>K522/L522</f>
        <v>1.4462222964928037E-2</v>
      </c>
      <c r="N522" s="121">
        <v>58.8</v>
      </c>
      <c r="O522" s="121">
        <f>M522*N522*1.09</f>
        <v>0.92691279426816786</v>
      </c>
      <c r="P522" s="121">
        <f>M522*60*1000</f>
        <v>867.73337789568222</v>
      </c>
      <c r="Q522" s="187">
        <f>P522*N522/1000</f>
        <v>51.022722620266109</v>
      </c>
    </row>
    <row r="523" spans="1:17" ht="12.75" customHeight="1">
      <c r="A523" s="66"/>
      <c r="B523" s="118" t="s">
        <v>182</v>
      </c>
      <c r="C523" s="139" t="s">
        <v>164</v>
      </c>
      <c r="D523" s="133">
        <v>32</v>
      </c>
      <c r="E523" s="133">
        <v>1986</v>
      </c>
      <c r="F523" s="129">
        <v>42.088000000000001</v>
      </c>
      <c r="G523" s="129">
        <v>6.5103109999999997</v>
      </c>
      <c r="H523" s="129">
        <v>7.68</v>
      </c>
      <c r="I523" s="129">
        <v>27.897691999999999</v>
      </c>
      <c r="J523" s="129">
        <v>1927.93</v>
      </c>
      <c r="K523" s="129">
        <v>27.897691999999999</v>
      </c>
      <c r="L523" s="129">
        <v>1927.93</v>
      </c>
      <c r="M523" s="130">
        <v>1.4470282634742962E-2</v>
      </c>
      <c r="N523" s="131">
        <v>54.609000000000009</v>
      </c>
      <c r="O523" s="131">
        <v>0.79020766440067858</v>
      </c>
      <c r="P523" s="131">
        <v>868.21695808457775</v>
      </c>
      <c r="Q523" s="186">
        <v>47.412459864040713</v>
      </c>
    </row>
    <row r="524" spans="1:17" ht="12.75" customHeight="1">
      <c r="A524" s="66"/>
      <c r="B524" s="118" t="s">
        <v>354</v>
      </c>
      <c r="C524" s="143" t="s">
        <v>348</v>
      </c>
      <c r="D524" s="144">
        <v>14</v>
      </c>
      <c r="E524" s="144">
        <v>1983</v>
      </c>
      <c r="F524" s="145">
        <v>14.326000000000001</v>
      </c>
      <c r="G524" s="145">
        <v>0.83250500000000005</v>
      </c>
      <c r="H524" s="145">
        <v>2.08</v>
      </c>
      <c r="I524" s="145">
        <v>11.413493000000001</v>
      </c>
      <c r="J524" s="145">
        <v>786.5</v>
      </c>
      <c r="K524" s="145">
        <v>11.413493000000001</v>
      </c>
      <c r="L524" s="145">
        <v>786.5</v>
      </c>
      <c r="M524" s="146">
        <v>1.4511752066115704E-2</v>
      </c>
      <c r="N524" s="147">
        <v>86.436999999999998</v>
      </c>
      <c r="O524" s="147">
        <v>1.254352313338843</v>
      </c>
      <c r="P524" s="147">
        <v>870.70512396694221</v>
      </c>
      <c r="Q524" s="189">
        <v>75.261138800330571</v>
      </c>
    </row>
    <row r="525" spans="1:17" ht="12.75" customHeight="1">
      <c r="A525" s="66"/>
      <c r="B525" s="118" t="s">
        <v>30</v>
      </c>
      <c r="C525" s="148" t="s">
        <v>183</v>
      </c>
      <c r="D525" s="40">
        <v>44</v>
      </c>
      <c r="E525" s="40">
        <v>1966</v>
      </c>
      <c r="F525" s="149">
        <f>+G525+H525+I525</f>
        <v>36.344006</v>
      </c>
      <c r="G525" s="149">
        <v>2.4530850000000002</v>
      </c>
      <c r="H525" s="149">
        <v>7.04</v>
      </c>
      <c r="I525" s="149">
        <v>26.850921</v>
      </c>
      <c r="J525" s="149">
        <v>1849.19</v>
      </c>
      <c r="K525" s="149">
        <f>+I525</f>
        <v>26.850921</v>
      </c>
      <c r="L525" s="149">
        <v>1849.19</v>
      </c>
      <c r="M525" s="150">
        <f>K525/L525</f>
        <v>1.4520368918283139E-2</v>
      </c>
      <c r="N525" s="151">
        <v>86.9</v>
      </c>
      <c r="O525" s="152">
        <f>M525*N525</f>
        <v>1.2618200589988049</v>
      </c>
      <c r="P525" s="152">
        <f>M525*60*1000</f>
        <v>871.22213509698827</v>
      </c>
      <c r="Q525" s="190">
        <f>P525*N525/1000</f>
        <v>75.709203539928296</v>
      </c>
    </row>
    <row r="526" spans="1:17" ht="12.75" customHeight="1">
      <c r="A526" s="66"/>
      <c r="B526" s="118" t="s">
        <v>33</v>
      </c>
      <c r="C526" s="148" t="s">
        <v>633</v>
      </c>
      <c r="D526" s="40">
        <v>35</v>
      </c>
      <c r="E526" s="40">
        <v>1988</v>
      </c>
      <c r="F526" s="149">
        <v>35.088000000000001</v>
      </c>
      <c r="G526" s="149">
        <v>3.0979999999999999</v>
      </c>
      <c r="H526" s="149">
        <v>5.52</v>
      </c>
      <c r="I526" s="149">
        <v>26.47</v>
      </c>
      <c r="J526" s="149">
        <v>1817</v>
      </c>
      <c r="K526" s="149">
        <v>26.47</v>
      </c>
      <c r="L526" s="149">
        <v>1817</v>
      </c>
      <c r="M526" s="150">
        <f>K526/L526</f>
        <v>1.4567969179966977E-2</v>
      </c>
      <c r="N526" s="151">
        <v>66.099999999999994</v>
      </c>
      <c r="O526" s="152">
        <f>M526*N526</f>
        <v>0.96294276279581714</v>
      </c>
      <c r="P526" s="152">
        <f>M526*60*1000</f>
        <v>874.07815079801867</v>
      </c>
      <c r="Q526" s="190">
        <f>P526*N526/1000</f>
        <v>57.776565767749034</v>
      </c>
    </row>
    <row r="527" spans="1:17" ht="12.75" customHeight="1">
      <c r="A527" s="66"/>
      <c r="B527" s="49" t="s">
        <v>72</v>
      </c>
      <c r="C527" s="127" t="s">
        <v>490</v>
      </c>
      <c r="D527" s="128">
        <v>9</v>
      </c>
      <c r="E527" s="128">
        <v>1986</v>
      </c>
      <c r="F527" s="129">
        <v>9.5399999999999991</v>
      </c>
      <c r="G527" s="129">
        <v>0.44517899999999999</v>
      </c>
      <c r="H527" s="129">
        <v>1.28</v>
      </c>
      <c r="I527" s="129">
        <v>7.8148229999999996</v>
      </c>
      <c r="J527" s="129">
        <v>536.30999999999995</v>
      </c>
      <c r="K527" s="129">
        <v>7.8148229999999996</v>
      </c>
      <c r="L527" s="129">
        <v>536.30999999999995</v>
      </c>
      <c r="M527" s="130">
        <v>1.4571466129663814E-2</v>
      </c>
      <c r="N527" s="131">
        <v>77.39</v>
      </c>
      <c r="O527" s="131">
        <v>1.1276857637746827</v>
      </c>
      <c r="P527" s="131">
        <v>874.28796777982882</v>
      </c>
      <c r="Q527" s="186">
        <v>67.661145826480947</v>
      </c>
    </row>
    <row r="528" spans="1:17" ht="13.5" customHeight="1">
      <c r="A528" s="66"/>
      <c r="B528" s="118" t="s">
        <v>33</v>
      </c>
      <c r="C528" s="148" t="s">
        <v>635</v>
      </c>
      <c r="D528" s="40">
        <v>12</v>
      </c>
      <c r="E528" s="40">
        <v>1970</v>
      </c>
      <c r="F528" s="149">
        <v>8.6050000000000004</v>
      </c>
      <c r="G528" s="149">
        <v>0.80600000000000005</v>
      </c>
      <c r="H528" s="149">
        <v>1.0999999999999999E-2</v>
      </c>
      <c r="I528" s="149">
        <v>7.6879999999999997</v>
      </c>
      <c r="J528" s="149">
        <v>527.29999999999995</v>
      </c>
      <c r="K528" s="149">
        <v>7.6879999999999997</v>
      </c>
      <c r="L528" s="149">
        <v>527.29999999999995</v>
      </c>
      <c r="M528" s="150">
        <f>K528/L528</f>
        <v>1.4579935520576523E-2</v>
      </c>
      <c r="N528" s="151">
        <v>66.099999999999994</v>
      </c>
      <c r="O528" s="152">
        <f>M528*N528</f>
        <v>0.96373373791010808</v>
      </c>
      <c r="P528" s="152">
        <f>M528*60*1000</f>
        <v>874.79613123459148</v>
      </c>
      <c r="Q528" s="190">
        <f>P528*N528/1000</f>
        <v>57.824024274606494</v>
      </c>
    </row>
    <row r="529" spans="1:17" ht="12.75" customHeight="1">
      <c r="A529" s="66"/>
      <c r="B529" s="118" t="s">
        <v>182</v>
      </c>
      <c r="C529" s="139" t="s">
        <v>158</v>
      </c>
      <c r="D529" s="133">
        <v>59</v>
      </c>
      <c r="E529" s="133">
        <v>1964</v>
      </c>
      <c r="F529" s="129">
        <v>55.363999999999997</v>
      </c>
      <c r="G529" s="129">
        <v>7.6693709999999999</v>
      </c>
      <c r="H529" s="129">
        <v>9.1199999999999992</v>
      </c>
      <c r="I529" s="129">
        <v>38.574629000000002</v>
      </c>
      <c r="J529" s="129">
        <v>2642.27</v>
      </c>
      <c r="K529" s="129">
        <v>38.574629000000002</v>
      </c>
      <c r="L529" s="129">
        <v>2642.27</v>
      </c>
      <c r="M529" s="130">
        <v>1.4599048923842001E-2</v>
      </c>
      <c r="N529" s="131">
        <v>54.609000000000009</v>
      </c>
      <c r="O529" s="131">
        <v>0.79723946268208801</v>
      </c>
      <c r="P529" s="131">
        <v>875.94293543052004</v>
      </c>
      <c r="Q529" s="186">
        <v>47.834367760925275</v>
      </c>
    </row>
    <row r="530" spans="1:17" ht="12.75" customHeight="1">
      <c r="A530" s="66"/>
      <c r="B530" s="118" t="s">
        <v>182</v>
      </c>
      <c r="C530" s="139" t="s">
        <v>188</v>
      </c>
      <c r="D530" s="133">
        <v>31</v>
      </c>
      <c r="E530" s="133">
        <v>1986</v>
      </c>
      <c r="F530" s="129">
        <v>36.470999999999997</v>
      </c>
      <c r="G530" s="129">
        <v>4.1885450000000004</v>
      </c>
      <c r="H530" s="129">
        <v>4.96</v>
      </c>
      <c r="I530" s="129">
        <v>27.322455999999999</v>
      </c>
      <c r="J530" s="129">
        <v>1870.28</v>
      </c>
      <c r="K530" s="129">
        <v>27.322455999999999</v>
      </c>
      <c r="L530" s="129">
        <v>1870.28</v>
      </c>
      <c r="M530" s="130">
        <v>1.4608751630771863E-2</v>
      </c>
      <c r="N530" s="131">
        <v>54.609000000000009</v>
      </c>
      <c r="O530" s="131">
        <v>0.79776931780482085</v>
      </c>
      <c r="P530" s="131">
        <v>876.52509784631184</v>
      </c>
      <c r="Q530" s="186">
        <v>47.866159068289249</v>
      </c>
    </row>
    <row r="531" spans="1:17" ht="12.75" customHeight="1">
      <c r="A531" s="66"/>
      <c r="B531" s="49" t="s">
        <v>330</v>
      </c>
      <c r="C531" s="165" t="s">
        <v>450</v>
      </c>
      <c r="D531" s="166">
        <v>22</v>
      </c>
      <c r="E531" s="166" t="s">
        <v>34</v>
      </c>
      <c r="F531" s="167">
        <f>G531+H531+I531</f>
        <v>22.99</v>
      </c>
      <c r="G531" s="167">
        <v>1.6374</v>
      </c>
      <c r="H531" s="167">
        <v>3.52</v>
      </c>
      <c r="I531" s="167">
        <v>17.832599999999999</v>
      </c>
      <c r="J531" s="167">
        <v>1219.5999999999999</v>
      </c>
      <c r="K531" s="167">
        <f>I531</f>
        <v>17.832599999999999</v>
      </c>
      <c r="L531" s="167">
        <f>J531</f>
        <v>1219.5999999999999</v>
      </c>
      <c r="M531" s="168">
        <f>K531/L531</f>
        <v>1.4621679239094786E-2</v>
      </c>
      <c r="N531" s="169">
        <v>47.5</v>
      </c>
      <c r="O531" s="170">
        <f>M531*N531</f>
        <v>0.69452976385700238</v>
      </c>
      <c r="P531" s="170">
        <f>M531*60*1000</f>
        <v>877.3007543456871</v>
      </c>
      <c r="Q531" s="191">
        <f>P531*N531/1000</f>
        <v>41.671785831420138</v>
      </c>
    </row>
    <row r="532" spans="1:17" ht="12.75" customHeight="1">
      <c r="A532" s="66"/>
      <c r="B532" s="118" t="s">
        <v>131</v>
      </c>
      <c r="C532" s="148" t="s">
        <v>126</v>
      </c>
      <c r="D532" s="164">
        <v>10</v>
      </c>
      <c r="E532" s="149" t="s">
        <v>34</v>
      </c>
      <c r="F532" s="149">
        <f>G532+H532+I532</f>
        <v>9.73</v>
      </c>
      <c r="G532" s="149">
        <v>5.0999999999999997E-2</v>
      </c>
      <c r="H532" s="149">
        <v>1.1300000000000001</v>
      </c>
      <c r="I532" s="149">
        <v>8.5489999999999995</v>
      </c>
      <c r="J532" s="149">
        <v>584.33000000000004</v>
      </c>
      <c r="K532" s="149">
        <v>8.5489999999999995</v>
      </c>
      <c r="L532" s="149">
        <v>584.33000000000004</v>
      </c>
      <c r="M532" s="150">
        <f>K532/L532</f>
        <v>1.4630431434292265E-2</v>
      </c>
      <c r="N532" s="151">
        <v>48.8</v>
      </c>
      <c r="O532" s="152">
        <f>M532*N532</f>
        <v>0.71396505399346244</v>
      </c>
      <c r="P532" s="152">
        <f>M532*60*1000</f>
        <v>877.82588605753585</v>
      </c>
      <c r="Q532" s="190">
        <f>P532*N532/1000</f>
        <v>42.837903239607748</v>
      </c>
    </row>
    <row r="533" spans="1:17" ht="12.75" customHeight="1">
      <c r="A533" s="66"/>
      <c r="B533" s="118" t="s">
        <v>425</v>
      </c>
      <c r="C533" s="148" t="s">
        <v>412</v>
      </c>
      <c r="D533" s="40">
        <v>8</v>
      </c>
      <c r="E533" s="40" t="s">
        <v>34</v>
      </c>
      <c r="F533" s="149">
        <v>5.3789999999999996</v>
      </c>
      <c r="G533" s="149">
        <v>0</v>
      </c>
      <c r="H533" s="149">
        <v>0</v>
      </c>
      <c r="I533" s="149">
        <v>5.3789999999999996</v>
      </c>
      <c r="J533" s="149">
        <v>366.13</v>
      </c>
      <c r="K533" s="149">
        <v>5.3789999999999996</v>
      </c>
      <c r="L533" s="149">
        <v>366.13</v>
      </c>
      <c r="M533" s="150">
        <f>K533/L533</f>
        <v>1.4691503018053696E-2</v>
      </c>
      <c r="N533" s="151">
        <v>74.3</v>
      </c>
      <c r="O533" s="152">
        <f>M533*N533</f>
        <v>1.0915786742413895</v>
      </c>
      <c r="P533" s="152">
        <f>M533*60*1000</f>
        <v>881.49018108322173</v>
      </c>
      <c r="Q533" s="190">
        <f>P533*N533/1000</f>
        <v>65.494720454483371</v>
      </c>
    </row>
    <row r="534" spans="1:17" ht="12.75" customHeight="1">
      <c r="A534" s="66"/>
      <c r="B534" s="118" t="s">
        <v>373</v>
      </c>
      <c r="C534" s="148" t="s">
        <v>613</v>
      </c>
      <c r="D534" s="40">
        <v>64</v>
      </c>
      <c r="E534" s="40">
        <v>1961</v>
      </c>
      <c r="F534" s="149">
        <v>58.728000000000002</v>
      </c>
      <c r="G534" s="149">
        <v>5.0259999999999998</v>
      </c>
      <c r="H534" s="149">
        <v>10.24</v>
      </c>
      <c r="I534" s="149">
        <v>43.462000000000003</v>
      </c>
      <c r="J534" s="149">
        <v>2954.78</v>
      </c>
      <c r="K534" s="149">
        <v>43.462000000000003</v>
      </c>
      <c r="L534" s="149">
        <v>2954.78</v>
      </c>
      <c r="M534" s="150">
        <f>K534/L534</f>
        <v>1.4709047712520053E-2</v>
      </c>
      <c r="N534" s="151">
        <v>44.3</v>
      </c>
      <c r="O534" s="152">
        <f>M534*N534</f>
        <v>0.65161081366463824</v>
      </c>
      <c r="P534" s="152">
        <f>M534*60*1000</f>
        <v>882.54286275120319</v>
      </c>
      <c r="Q534" s="190">
        <f>P534*N534/1000</f>
        <v>39.096648819878297</v>
      </c>
    </row>
    <row r="535" spans="1:17" ht="12.75" customHeight="1">
      <c r="A535" s="66"/>
      <c r="B535" s="118" t="s">
        <v>373</v>
      </c>
      <c r="C535" s="148" t="s">
        <v>619</v>
      </c>
      <c r="D535" s="40">
        <v>30</v>
      </c>
      <c r="E535" s="40">
        <v>1973</v>
      </c>
      <c r="F535" s="149">
        <v>32.968000000000004</v>
      </c>
      <c r="G535" s="149">
        <v>2.68</v>
      </c>
      <c r="H535" s="149">
        <v>4.8</v>
      </c>
      <c r="I535" s="149">
        <v>25.486999999999998</v>
      </c>
      <c r="J535" s="149">
        <v>1725.95</v>
      </c>
      <c r="K535" s="149">
        <v>25.486999999999998</v>
      </c>
      <c r="L535" s="149">
        <v>1725.95</v>
      </c>
      <c r="M535" s="150">
        <f>K535/L535</f>
        <v>1.4766939946116629E-2</v>
      </c>
      <c r="N535" s="151">
        <v>44.3</v>
      </c>
      <c r="O535" s="152">
        <f>M535*N535</f>
        <v>0.65417543961296665</v>
      </c>
      <c r="P535" s="152">
        <f>M535*60*1000</f>
        <v>886.01639676699767</v>
      </c>
      <c r="Q535" s="190">
        <f>P535*N535/1000</f>
        <v>39.250526376777998</v>
      </c>
    </row>
    <row r="536" spans="1:17" ht="12.75" customHeight="1">
      <c r="A536" s="66"/>
      <c r="B536" s="118" t="s">
        <v>685</v>
      </c>
      <c r="C536" s="50" t="s">
        <v>63</v>
      </c>
      <c r="D536" s="49">
        <v>92</v>
      </c>
      <c r="E536" s="49">
        <v>1991</v>
      </c>
      <c r="F536" s="119">
        <v>79.349999999999994</v>
      </c>
      <c r="G536" s="119">
        <v>9.01</v>
      </c>
      <c r="H536" s="119">
        <v>15.12</v>
      </c>
      <c r="I536" s="119">
        <f>F536-G536-H536</f>
        <v>55.219999999999992</v>
      </c>
      <c r="J536" s="119">
        <v>3723.66</v>
      </c>
      <c r="K536" s="119">
        <f>I536/J536*L536</f>
        <v>52.623058711053098</v>
      </c>
      <c r="L536" s="119">
        <v>3548.54</v>
      </c>
      <c r="M536" s="120">
        <f>I536/J536</f>
        <v>1.4829495711208862E-2</v>
      </c>
      <c r="N536" s="121">
        <f>50.1*1.09</f>
        <v>54.609000000000009</v>
      </c>
      <c r="O536" s="121">
        <f>M536*N536</f>
        <v>0.80982393129340491</v>
      </c>
      <c r="P536" s="121">
        <f>M536*60*1000</f>
        <v>889.76974267253172</v>
      </c>
      <c r="Q536" s="187">
        <f>P536*N536/1000</f>
        <v>48.589435877604295</v>
      </c>
    </row>
    <row r="537" spans="1:17" ht="12.75" customHeight="1">
      <c r="A537" s="66"/>
      <c r="B537" s="49" t="s">
        <v>330</v>
      </c>
      <c r="C537" s="165" t="s">
        <v>909</v>
      </c>
      <c r="D537" s="166">
        <v>20</v>
      </c>
      <c r="E537" s="166" t="s">
        <v>34</v>
      </c>
      <c r="F537" s="167">
        <f>G537+H537+I537</f>
        <v>21.64</v>
      </c>
      <c r="G537" s="167">
        <v>2.3250999999999999</v>
      </c>
      <c r="H537" s="167">
        <v>3.2</v>
      </c>
      <c r="I537" s="167">
        <v>16.114899999999999</v>
      </c>
      <c r="J537" s="167">
        <v>1085.1500000000001</v>
      </c>
      <c r="K537" s="167">
        <f>I537</f>
        <v>16.114899999999999</v>
      </c>
      <c r="L537" s="167">
        <f>J537</f>
        <v>1085.1500000000001</v>
      </c>
      <c r="M537" s="168">
        <f>K537/L537</f>
        <v>1.4850389347094869E-2</v>
      </c>
      <c r="N537" s="169">
        <v>47.5</v>
      </c>
      <c r="O537" s="170">
        <f>M537*N537</f>
        <v>0.70539349398700624</v>
      </c>
      <c r="P537" s="170">
        <f>M537*60*1000</f>
        <v>891.02336082569207</v>
      </c>
      <c r="Q537" s="191">
        <f>P537*N537/1000</f>
        <v>42.323609639220379</v>
      </c>
    </row>
    <row r="538" spans="1:17" ht="12.75" customHeight="1">
      <c r="A538" s="66"/>
      <c r="B538" s="118" t="s">
        <v>685</v>
      </c>
      <c r="C538" s="50" t="s">
        <v>57</v>
      </c>
      <c r="D538" s="49">
        <v>57</v>
      </c>
      <c r="E538" s="49">
        <v>1982</v>
      </c>
      <c r="F538" s="119">
        <v>68.510000000000005</v>
      </c>
      <c r="G538" s="119">
        <v>7.93</v>
      </c>
      <c r="H538" s="119">
        <v>8.64</v>
      </c>
      <c r="I538" s="119">
        <f>F538-G538-H538</f>
        <v>51.940000000000005</v>
      </c>
      <c r="J538" s="119">
        <v>3486.09</v>
      </c>
      <c r="K538" s="119">
        <f>I538/J538*L538</f>
        <v>51.940000000000005</v>
      </c>
      <c r="L538" s="119">
        <v>3486.09</v>
      </c>
      <c r="M538" s="120">
        <f>I538/J538</f>
        <v>1.4899213732290332E-2</v>
      </c>
      <c r="N538" s="121">
        <f>50.1*1.09</f>
        <v>54.609000000000009</v>
      </c>
      <c r="O538" s="121">
        <f>M538*N538</f>
        <v>0.81363116270664293</v>
      </c>
      <c r="P538" s="121">
        <f>M538*60*1000</f>
        <v>893.95282393741991</v>
      </c>
      <c r="Q538" s="187">
        <f>P538*N538/1000</f>
        <v>48.817869762398573</v>
      </c>
    </row>
    <row r="539" spans="1:17" ht="12.75" customHeight="1">
      <c r="A539" s="66"/>
      <c r="B539" s="118" t="s">
        <v>131</v>
      </c>
      <c r="C539" s="148" t="s">
        <v>760</v>
      </c>
      <c r="D539" s="164">
        <v>24</v>
      </c>
      <c r="E539" s="149" t="s">
        <v>34</v>
      </c>
      <c r="F539" s="149">
        <f>G539+H539+I539</f>
        <v>19.8</v>
      </c>
      <c r="G539" s="149">
        <v>1.0506</v>
      </c>
      <c r="H539" s="149">
        <v>3.84</v>
      </c>
      <c r="I539" s="149">
        <v>14.909400000000002</v>
      </c>
      <c r="J539" s="149">
        <v>1000.52</v>
      </c>
      <c r="K539" s="149">
        <v>14.909400000000002</v>
      </c>
      <c r="L539" s="149">
        <v>1000.52</v>
      </c>
      <c r="M539" s="150">
        <f>K539/L539</f>
        <v>1.490165114140647E-2</v>
      </c>
      <c r="N539" s="151">
        <v>48.8</v>
      </c>
      <c r="O539" s="152">
        <f>M539*N539</f>
        <v>0.72720057570063568</v>
      </c>
      <c r="P539" s="152">
        <f>M539*60*1000</f>
        <v>894.09906848438823</v>
      </c>
      <c r="Q539" s="190">
        <f>P539*N539/1000</f>
        <v>43.632034542038141</v>
      </c>
    </row>
    <row r="540" spans="1:17" ht="12.75" customHeight="1">
      <c r="A540" s="66"/>
      <c r="B540" s="118" t="s">
        <v>131</v>
      </c>
      <c r="C540" s="148" t="s">
        <v>399</v>
      </c>
      <c r="D540" s="164">
        <v>45</v>
      </c>
      <c r="E540" s="149" t="s">
        <v>34</v>
      </c>
      <c r="F540" s="149">
        <f>G540+H540+I540</f>
        <v>44.566991000000002</v>
      </c>
      <c r="G540" s="149">
        <v>2.7030000000000003</v>
      </c>
      <c r="H540" s="149">
        <v>7.2</v>
      </c>
      <c r="I540" s="149">
        <v>34.663991000000003</v>
      </c>
      <c r="J540" s="149">
        <v>2326.0500000000002</v>
      </c>
      <c r="K540" s="149">
        <v>34.663991000000003</v>
      </c>
      <c r="L540" s="149">
        <v>2326.0500000000002</v>
      </c>
      <c r="M540" s="150">
        <f>K540/L540</f>
        <v>1.4902513273575375E-2</v>
      </c>
      <c r="N540" s="151">
        <v>48.8</v>
      </c>
      <c r="O540" s="152">
        <f>M540*N540</f>
        <v>0.72724264775047831</v>
      </c>
      <c r="P540" s="152">
        <f>M540*60*1000</f>
        <v>894.15079641452257</v>
      </c>
      <c r="Q540" s="190">
        <f>P540*N540/1000</f>
        <v>43.634558865028701</v>
      </c>
    </row>
    <row r="541" spans="1:17" ht="12.75" customHeight="1">
      <c r="A541" s="66"/>
      <c r="B541" s="49" t="s">
        <v>113</v>
      </c>
      <c r="C541" s="134" t="s">
        <v>571</v>
      </c>
      <c r="D541" s="135">
        <v>40</v>
      </c>
      <c r="E541" s="135">
        <v>1986</v>
      </c>
      <c r="F541" s="136">
        <v>42.488999999999997</v>
      </c>
      <c r="G541" s="136">
        <v>2.6734710000000002</v>
      </c>
      <c r="H541" s="136">
        <v>6.4</v>
      </c>
      <c r="I541" s="136">
        <v>33.415528000000002</v>
      </c>
      <c r="J541" s="136">
        <v>2240.67</v>
      </c>
      <c r="K541" s="136">
        <v>33.415528000000002</v>
      </c>
      <c r="L541" s="136">
        <v>2240.67</v>
      </c>
      <c r="M541" s="137">
        <v>1.4913185788179429E-2</v>
      </c>
      <c r="N541" s="138">
        <v>67.798000000000002</v>
      </c>
      <c r="O541" s="138">
        <v>1.011084170066989</v>
      </c>
      <c r="P541" s="138">
        <v>894.79114729076571</v>
      </c>
      <c r="Q541" s="188">
        <v>60.66505020401933</v>
      </c>
    </row>
    <row r="542" spans="1:17" ht="12.75" customHeight="1">
      <c r="A542" s="66"/>
      <c r="B542" s="49" t="s">
        <v>715</v>
      </c>
      <c r="C542" s="50" t="s">
        <v>700</v>
      </c>
      <c r="D542" s="49">
        <v>7</v>
      </c>
      <c r="E542" s="49">
        <v>1984</v>
      </c>
      <c r="F542" s="119">
        <f>SUM(G542:I542)</f>
        <v>5.2270000000000003</v>
      </c>
      <c r="G542" s="119">
        <v>0</v>
      </c>
      <c r="H542" s="119">
        <v>0</v>
      </c>
      <c r="I542" s="119">
        <v>5.2270000000000003</v>
      </c>
      <c r="J542" s="119">
        <v>349.29</v>
      </c>
      <c r="K542" s="119">
        <v>5.2270000000000003</v>
      </c>
      <c r="L542" s="119">
        <v>349.29</v>
      </c>
      <c r="M542" s="120">
        <f>K542/L542</f>
        <v>1.4964642560622979E-2</v>
      </c>
      <c r="N542" s="121">
        <v>68.2</v>
      </c>
      <c r="O542" s="121">
        <f>M542*N542</f>
        <v>1.0205886226344871</v>
      </c>
      <c r="P542" s="121">
        <f>M542*60*1000</f>
        <v>897.87855363737879</v>
      </c>
      <c r="Q542" s="187">
        <f>P542*N542/1000</f>
        <v>61.235317358069238</v>
      </c>
    </row>
    <row r="543" spans="1:17" ht="12.75" customHeight="1">
      <c r="A543" s="66"/>
      <c r="B543" s="118" t="s">
        <v>182</v>
      </c>
      <c r="C543" s="139" t="s">
        <v>159</v>
      </c>
      <c r="D543" s="133">
        <v>71</v>
      </c>
      <c r="E543" s="133">
        <v>1985</v>
      </c>
      <c r="F543" s="129">
        <v>92.305000000000007</v>
      </c>
      <c r="G543" s="129">
        <v>10.157814</v>
      </c>
      <c r="H543" s="129">
        <v>17.28</v>
      </c>
      <c r="I543" s="129">
        <v>64.867176000000001</v>
      </c>
      <c r="J543" s="129">
        <v>4324.5</v>
      </c>
      <c r="K543" s="129">
        <v>64.867176000000001</v>
      </c>
      <c r="L543" s="129">
        <v>4324.5</v>
      </c>
      <c r="M543" s="130">
        <v>1.4999925078043704E-2</v>
      </c>
      <c r="N543" s="131">
        <v>54.609000000000009</v>
      </c>
      <c r="O543" s="131">
        <v>0.81913090858688875</v>
      </c>
      <c r="P543" s="131">
        <v>899.99550468262225</v>
      </c>
      <c r="Q543" s="186">
        <v>49.147854515213332</v>
      </c>
    </row>
    <row r="544" spans="1:17" ht="12.75" customHeight="1">
      <c r="A544" s="66"/>
      <c r="B544" s="118" t="s">
        <v>38</v>
      </c>
      <c r="C544" s="148" t="s">
        <v>670</v>
      </c>
      <c r="D544" s="40">
        <v>9</v>
      </c>
      <c r="E544" s="40" t="s">
        <v>388</v>
      </c>
      <c r="F544" s="149">
        <f>SUM(G544,H544,I544)</f>
        <v>9.5990000000000002</v>
      </c>
      <c r="G544" s="149">
        <v>0.28199999999999997</v>
      </c>
      <c r="H544" s="149">
        <v>1.44</v>
      </c>
      <c r="I544" s="149">
        <v>7.8769999999999998</v>
      </c>
      <c r="J544" s="149"/>
      <c r="K544" s="149">
        <f>I544</f>
        <v>7.8769999999999998</v>
      </c>
      <c r="L544" s="149">
        <v>524.62</v>
      </c>
      <c r="M544" s="150">
        <f>K544/L544</f>
        <v>1.5014677290229117E-2</v>
      </c>
      <c r="N544" s="151">
        <v>57.006999999999998</v>
      </c>
      <c r="O544" s="152">
        <f>M544*N544</f>
        <v>0.85594170828409122</v>
      </c>
      <c r="P544" s="152">
        <f>M544*60*1000</f>
        <v>900.88063741374697</v>
      </c>
      <c r="Q544" s="190">
        <f>P544*N544/1000</f>
        <v>51.356502497045469</v>
      </c>
    </row>
    <row r="545" spans="1:17" ht="12.75" customHeight="1">
      <c r="A545" s="66"/>
      <c r="B545" s="118" t="s">
        <v>313</v>
      </c>
      <c r="C545" s="51" t="s">
        <v>821</v>
      </c>
      <c r="D545" s="40">
        <v>37</v>
      </c>
      <c r="E545" s="40">
        <v>1972</v>
      </c>
      <c r="F545" s="149">
        <v>37.936999999999998</v>
      </c>
      <c r="G545" s="149">
        <v>2.9470000000000001</v>
      </c>
      <c r="H545" s="149">
        <v>5.92</v>
      </c>
      <c r="I545" s="149">
        <v>29.07</v>
      </c>
      <c r="J545" s="149">
        <v>1935.1</v>
      </c>
      <c r="K545" s="149">
        <v>29.07</v>
      </c>
      <c r="L545" s="149">
        <v>1935.1</v>
      </c>
      <c r="M545" s="150">
        <f>K545/L545</f>
        <v>1.5022479458425922E-2</v>
      </c>
      <c r="N545" s="151">
        <v>90.906000000000006</v>
      </c>
      <c r="O545" s="152">
        <f>M545*N545</f>
        <v>1.3656335176476671</v>
      </c>
      <c r="P545" s="152">
        <f>M545*60*1000</f>
        <v>901.34876750555532</v>
      </c>
      <c r="Q545" s="190">
        <f>P545*N545/1000</f>
        <v>81.938011058860027</v>
      </c>
    </row>
    <row r="546" spans="1:17" ht="12.75" customHeight="1">
      <c r="A546" s="66"/>
      <c r="B546" s="118" t="s">
        <v>373</v>
      </c>
      <c r="C546" s="148" t="s">
        <v>615</v>
      </c>
      <c r="D546" s="40">
        <v>20</v>
      </c>
      <c r="E546" s="40">
        <v>1989</v>
      </c>
      <c r="F546" s="149">
        <v>20.814</v>
      </c>
      <c r="G546" s="149">
        <v>1.508</v>
      </c>
      <c r="H546" s="149">
        <v>3.2</v>
      </c>
      <c r="I546" s="149">
        <v>16.106000000000002</v>
      </c>
      <c r="J546" s="149">
        <v>1071.6500000000001</v>
      </c>
      <c r="K546" s="149">
        <v>16.106000000000002</v>
      </c>
      <c r="L546" s="149">
        <v>1071.6500000000001</v>
      </c>
      <c r="M546" s="150">
        <f>K546/L546</f>
        <v>1.5029160640134372E-2</v>
      </c>
      <c r="N546" s="151">
        <v>44.3</v>
      </c>
      <c r="O546" s="152">
        <f>M546*N546</f>
        <v>0.6657918163579527</v>
      </c>
      <c r="P546" s="152">
        <f>M546*60*1000</f>
        <v>901.74963840806231</v>
      </c>
      <c r="Q546" s="190">
        <f>P546*N546/1000</f>
        <v>39.947508981477156</v>
      </c>
    </row>
    <row r="547" spans="1:17" ht="12.75" customHeight="1">
      <c r="A547" s="66"/>
      <c r="B547" s="118" t="s">
        <v>30</v>
      </c>
      <c r="C547" s="148" t="s">
        <v>200</v>
      </c>
      <c r="D547" s="40">
        <v>44</v>
      </c>
      <c r="E547" s="40">
        <v>1966</v>
      </c>
      <c r="F547" s="149">
        <f>+G547+H547+I547</f>
        <v>37.418008999999998</v>
      </c>
      <c r="G547" s="149">
        <v>2.449144</v>
      </c>
      <c r="H547" s="149">
        <v>7.04</v>
      </c>
      <c r="I547" s="149">
        <v>27.928864999999998</v>
      </c>
      <c r="J547" s="149">
        <v>1845.5</v>
      </c>
      <c r="K547" s="149">
        <f>+I547</f>
        <v>27.928864999999998</v>
      </c>
      <c r="L547" s="149">
        <v>1845.5</v>
      </c>
      <c r="M547" s="150">
        <f>K547/L547</f>
        <v>1.5133494987808182E-2</v>
      </c>
      <c r="N547" s="151">
        <v>86.9</v>
      </c>
      <c r="O547" s="152">
        <f>M547*N547</f>
        <v>1.3151007144405311</v>
      </c>
      <c r="P547" s="152">
        <f>M547*60*1000</f>
        <v>908.00969926849086</v>
      </c>
      <c r="Q547" s="190">
        <f>P547*N547/1000</f>
        <v>78.906042866431861</v>
      </c>
    </row>
    <row r="548" spans="1:17" ht="12.75" customHeight="1">
      <c r="A548" s="66"/>
      <c r="B548" s="49" t="s">
        <v>715</v>
      </c>
      <c r="C548" s="50" t="s">
        <v>701</v>
      </c>
      <c r="D548" s="49">
        <v>19</v>
      </c>
      <c r="E548" s="49">
        <v>1986</v>
      </c>
      <c r="F548" s="119">
        <f>SUM(G548:I548)</f>
        <v>12.9</v>
      </c>
      <c r="G548" s="119">
        <v>0</v>
      </c>
      <c r="H548" s="119">
        <v>0</v>
      </c>
      <c r="I548" s="119">
        <v>12.9</v>
      </c>
      <c r="J548" s="119">
        <v>850.94</v>
      </c>
      <c r="K548" s="119">
        <v>12.891</v>
      </c>
      <c r="L548" s="119">
        <v>850.94</v>
      </c>
      <c r="M548" s="120">
        <f>K548/L548</f>
        <v>1.5149129198298351E-2</v>
      </c>
      <c r="N548" s="121">
        <v>68.2</v>
      </c>
      <c r="O548" s="121">
        <f>M548*N548</f>
        <v>1.0331706113239476</v>
      </c>
      <c r="P548" s="121">
        <f>M548*60*1000</f>
        <v>908.94775189790096</v>
      </c>
      <c r="Q548" s="187">
        <f>P548*N548/1000</f>
        <v>61.990236679436848</v>
      </c>
    </row>
    <row r="549" spans="1:17" ht="12.75" customHeight="1">
      <c r="A549" s="66"/>
      <c r="B549" s="118" t="s">
        <v>685</v>
      </c>
      <c r="C549" s="50" t="s">
        <v>60</v>
      </c>
      <c r="D549" s="49">
        <v>118</v>
      </c>
      <c r="E549" s="49">
        <v>1961</v>
      </c>
      <c r="F549" s="119">
        <v>49.74</v>
      </c>
      <c r="G549" s="119">
        <v>10.02</v>
      </c>
      <c r="H549" s="119">
        <v>0</v>
      </c>
      <c r="I549" s="119">
        <f>F549-G549-H549</f>
        <v>39.72</v>
      </c>
      <c r="J549" s="119">
        <v>2620.23</v>
      </c>
      <c r="K549" s="119">
        <f>I549/J549*L549</f>
        <v>39.72</v>
      </c>
      <c r="L549" s="119">
        <v>2620.23</v>
      </c>
      <c r="M549" s="120">
        <f>I549/J549</f>
        <v>1.5158974593833365E-2</v>
      </c>
      <c r="N549" s="121">
        <f>50.1*1.09</f>
        <v>54.609000000000009</v>
      </c>
      <c r="O549" s="121">
        <f>M549*N549</f>
        <v>0.82781644359464635</v>
      </c>
      <c r="P549" s="121">
        <f>M549*60*1000</f>
        <v>909.53847563000193</v>
      </c>
      <c r="Q549" s="187">
        <f>P549*N549/1000</f>
        <v>49.668986615678783</v>
      </c>
    </row>
    <row r="550" spans="1:17" ht="12.75" customHeight="1">
      <c r="A550" s="66"/>
      <c r="B550" s="49" t="s">
        <v>330</v>
      </c>
      <c r="C550" s="165" t="s">
        <v>911</v>
      </c>
      <c r="D550" s="166">
        <v>4</v>
      </c>
      <c r="E550" s="166" t="s">
        <v>34</v>
      </c>
      <c r="F550" s="167">
        <f>G550+H550+I550</f>
        <v>3.2920000000000003</v>
      </c>
      <c r="G550" s="167">
        <v>0.27289999999999998</v>
      </c>
      <c r="H550" s="167">
        <v>0.64</v>
      </c>
      <c r="I550" s="167">
        <v>2.3791000000000002</v>
      </c>
      <c r="J550" s="167">
        <v>156.81</v>
      </c>
      <c r="K550" s="167">
        <f>I550</f>
        <v>2.3791000000000002</v>
      </c>
      <c r="L550" s="167">
        <f>J550</f>
        <v>156.81</v>
      </c>
      <c r="M550" s="168">
        <f>K550/L550</f>
        <v>1.5171864039283211E-2</v>
      </c>
      <c r="N550" s="169">
        <v>47.5</v>
      </c>
      <c r="O550" s="170">
        <f>M550*N550</f>
        <v>0.72066354186595249</v>
      </c>
      <c r="P550" s="170">
        <f>M550*60*1000</f>
        <v>910.31184235699254</v>
      </c>
      <c r="Q550" s="191">
        <f>P550*N550/1000</f>
        <v>43.239812511957147</v>
      </c>
    </row>
    <row r="551" spans="1:17" ht="12.75" customHeight="1">
      <c r="A551" s="66"/>
      <c r="B551" s="49" t="s">
        <v>330</v>
      </c>
      <c r="C551" s="165" t="s">
        <v>910</v>
      </c>
      <c r="D551" s="166">
        <v>22</v>
      </c>
      <c r="E551" s="166" t="s">
        <v>34</v>
      </c>
      <c r="F551" s="167">
        <f>G551+H551+I551</f>
        <v>25.47</v>
      </c>
      <c r="G551" s="167">
        <v>3.968</v>
      </c>
      <c r="H551" s="167">
        <v>3.52</v>
      </c>
      <c r="I551" s="167">
        <v>17.981999999999999</v>
      </c>
      <c r="J551" s="167">
        <v>1180.93</v>
      </c>
      <c r="K551" s="167">
        <f>I551</f>
        <v>17.981999999999999</v>
      </c>
      <c r="L551" s="167">
        <f>J551</f>
        <v>1180.93</v>
      </c>
      <c r="M551" s="168">
        <f>K551/L551</f>
        <v>1.5226982124257998E-2</v>
      </c>
      <c r="N551" s="169">
        <v>47.5</v>
      </c>
      <c r="O551" s="170">
        <f>M551*N551</f>
        <v>0.72328165090225494</v>
      </c>
      <c r="P551" s="170">
        <f>M551*60*1000</f>
        <v>913.61892745547993</v>
      </c>
      <c r="Q551" s="191">
        <f>P551*N551/1000</f>
        <v>43.396899054135297</v>
      </c>
    </row>
    <row r="552" spans="1:17" ht="12.75" customHeight="1">
      <c r="A552" s="66"/>
      <c r="B552" s="118" t="s">
        <v>425</v>
      </c>
      <c r="C552" s="148" t="s">
        <v>773</v>
      </c>
      <c r="D552" s="40">
        <v>8</v>
      </c>
      <c r="E552" s="40" t="s">
        <v>34</v>
      </c>
      <c r="F552" s="149">
        <v>3.2639999999999998</v>
      </c>
      <c r="G552" s="149">
        <v>0.219</v>
      </c>
      <c r="H552" s="149">
        <v>8.8999999999999996E-2</v>
      </c>
      <c r="I552" s="149">
        <v>2.956</v>
      </c>
      <c r="J552" s="149">
        <v>193.93</v>
      </c>
      <c r="K552" s="149">
        <v>2.956</v>
      </c>
      <c r="L552" s="149">
        <v>193.93</v>
      </c>
      <c r="M552" s="150">
        <f>K552/L552</f>
        <v>1.5242613314082399E-2</v>
      </c>
      <c r="N552" s="151">
        <v>74.3</v>
      </c>
      <c r="O552" s="152">
        <f>M552*N552</f>
        <v>1.1325261692363222</v>
      </c>
      <c r="P552" s="152">
        <f>M552*60*1000</f>
        <v>914.55679884494396</v>
      </c>
      <c r="Q552" s="190">
        <f>P552*N552/1000</f>
        <v>67.951570154179336</v>
      </c>
    </row>
    <row r="553" spans="1:17" ht="12.75" customHeight="1">
      <c r="A553" s="66"/>
      <c r="B553" s="118" t="s">
        <v>182</v>
      </c>
      <c r="C553" s="139" t="s">
        <v>163</v>
      </c>
      <c r="D553" s="133">
        <v>40</v>
      </c>
      <c r="E553" s="133">
        <v>1987</v>
      </c>
      <c r="F553" s="129">
        <v>44.432000000000002</v>
      </c>
      <c r="G553" s="129">
        <v>5.1214469999999999</v>
      </c>
      <c r="H553" s="129">
        <v>6.4</v>
      </c>
      <c r="I553" s="129">
        <v>32.910547000000001</v>
      </c>
      <c r="J553" s="129">
        <v>2155.0100000000002</v>
      </c>
      <c r="K553" s="129">
        <v>32.910547000000001</v>
      </c>
      <c r="L553" s="129">
        <v>2155.0100000000002</v>
      </c>
      <c r="M553" s="130">
        <v>1.5271644679143019E-2</v>
      </c>
      <c r="N553" s="131">
        <v>54.609000000000009</v>
      </c>
      <c r="O553" s="131">
        <v>0.8339692442833212</v>
      </c>
      <c r="P553" s="131">
        <v>916.29868074858109</v>
      </c>
      <c r="Q553" s="186">
        <v>50.038154656999275</v>
      </c>
    </row>
    <row r="554" spans="1:17" ht="12.75" customHeight="1">
      <c r="A554" s="66"/>
      <c r="B554" s="118" t="s">
        <v>430</v>
      </c>
      <c r="C554" s="171" t="s">
        <v>427</v>
      </c>
      <c r="D554" s="154">
        <v>21</v>
      </c>
      <c r="E554" s="161" t="s">
        <v>34</v>
      </c>
      <c r="F554" s="156">
        <v>21.82</v>
      </c>
      <c r="G554" s="156">
        <v>1.82</v>
      </c>
      <c r="H554" s="156">
        <v>3.36</v>
      </c>
      <c r="I554" s="156">
        <v>16.64</v>
      </c>
      <c r="J554" s="157">
        <v>1088.6600000000001</v>
      </c>
      <c r="K554" s="156">
        <v>16.64</v>
      </c>
      <c r="L554" s="157">
        <v>1088.6600000000001</v>
      </c>
      <c r="M554" s="150">
        <f>K554/L554</f>
        <v>1.5284845589991365E-2</v>
      </c>
      <c r="N554" s="151">
        <v>59.4</v>
      </c>
      <c r="O554" s="152">
        <f>M554*N554</f>
        <v>0.9079198280454871</v>
      </c>
      <c r="P554" s="152">
        <f>M554*60*1000</f>
        <v>917.0907353994819</v>
      </c>
      <c r="Q554" s="190">
        <f>P554*N554/1000</f>
        <v>54.475189682729223</v>
      </c>
    </row>
    <row r="555" spans="1:17" ht="12.75" customHeight="1">
      <c r="A555" s="66"/>
      <c r="B555" s="118" t="s">
        <v>243</v>
      </c>
      <c r="C555" s="153" t="s">
        <v>231</v>
      </c>
      <c r="D555" s="154">
        <v>33</v>
      </c>
      <c r="E555" s="155" t="s">
        <v>34</v>
      </c>
      <c r="F555" s="156">
        <v>29.35</v>
      </c>
      <c r="G555" s="156">
        <v>2.5299999999999998</v>
      </c>
      <c r="H555" s="156">
        <v>5.12</v>
      </c>
      <c r="I555" s="156">
        <v>21.7</v>
      </c>
      <c r="J555" s="157">
        <v>1419.26</v>
      </c>
      <c r="K555" s="156">
        <v>21.7</v>
      </c>
      <c r="L555" s="157">
        <v>1419.26</v>
      </c>
      <c r="M555" s="150">
        <f>K555/L555</f>
        <v>1.5289657990783929E-2</v>
      </c>
      <c r="N555" s="151">
        <v>59.4</v>
      </c>
      <c r="O555" s="152">
        <f>M555*N555</f>
        <v>0.90820568465256535</v>
      </c>
      <c r="P555" s="152">
        <f>M555*60*1000</f>
        <v>917.37947944703569</v>
      </c>
      <c r="Q555" s="190">
        <f>P555*N555/1000</f>
        <v>54.492341079153924</v>
      </c>
    </row>
    <row r="556" spans="1:17" ht="12.75" customHeight="1">
      <c r="A556" s="66"/>
      <c r="B556" s="118" t="s">
        <v>354</v>
      </c>
      <c r="C556" s="143" t="s">
        <v>349</v>
      </c>
      <c r="D556" s="144">
        <v>11</v>
      </c>
      <c r="E556" s="144">
        <v>1984</v>
      </c>
      <c r="F556" s="145">
        <v>10.554</v>
      </c>
      <c r="G556" s="145">
        <v>0.26855000000000001</v>
      </c>
      <c r="H556" s="145">
        <v>1.1399999999999999</v>
      </c>
      <c r="I556" s="145">
        <v>9.1454520000000006</v>
      </c>
      <c r="J556" s="145">
        <v>597.67999999999995</v>
      </c>
      <c r="K556" s="145">
        <v>9.1454520000000006</v>
      </c>
      <c r="L556" s="145">
        <v>597.67999999999995</v>
      </c>
      <c r="M556" s="146">
        <v>1.5301586133047787E-2</v>
      </c>
      <c r="N556" s="147">
        <v>86.436999999999998</v>
      </c>
      <c r="O556" s="147">
        <v>1.3226232005822516</v>
      </c>
      <c r="P556" s="147">
        <v>918.09516798286722</v>
      </c>
      <c r="Q556" s="189">
        <v>79.357392034935089</v>
      </c>
    </row>
    <row r="557" spans="1:17" ht="12.75" customHeight="1">
      <c r="A557" s="66"/>
      <c r="B557" s="118" t="s">
        <v>243</v>
      </c>
      <c r="C557" s="153" t="s">
        <v>233</v>
      </c>
      <c r="D557" s="154">
        <v>12</v>
      </c>
      <c r="E557" s="155" t="s">
        <v>34</v>
      </c>
      <c r="F557" s="156">
        <v>11.54</v>
      </c>
      <c r="G557" s="156">
        <v>1.23</v>
      </c>
      <c r="H557" s="156">
        <v>1.76</v>
      </c>
      <c r="I557" s="156">
        <v>8.5500000000000007</v>
      </c>
      <c r="J557" s="157">
        <v>604.23</v>
      </c>
      <c r="K557" s="156">
        <v>8.48</v>
      </c>
      <c r="L557" s="157">
        <v>552.99</v>
      </c>
      <c r="M557" s="150">
        <f>K557/L557</f>
        <v>1.5334816181124433E-2</v>
      </c>
      <c r="N557" s="151">
        <v>59.4</v>
      </c>
      <c r="O557" s="152">
        <f>M557*N557</f>
        <v>0.91088808115879127</v>
      </c>
      <c r="P557" s="152">
        <f>M557*60*1000</f>
        <v>920.08897086746595</v>
      </c>
      <c r="Q557" s="190">
        <f>P557*N557/1000</f>
        <v>54.653284869527475</v>
      </c>
    </row>
    <row r="558" spans="1:17" ht="12.75" customHeight="1">
      <c r="A558" s="66"/>
      <c r="B558" s="49" t="s">
        <v>715</v>
      </c>
      <c r="C558" s="50" t="s">
        <v>703</v>
      </c>
      <c r="D558" s="49">
        <v>19</v>
      </c>
      <c r="E558" s="49">
        <v>1978</v>
      </c>
      <c r="F558" s="119">
        <f>SUM(G558:I558)</f>
        <v>14.776</v>
      </c>
      <c r="G558" s="119">
        <v>0</v>
      </c>
      <c r="H558" s="119">
        <v>0</v>
      </c>
      <c r="I558" s="119">
        <v>14.776</v>
      </c>
      <c r="J558" s="119">
        <v>961.74</v>
      </c>
      <c r="K558" s="119">
        <v>14.776</v>
      </c>
      <c r="L558" s="119">
        <v>961.74</v>
      </c>
      <c r="M558" s="120">
        <f>K558/L558</f>
        <v>1.5363819743381787E-2</v>
      </c>
      <c r="N558" s="121">
        <v>68.2</v>
      </c>
      <c r="O558" s="121">
        <f>M558*N558</f>
        <v>1.0478125064986379</v>
      </c>
      <c r="P558" s="121">
        <f>M558*60*1000</f>
        <v>921.82918460290716</v>
      </c>
      <c r="Q558" s="187">
        <f>P558*N558/1000</f>
        <v>62.868750389918269</v>
      </c>
    </row>
    <row r="559" spans="1:17" ht="12.75" customHeight="1">
      <c r="A559" s="66"/>
      <c r="B559" s="118" t="s">
        <v>354</v>
      </c>
      <c r="C559" s="143" t="s">
        <v>346</v>
      </c>
      <c r="D559" s="144">
        <v>16</v>
      </c>
      <c r="E559" s="144">
        <v>1988</v>
      </c>
      <c r="F559" s="145">
        <v>18.32</v>
      </c>
      <c r="G559" s="145">
        <v>1.3427500000000001</v>
      </c>
      <c r="H559" s="145">
        <v>2.56</v>
      </c>
      <c r="I559" s="145">
        <v>14.417251</v>
      </c>
      <c r="J559" s="145">
        <v>937.26</v>
      </c>
      <c r="K559" s="145">
        <v>14.417251</v>
      </c>
      <c r="L559" s="145">
        <v>937.26</v>
      </c>
      <c r="M559" s="146">
        <v>1.5382338945436698E-2</v>
      </c>
      <c r="N559" s="147">
        <v>86.436999999999998</v>
      </c>
      <c r="O559" s="147">
        <v>1.3296032314267119</v>
      </c>
      <c r="P559" s="147">
        <v>922.94033672620185</v>
      </c>
      <c r="Q559" s="189">
        <v>79.776193885602709</v>
      </c>
    </row>
    <row r="560" spans="1:17" ht="12.75" customHeight="1">
      <c r="A560" s="66"/>
      <c r="B560" s="49" t="s">
        <v>282</v>
      </c>
      <c r="C560" s="50" t="s">
        <v>272</v>
      </c>
      <c r="D560" s="49">
        <v>85</v>
      </c>
      <c r="E560" s="49">
        <v>1970</v>
      </c>
      <c r="F560" s="119">
        <v>80.3</v>
      </c>
      <c r="G560" s="119">
        <v>7.5773349999999997</v>
      </c>
      <c r="H560" s="119">
        <v>13.6</v>
      </c>
      <c r="I560" s="119">
        <v>59.122669999999999</v>
      </c>
      <c r="J560" s="119">
        <v>3839.76</v>
      </c>
      <c r="K560" s="119">
        <v>59.122669999999999</v>
      </c>
      <c r="L560" s="119">
        <v>3839.76</v>
      </c>
      <c r="M560" s="120">
        <f>K560/L560</f>
        <v>1.5397490989020147E-2</v>
      </c>
      <c r="N560" s="121">
        <v>58.86</v>
      </c>
      <c r="O560" s="121">
        <f>M560*N560</f>
        <v>0.90629631961372581</v>
      </c>
      <c r="P560" s="121">
        <f>M560*1000*60</f>
        <v>923.84945934120879</v>
      </c>
      <c r="Q560" s="187">
        <f>O560*60</f>
        <v>54.377779176823552</v>
      </c>
    </row>
    <row r="561" spans="1:17" ht="12.75" customHeight="1">
      <c r="A561" s="66"/>
      <c r="B561" s="49" t="s">
        <v>330</v>
      </c>
      <c r="C561" s="165" t="s">
        <v>912</v>
      </c>
      <c r="D561" s="166">
        <v>9</v>
      </c>
      <c r="E561" s="166" t="s">
        <v>34</v>
      </c>
      <c r="F561" s="167">
        <f>G561+H561+I561</f>
        <v>9.4001000000000001</v>
      </c>
      <c r="G561" s="167">
        <v>0.95520000000000005</v>
      </c>
      <c r="H561" s="167">
        <v>1.44</v>
      </c>
      <c r="I561" s="167">
        <v>7.0049000000000001</v>
      </c>
      <c r="J561" s="167">
        <v>454.35</v>
      </c>
      <c r="K561" s="167">
        <f>I561</f>
        <v>7.0049000000000001</v>
      </c>
      <c r="L561" s="167">
        <f>J561</f>
        <v>454.35</v>
      </c>
      <c r="M561" s="168">
        <f>K561/L561</f>
        <v>1.5417409486079014E-2</v>
      </c>
      <c r="N561" s="169">
        <v>47.5</v>
      </c>
      <c r="O561" s="170">
        <f>M561*N561</f>
        <v>0.73232695058875319</v>
      </c>
      <c r="P561" s="170">
        <f>M561*60*1000</f>
        <v>925.04456916474089</v>
      </c>
      <c r="Q561" s="191">
        <f>P561*N561/1000</f>
        <v>43.939617035325192</v>
      </c>
    </row>
    <row r="562" spans="1:17" ht="12.75" customHeight="1">
      <c r="A562" s="66"/>
      <c r="B562" s="118" t="s">
        <v>30</v>
      </c>
      <c r="C562" s="148" t="s">
        <v>199</v>
      </c>
      <c r="D562" s="40">
        <v>9</v>
      </c>
      <c r="E562" s="40">
        <v>1992</v>
      </c>
      <c r="F562" s="149">
        <f>+G562+H562+I562</f>
        <v>9.39</v>
      </c>
      <c r="G562" s="149">
        <v>0.78464599999999995</v>
      </c>
      <c r="H562" s="149">
        <v>1.44</v>
      </c>
      <c r="I562" s="149">
        <v>7.1653539999999998</v>
      </c>
      <c r="J562" s="149">
        <v>464.07</v>
      </c>
      <c r="K562" s="149">
        <f>+I562</f>
        <v>7.1653539999999998</v>
      </c>
      <c r="L562" s="149">
        <v>464.07</v>
      </c>
      <c r="M562" s="150">
        <f>K562/L562</f>
        <v>1.5440243928717651E-2</v>
      </c>
      <c r="N562" s="151">
        <v>86.9</v>
      </c>
      <c r="O562" s="152">
        <f>M562*N562</f>
        <v>1.341757197405564</v>
      </c>
      <c r="P562" s="152">
        <f>M562*60*1000</f>
        <v>926.41463572305906</v>
      </c>
      <c r="Q562" s="190">
        <f>P562*N562/1000</f>
        <v>80.505431844333842</v>
      </c>
    </row>
    <row r="563" spans="1:17" ht="12.75" customHeight="1">
      <c r="A563" s="66"/>
      <c r="B563" s="49" t="s">
        <v>72</v>
      </c>
      <c r="C563" s="127" t="s">
        <v>491</v>
      </c>
      <c r="D563" s="128">
        <v>40</v>
      </c>
      <c r="E563" s="128">
        <v>1988</v>
      </c>
      <c r="F563" s="129">
        <v>38.134999999999998</v>
      </c>
      <c r="G563" s="129">
        <v>2.6520000000000001</v>
      </c>
      <c r="H563" s="129">
        <v>3.92</v>
      </c>
      <c r="I563" s="129">
        <v>31.563001</v>
      </c>
      <c r="J563" s="129">
        <v>2040.9</v>
      </c>
      <c r="K563" s="129">
        <v>31.563001</v>
      </c>
      <c r="L563" s="129">
        <v>2040.9</v>
      </c>
      <c r="M563" s="130">
        <v>1.5465236415306971E-2</v>
      </c>
      <c r="N563" s="131">
        <v>68.779000000000011</v>
      </c>
      <c r="O563" s="131">
        <v>1.0636834954083982</v>
      </c>
      <c r="P563" s="131">
        <v>927.9141849184183</v>
      </c>
      <c r="Q563" s="186">
        <v>63.821009724503902</v>
      </c>
    </row>
    <row r="564" spans="1:17" ht="12.75" customHeight="1">
      <c r="A564" s="66"/>
      <c r="B564" s="49" t="s">
        <v>330</v>
      </c>
      <c r="C564" s="165" t="s">
        <v>913</v>
      </c>
      <c r="D564" s="166">
        <v>20</v>
      </c>
      <c r="E564" s="166" t="s">
        <v>34</v>
      </c>
      <c r="F564" s="167">
        <f>G564+H564+I564</f>
        <v>22.090000000000003</v>
      </c>
      <c r="G564" s="167">
        <v>2.4561000000000002</v>
      </c>
      <c r="H564" s="167">
        <v>3.2</v>
      </c>
      <c r="I564" s="167">
        <v>16.433900000000001</v>
      </c>
      <c r="J564" s="167">
        <v>1062.5999999999999</v>
      </c>
      <c r="K564" s="167">
        <f>I564</f>
        <v>16.433900000000001</v>
      </c>
      <c r="L564" s="167">
        <f>J564</f>
        <v>1062.5999999999999</v>
      </c>
      <c r="M564" s="168">
        <f>K564/L564</f>
        <v>1.5465744400527013E-2</v>
      </c>
      <c r="N564" s="169">
        <v>47.5</v>
      </c>
      <c r="O564" s="170">
        <f>M564*N564</f>
        <v>0.7346228590250331</v>
      </c>
      <c r="P564" s="170">
        <f>M564*60*1000</f>
        <v>927.94466403162085</v>
      </c>
      <c r="Q564" s="191">
        <f>P564*N564/1000</f>
        <v>44.077371541501989</v>
      </c>
    </row>
    <row r="565" spans="1:17" ht="12.75" customHeight="1">
      <c r="A565" s="66"/>
      <c r="B565" s="118" t="s">
        <v>112</v>
      </c>
      <c r="C565" s="142" t="s">
        <v>583</v>
      </c>
      <c r="D565" s="135">
        <v>11</v>
      </c>
      <c r="E565" s="135">
        <v>1976</v>
      </c>
      <c r="F565" s="136">
        <v>11.4725</v>
      </c>
      <c r="G565" s="136">
        <v>1.071</v>
      </c>
      <c r="H565" s="136">
        <v>1.6</v>
      </c>
      <c r="I565" s="136">
        <v>8.801501</v>
      </c>
      <c r="J565" s="136">
        <v>568.63</v>
      </c>
      <c r="K565" s="136">
        <v>8.801501</v>
      </c>
      <c r="L565" s="136">
        <v>568.63</v>
      </c>
      <c r="M565" s="137">
        <v>1.5478432372544537E-2</v>
      </c>
      <c r="N565" s="138">
        <v>57.879000000000005</v>
      </c>
      <c r="O565" s="138">
        <v>0.89587618729050533</v>
      </c>
      <c r="P565" s="138">
        <v>928.7059423526722</v>
      </c>
      <c r="Q565" s="188">
        <v>53.752571237430317</v>
      </c>
    </row>
    <row r="566" spans="1:17" ht="12.75" customHeight="1">
      <c r="A566" s="66"/>
      <c r="B566" s="118" t="s">
        <v>425</v>
      </c>
      <c r="C566" s="148" t="s">
        <v>774</v>
      </c>
      <c r="D566" s="40">
        <v>36</v>
      </c>
      <c r="E566" s="40" t="s">
        <v>34</v>
      </c>
      <c r="F566" s="149">
        <v>22.695</v>
      </c>
      <c r="G566" s="149">
        <v>0</v>
      </c>
      <c r="H566" s="149">
        <v>0</v>
      </c>
      <c r="I566" s="149">
        <v>22.695</v>
      </c>
      <c r="J566" s="149">
        <v>1465.9</v>
      </c>
      <c r="K566" s="149">
        <v>22.695</v>
      </c>
      <c r="L566" s="149">
        <v>1465.9</v>
      </c>
      <c r="M566" s="150">
        <f>K566/L566</f>
        <v>1.5481956477249471E-2</v>
      </c>
      <c r="N566" s="151">
        <v>74.3</v>
      </c>
      <c r="O566" s="152">
        <f>M566*N566</f>
        <v>1.1503093662596355</v>
      </c>
      <c r="P566" s="152">
        <f>M566*60*1000</f>
        <v>928.91738863496823</v>
      </c>
      <c r="Q566" s="190">
        <f>P566*N566/1000</f>
        <v>69.018561975578137</v>
      </c>
    </row>
    <row r="567" spans="1:17" ht="12.75" customHeight="1">
      <c r="A567" s="66"/>
      <c r="B567" s="118" t="s">
        <v>112</v>
      </c>
      <c r="C567" s="142" t="s">
        <v>192</v>
      </c>
      <c r="D567" s="135">
        <v>37</v>
      </c>
      <c r="E567" s="135">
        <v>1986</v>
      </c>
      <c r="F567" s="136">
        <v>45.042999999999999</v>
      </c>
      <c r="G567" s="136">
        <v>4.08</v>
      </c>
      <c r="H567" s="136">
        <v>5.92</v>
      </c>
      <c r="I567" s="136">
        <v>35.042994999999998</v>
      </c>
      <c r="J567" s="136">
        <v>2244.37</v>
      </c>
      <c r="K567" s="136">
        <v>35.042994999999998</v>
      </c>
      <c r="L567" s="136">
        <v>2244.37</v>
      </c>
      <c r="M567" s="137">
        <v>1.5613733475318241E-2</v>
      </c>
      <c r="N567" s="138">
        <v>57.879000000000005</v>
      </c>
      <c r="O567" s="138">
        <v>0.90370727981794452</v>
      </c>
      <c r="P567" s="138">
        <v>936.82400851909438</v>
      </c>
      <c r="Q567" s="188">
        <v>54.222436789076667</v>
      </c>
    </row>
    <row r="568" spans="1:17" ht="12.75" customHeight="1">
      <c r="A568" s="66"/>
      <c r="B568" s="118" t="s">
        <v>243</v>
      </c>
      <c r="C568" s="153" t="s">
        <v>226</v>
      </c>
      <c r="D568" s="154">
        <v>107</v>
      </c>
      <c r="E568" s="155" t="s">
        <v>34</v>
      </c>
      <c r="F568" s="156">
        <v>62.61</v>
      </c>
      <c r="G568" s="156">
        <v>5.07</v>
      </c>
      <c r="H568" s="156">
        <v>17.2</v>
      </c>
      <c r="I568" s="156">
        <v>40.340000000000003</v>
      </c>
      <c r="J568" s="157">
        <v>2563.58</v>
      </c>
      <c r="K568" s="156">
        <v>40.03</v>
      </c>
      <c r="L568" s="157">
        <v>2544.59</v>
      </c>
      <c r="M568" s="150">
        <f>K568/L568</f>
        <v>1.5731414491136096E-2</v>
      </c>
      <c r="N568" s="151">
        <v>59.4</v>
      </c>
      <c r="O568" s="152">
        <f>M568*N568</f>
        <v>0.93444602077348404</v>
      </c>
      <c r="P568" s="152">
        <f>M568*60*1000</f>
        <v>943.88486946816579</v>
      </c>
      <c r="Q568" s="190">
        <f>P568*N568/1000</f>
        <v>56.066761246409051</v>
      </c>
    </row>
    <row r="569" spans="1:17" ht="12.75" customHeight="1">
      <c r="A569" s="66"/>
      <c r="B569" s="118" t="s">
        <v>373</v>
      </c>
      <c r="C569" s="148" t="s">
        <v>375</v>
      </c>
      <c r="D569" s="40">
        <v>20</v>
      </c>
      <c r="E569" s="40">
        <v>1983</v>
      </c>
      <c r="F569" s="149">
        <v>22.507000000000001</v>
      </c>
      <c r="G569" s="149">
        <v>2.7360000000000002</v>
      </c>
      <c r="H569" s="149">
        <v>3.2</v>
      </c>
      <c r="I569" s="149">
        <v>16.571000000000002</v>
      </c>
      <c r="J569" s="149">
        <v>1052.7</v>
      </c>
      <c r="K569" s="149">
        <v>16.571000000000002</v>
      </c>
      <c r="L569" s="149">
        <v>1052.7</v>
      </c>
      <c r="M569" s="150">
        <f>K569/L569</f>
        <v>1.5741426807257528E-2</v>
      </c>
      <c r="N569" s="151">
        <v>44.3</v>
      </c>
      <c r="O569" s="152">
        <f>M569*N569</f>
        <v>0.69734520756150842</v>
      </c>
      <c r="P569" s="152">
        <f>M569*60*1000</f>
        <v>944.48560843545158</v>
      </c>
      <c r="Q569" s="190">
        <f>P569*N569/1000</f>
        <v>41.8407124536905</v>
      </c>
    </row>
    <row r="570" spans="1:17" ht="12.75" customHeight="1">
      <c r="A570" s="66"/>
      <c r="B570" s="118" t="s">
        <v>373</v>
      </c>
      <c r="C570" s="148" t="s">
        <v>614</v>
      </c>
      <c r="D570" s="40">
        <v>20</v>
      </c>
      <c r="E570" s="40">
        <v>1990</v>
      </c>
      <c r="F570" s="149">
        <v>23.388999999999999</v>
      </c>
      <c r="G570" s="149">
        <v>2.3450000000000002</v>
      </c>
      <c r="H570" s="149">
        <v>3.2</v>
      </c>
      <c r="I570" s="149">
        <v>16.844000000000001</v>
      </c>
      <c r="J570" s="149">
        <v>1069.95</v>
      </c>
      <c r="K570" s="149">
        <v>16.844000000000001</v>
      </c>
      <c r="L570" s="149">
        <v>1069.95</v>
      </c>
      <c r="M570" s="150">
        <f>K570/L570</f>
        <v>1.5742791719239216E-2</v>
      </c>
      <c r="N570" s="151">
        <v>44.3</v>
      </c>
      <c r="O570" s="152">
        <f>M570*N570</f>
        <v>0.69740567316229718</v>
      </c>
      <c r="P570" s="152">
        <f>M570*60*1000</f>
        <v>944.56750315435306</v>
      </c>
      <c r="Q570" s="190">
        <f>P570*N570/1000</f>
        <v>41.844340389737837</v>
      </c>
    </row>
    <row r="571" spans="1:17" ht="12.75" customHeight="1">
      <c r="A571" s="66"/>
      <c r="B571" s="49" t="s">
        <v>282</v>
      </c>
      <c r="C571" s="50" t="s">
        <v>249</v>
      </c>
      <c r="D571" s="49">
        <v>20</v>
      </c>
      <c r="E571" s="49">
        <v>1994</v>
      </c>
      <c r="F571" s="119">
        <v>22.29</v>
      </c>
      <c r="G571" s="119">
        <v>1.9148499999999999</v>
      </c>
      <c r="H571" s="119">
        <v>2.72</v>
      </c>
      <c r="I571" s="119">
        <v>17.655149999999999</v>
      </c>
      <c r="J571" s="119">
        <v>1120.8599999999999</v>
      </c>
      <c r="K571" s="119">
        <v>17.655149999999999</v>
      </c>
      <c r="L571" s="119">
        <v>1120.8599999999999</v>
      </c>
      <c r="M571" s="120">
        <f>K571/L571</f>
        <v>1.5751431936191853E-2</v>
      </c>
      <c r="N571" s="121">
        <v>58.86</v>
      </c>
      <c r="O571" s="121">
        <f>M571*N571</f>
        <v>0.92712928376425241</v>
      </c>
      <c r="P571" s="121">
        <f>M571*1000*60</f>
        <v>945.08591617151114</v>
      </c>
      <c r="Q571" s="187">
        <f>O571*60</f>
        <v>55.627757025855146</v>
      </c>
    </row>
    <row r="572" spans="1:17" ht="12.75" customHeight="1">
      <c r="A572" s="66"/>
      <c r="B572" s="49" t="s">
        <v>330</v>
      </c>
      <c r="C572" s="165" t="s">
        <v>914</v>
      </c>
      <c r="D572" s="166">
        <v>40</v>
      </c>
      <c r="E572" s="166" t="s">
        <v>34</v>
      </c>
      <c r="F572" s="167">
        <f>G572+H572+I572</f>
        <v>44.05</v>
      </c>
      <c r="G572" s="167">
        <v>3.7113999999999998</v>
      </c>
      <c r="H572" s="167">
        <v>6.4</v>
      </c>
      <c r="I572" s="167">
        <v>33.938600000000001</v>
      </c>
      <c r="J572" s="167">
        <v>2154.46</v>
      </c>
      <c r="K572" s="167">
        <f>I572</f>
        <v>33.938600000000001</v>
      </c>
      <c r="L572" s="167">
        <f>J572</f>
        <v>2154.46</v>
      </c>
      <c r="M572" s="168">
        <f>K572/L572</f>
        <v>1.5752717618335917E-2</v>
      </c>
      <c r="N572" s="169">
        <v>47.5</v>
      </c>
      <c r="O572" s="170">
        <f>M572*N572</f>
        <v>0.74825408687095607</v>
      </c>
      <c r="P572" s="170">
        <f>M572*60*1000</f>
        <v>945.16305710015502</v>
      </c>
      <c r="Q572" s="191">
        <f>P572*N572/1000</f>
        <v>44.895245212257365</v>
      </c>
    </row>
    <row r="573" spans="1:17" ht="12.75" customHeight="1">
      <c r="A573" s="66"/>
      <c r="B573" s="118" t="s">
        <v>373</v>
      </c>
      <c r="C573" s="148" t="s">
        <v>616</v>
      </c>
      <c r="D573" s="40">
        <v>20</v>
      </c>
      <c r="E573" s="40">
        <v>1989</v>
      </c>
      <c r="F573" s="149">
        <v>21.765000000000001</v>
      </c>
      <c r="G573" s="149">
        <v>1.675</v>
      </c>
      <c r="H573" s="149">
        <v>3.2</v>
      </c>
      <c r="I573" s="149">
        <v>16.89</v>
      </c>
      <c r="J573" s="149">
        <v>1071.6500000000001</v>
      </c>
      <c r="K573" s="149">
        <v>16.89</v>
      </c>
      <c r="L573" s="149">
        <v>1071.6500000000001</v>
      </c>
      <c r="M573" s="150">
        <f>K573/L573</f>
        <v>1.5760742779825501E-2</v>
      </c>
      <c r="N573" s="151">
        <v>44.3</v>
      </c>
      <c r="O573" s="152">
        <f>M573*N573</f>
        <v>0.69820090514626965</v>
      </c>
      <c r="P573" s="152">
        <f>M573*60*1000</f>
        <v>945.64456678953002</v>
      </c>
      <c r="Q573" s="190">
        <f>P573*N573/1000</f>
        <v>41.892054308776174</v>
      </c>
    </row>
    <row r="574" spans="1:17" ht="12.75" customHeight="1">
      <c r="A574" s="66"/>
      <c r="B574" s="118" t="s">
        <v>112</v>
      </c>
      <c r="C574" s="142" t="s">
        <v>110</v>
      </c>
      <c r="D574" s="135">
        <v>50</v>
      </c>
      <c r="E574" s="135">
        <v>1985</v>
      </c>
      <c r="F574" s="136">
        <v>64.007999999999996</v>
      </c>
      <c r="G574" s="136">
        <v>4.7939999999999996</v>
      </c>
      <c r="H574" s="136">
        <v>8</v>
      </c>
      <c r="I574" s="136">
        <v>51.213999999999999</v>
      </c>
      <c r="J574" s="136">
        <v>3248.27</v>
      </c>
      <c r="K574" s="136">
        <v>51.213999999999999</v>
      </c>
      <c r="L574" s="136">
        <v>3248.27</v>
      </c>
      <c r="M574" s="137">
        <v>1.5766546500136997E-2</v>
      </c>
      <c r="N574" s="138">
        <v>57.879000000000005</v>
      </c>
      <c r="O574" s="138">
        <v>0.91255194488142932</v>
      </c>
      <c r="P574" s="138">
        <v>945.9927900082198</v>
      </c>
      <c r="Q574" s="188">
        <v>54.753116692885754</v>
      </c>
    </row>
    <row r="575" spans="1:17" ht="12.75" customHeight="1">
      <c r="A575" s="66"/>
      <c r="B575" s="118" t="s">
        <v>425</v>
      </c>
      <c r="C575" s="148" t="s">
        <v>422</v>
      </c>
      <c r="D575" s="40">
        <v>42</v>
      </c>
      <c r="E575" s="40" t="s">
        <v>34</v>
      </c>
      <c r="F575" s="149">
        <v>33.255000000000003</v>
      </c>
      <c r="G575" s="149">
        <v>1.8879999999999999</v>
      </c>
      <c r="H575" s="149">
        <v>4.32</v>
      </c>
      <c r="I575" s="149">
        <v>27.047000000000001</v>
      </c>
      <c r="J575" s="149">
        <v>1713.13</v>
      </c>
      <c r="K575" s="149">
        <v>27.047000000000001</v>
      </c>
      <c r="L575" s="149">
        <v>1713.13</v>
      </c>
      <c r="M575" s="150">
        <f>K575/L575</f>
        <v>1.5788060450753882E-2</v>
      </c>
      <c r="N575" s="151">
        <v>74.3</v>
      </c>
      <c r="O575" s="152">
        <f>M575*N575</f>
        <v>1.1730528914910134</v>
      </c>
      <c r="P575" s="152">
        <f>M575*60*1000</f>
        <v>947.28362704523295</v>
      </c>
      <c r="Q575" s="190">
        <f>P575*N575/1000</f>
        <v>70.383173489460802</v>
      </c>
    </row>
    <row r="576" spans="1:17" ht="12.75" customHeight="1">
      <c r="A576" s="66"/>
      <c r="B576" s="118" t="s">
        <v>425</v>
      </c>
      <c r="C576" s="148" t="s">
        <v>420</v>
      </c>
      <c r="D576" s="40">
        <v>8</v>
      </c>
      <c r="E576" s="40" t="s">
        <v>34</v>
      </c>
      <c r="F576" s="149">
        <v>6.2850000000000001</v>
      </c>
      <c r="G576" s="149">
        <v>0</v>
      </c>
      <c r="H576" s="149">
        <v>0</v>
      </c>
      <c r="I576" s="149">
        <v>6.2850000000000001</v>
      </c>
      <c r="J576" s="149">
        <v>397.76</v>
      </c>
      <c r="K576" s="149">
        <v>6.2850000000000001</v>
      </c>
      <c r="L576" s="149">
        <v>397.76</v>
      </c>
      <c r="M576" s="150">
        <f>K576/L576</f>
        <v>1.5800985518905873E-2</v>
      </c>
      <c r="N576" s="151">
        <v>74.3</v>
      </c>
      <c r="O576" s="152">
        <f>M576*N576</f>
        <v>1.1740132240547063</v>
      </c>
      <c r="P576" s="152">
        <f>M576*60*1000</f>
        <v>948.05913113435236</v>
      </c>
      <c r="Q576" s="190">
        <f>P576*N576/1000</f>
        <v>70.440793443282388</v>
      </c>
    </row>
    <row r="577" spans="1:17" ht="12.75" customHeight="1">
      <c r="A577" s="66"/>
      <c r="B577" s="118" t="s">
        <v>30</v>
      </c>
      <c r="C577" s="148" t="s">
        <v>29</v>
      </c>
      <c r="D577" s="40">
        <v>20</v>
      </c>
      <c r="E577" s="40">
        <v>1987</v>
      </c>
      <c r="F577" s="149">
        <f>+G577+H577+I577</f>
        <v>22.321003000000001</v>
      </c>
      <c r="G577" s="149">
        <v>1.8223750000000001</v>
      </c>
      <c r="H577" s="149">
        <v>3.4</v>
      </c>
      <c r="I577" s="149">
        <v>17.098628000000001</v>
      </c>
      <c r="J577" s="149">
        <v>1081.5999999999999</v>
      </c>
      <c r="K577" s="149">
        <f>+I577</f>
        <v>17.098628000000001</v>
      </c>
      <c r="L577" s="149">
        <v>1081.5999999999999</v>
      </c>
      <c r="M577" s="150">
        <f>K577/L577</f>
        <v>1.5808642751479293E-2</v>
      </c>
      <c r="N577" s="151">
        <v>86.9</v>
      </c>
      <c r="O577" s="152">
        <f>M577*N577</f>
        <v>1.3737710551035507</v>
      </c>
      <c r="P577" s="152">
        <f>M577*60*1000</f>
        <v>948.51856508875755</v>
      </c>
      <c r="Q577" s="190">
        <f>P577*N577/1000</f>
        <v>82.426263306213031</v>
      </c>
    </row>
    <row r="578" spans="1:17" ht="12.75" customHeight="1">
      <c r="A578" s="66"/>
      <c r="B578" s="118" t="s">
        <v>425</v>
      </c>
      <c r="C578" s="148" t="s">
        <v>775</v>
      </c>
      <c r="D578" s="40">
        <v>6</v>
      </c>
      <c r="E578" s="40" t="s">
        <v>34</v>
      </c>
      <c r="F578" s="149">
        <v>3.37</v>
      </c>
      <c r="G578" s="149">
        <v>0</v>
      </c>
      <c r="H578" s="149">
        <v>0</v>
      </c>
      <c r="I578" s="149">
        <v>3.37</v>
      </c>
      <c r="J578" s="149">
        <v>212.89</v>
      </c>
      <c r="K578" s="149">
        <v>3.37</v>
      </c>
      <c r="L578" s="149">
        <v>212.89</v>
      </c>
      <c r="M578" s="150">
        <f>K578/L578</f>
        <v>1.5829771243365119E-2</v>
      </c>
      <c r="N578" s="151">
        <v>74.3</v>
      </c>
      <c r="O578" s="152">
        <f>M578*N578</f>
        <v>1.1761520033820283</v>
      </c>
      <c r="P578" s="152">
        <f>M578*60*1000</f>
        <v>949.78627460190717</v>
      </c>
      <c r="Q578" s="190">
        <f>P578*N578/1000</f>
        <v>70.569120202921695</v>
      </c>
    </row>
    <row r="579" spans="1:17" ht="12.75" customHeight="1">
      <c r="A579" s="66"/>
      <c r="B579" s="118" t="s">
        <v>38</v>
      </c>
      <c r="C579" s="148" t="s">
        <v>673</v>
      </c>
      <c r="D579" s="40">
        <v>25</v>
      </c>
      <c r="E579" s="40" t="s">
        <v>388</v>
      </c>
      <c r="F579" s="149">
        <f>SUM(G579,H579,I579)</f>
        <v>28.554000000000002</v>
      </c>
      <c r="G579" s="149">
        <v>2.5529999999999999</v>
      </c>
      <c r="H579" s="149">
        <v>4</v>
      </c>
      <c r="I579" s="149">
        <v>22.001000000000001</v>
      </c>
      <c r="J579" s="149"/>
      <c r="K579" s="149">
        <f>I579</f>
        <v>22.001000000000001</v>
      </c>
      <c r="L579" s="149">
        <v>1389.64</v>
      </c>
      <c r="M579" s="150">
        <f>K579/L579</f>
        <v>1.5832157968970379E-2</v>
      </c>
      <c r="N579" s="151">
        <v>57.006999999999998</v>
      </c>
      <c r="O579" s="152">
        <f>M579*N579</f>
        <v>0.90254382933709432</v>
      </c>
      <c r="P579" s="152">
        <f>M579*60*1000</f>
        <v>949.92947813822275</v>
      </c>
      <c r="Q579" s="190">
        <f>P579*N579/1000</f>
        <v>54.152629760225658</v>
      </c>
    </row>
    <row r="580" spans="1:17" ht="12.75" customHeight="1">
      <c r="A580" s="66"/>
      <c r="B580" s="118" t="s">
        <v>313</v>
      </c>
      <c r="C580" s="51" t="s">
        <v>311</v>
      </c>
      <c r="D580" s="40">
        <v>45</v>
      </c>
      <c r="E580" s="40">
        <v>1985</v>
      </c>
      <c r="F580" s="149">
        <v>14.1</v>
      </c>
      <c r="G580" s="149">
        <v>1.53</v>
      </c>
      <c r="H580" s="149">
        <v>1.92</v>
      </c>
      <c r="I580" s="149">
        <v>10.65</v>
      </c>
      <c r="J580" s="149">
        <v>672.3</v>
      </c>
      <c r="K580" s="149">
        <v>10.65</v>
      </c>
      <c r="L580" s="149">
        <v>672.3</v>
      </c>
      <c r="M580" s="150">
        <f>K580/L580</f>
        <v>1.5841142347166444E-2</v>
      </c>
      <c r="N580" s="151">
        <v>90.906000000000006</v>
      </c>
      <c r="O580" s="152">
        <f>M580*N580</f>
        <v>1.4400548862115128</v>
      </c>
      <c r="P580" s="152">
        <f>M580*60*1000</f>
        <v>950.46854082998664</v>
      </c>
      <c r="Q580" s="190">
        <f>P580*N580/1000</f>
        <v>86.403293172690766</v>
      </c>
    </row>
    <row r="581" spans="1:17" ht="12.75" customHeight="1">
      <c r="A581" s="66"/>
      <c r="B581" s="118" t="s">
        <v>30</v>
      </c>
      <c r="C581" s="148" t="s">
        <v>371</v>
      </c>
      <c r="D581" s="40">
        <v>12</v>
      </c>
      <c r="E581" s="40">
        <v>1988</v>
      </c>
      <c r="F581" s="149">
        <f>+G581+H581+I581</f>
        <v>12.268997000000001</v>
      </c>
      <c r="G581" s="149">
        <v>0.867761</v>
      </c>
      <c r="H581" s="149">
        <v>1.92</v>
      </c>
      <c r="I581" s="149">
        <v>9.4812360000000009</v>
      </c>
      <c r="J581" s="149">
        <v>597.29999999999995</v>
      </c>
      <c r="K581" s="149">
        <f>+I581</f>
        <v>9.4812360000000009</v>
      </c>
      <c r="L581" s="149">
        <v>597.29999999999995</v>
      </c>
      <c r="M581" s="150">
        <f>K581/L581</f>
        <v>1.5873490708186843E-2</v>
      </c>
      <c r="N581" s="151">
        <v>86.9</v>
      </c>
      <c r="O581" s="152">
        <f>M581*N581</f>
        <v>1.3794063425414367</v>
      </c>
      <c r="P581" s="152">
        <f>M581*60*1000</f>
        <v>952.4094424912106</v>
      </c>
      <c r="Q581" s="190">
        <f>P581*N581/1000</f>
        <v>82.764380552486216</v>
      </c>
    </row>
    <row r="582" spans="1:17" ht="12.75" customHeight="1">
      <c r="A582" s="66"/>
      <c r="B582" s="118" t="s">
        <v>425</v>
      </c>
      <c r="C582" s="148" t="s">
        <v>776</v>
      </c>
      <c r="D582" s="40">
        <v>8</v>
      </c>
      <c r="E582" s="40" t="s">
        <v>34</v>
      </c>
      <c r="F582" s="149">
        <v>7.07</v>
      </c>
      <c r="G582" s="149">
        <v>0.40799999999999997</v>
      </c>
      <c r="H582" s="149">
        <v>0.08</v>
      </c>
      <c r="I582" s="149">
        <v>6.5819999999999999</v>
      </c>
      <c r="J582" s="149">
        <v>414.27</v>
      </c>
      <c r="K582" s="149">
        <v>6.5819999999999999</v>
      </c>
      <c r="L582" s="149">
        <v>414.27</v>
      </c>
      <c r="M582" s="150">
        <f>K582/L582</f>
        <v>1.5888188862336158E-2</v>
      </c>
      <c r="N582" s="151">
        <v>74.3</v>
      </c>
      <c r="O582" s="152">
        <f>M582*N582</f>
        <v>1.1804924324715764</v>
      </c>
      <c r="P582" s="152">
        <f>M582*60*1000</f>
        <v>953.29133174016943</v>
      </c>
      <c r="Q582" s="190">
        <f>P582*N582/1000</f>
        <v>70.829545948294594</v>
      </c>
    </row>
    <row r="583" spans="1:17" ht="12.75" customHeight="1">
      <c r="A583" s="66"/>
      <c r="B583" s="118" t="s">
        <v>38</v>
      </c>
      <c r="C583" s="148" t="s">
        <v>671</v>
      </c>
      <c r="D583" s="40">
        <v>12</v>
      </c>
      <c r="E583" s="40" t="s">
        <v>388</v>
      </c>
      <c r="F583" s="149">
        <f>SUM(G583,H583,I583)</f>
        <v>13.389000000000001</v>
      </c>
      <c r="G583" s="149">
        <v>0.38700000000000001</v>
      </c>
      <c r="H583" s="149">
        <v>1.92</v>
      </c>
      <c r="I583" s="149">
        <v>11.082000000000001</v>
      </c>
      <c r="J583" s="149"/>
      <c r="K583" s="149">
        <f>I583</f>
        <v>11.082000000000001</v>
      </c>
      <c r="L583" s="149">
        <v>696.86</v>
      </c>
      <c r="M583" s="150">
        <f>K583/L583</f>
        <v>1.5902763826306576E-2</v>
      </c>
      <c r="N583" s="151">
        <v>57.006999999999998</v>
      </c>
      <c r="O583" s="152">
        <f>M583*N583</f>
        <v>0.90656885744625892</v>
      </c>
      <c r="P583" s="152">
        <f>M583*60*1000</f>
        <v>954.16582957839455</v>
      </c>
      <c r="Q583" s="190">
        <f>P583*N583/1000</f>
        <v>54.394131446775539</v>
      </c>
    </row>
    <row r="584" spans="1:17" ht="12.75" customHeight="1">
      <c r="A584" s="66"/>
      <c r="B584" s="118" t="s">
        <v>243</v>
      </c>
      <c r="C584" s="153" t="s">
        <v>229</v>
      </c>
      <c r="D584" s="154">
        <v>59</v>
      </c>
      <c r="E584" s="155" t="s">
        <v>34</v>
      </c>
      <c r="F584" s="156">
        <v>44.68</v>
      </c>
      <c r="G584" s="156">
        <v>4.93</v>
      </c>
      <c r="H584" s="156">
        <v>0.6</v>
      </c>
      <c r="I584" s="156">
        <v>39.15</v>
      </c>
      <c r="J584" s="157">
        <v>2449.7199999999998</v>
      </c>
      <c r="K584" s="156">
        <v>38.409999999999997</v>
      </c>
      <c r="L584" s="157">
        <v>2403.11</v>
      </c>
      <c r="M584" s="150">
        <f>K584/L584</f>
        <v>1.5983454773189739E-2</v>
      </c>
      <c r="N584" s="151">
        <v>59.4</v>
      </c>
      <c r="O584" s="152">
        <f>M584*N584</f>
        <v>0.94941721352747044</v>
      </c>
      <c r="P584" s="152">
        <f>M584*60*1000</f>
        <v>959.00728639138435</v>
      </c>
      <c r="Q584" s="190">
        <f>P584*N584/1000</f>
        <v>56.965032811648229</v>
      </c>
    </row>
    <row r="585" spans="1:17" ht="12.75" customHeight="1">
      <c r="A585" s="66"/>
      <c r="B585" s="118" t="s">
        <v>30</v>
      </c>
      <c r="C585" s="148" t="s">
        <v>372</v>
      </c>
      <c r="D585" s="40">
        <v>32</v>
      </c>
      <c r="E585" s="40">
        <v>1985</v>
      </c>
      <c r="F585" s="149">
        <f>+G585+H585+I585</f>
        <v>23.030771000000001</v>
      </c>
      <c r="G585" s="149">
        <v>2.3588149999999999</v>
      </c>
      <c r="H585" s="149">
        <v>0.34</v>
      </c>
      <c r="I585" s="149">
        <v>20.331956000000002</v>
      </c>
      <c r="J585" s="149">
        <v>1270.74</v>
      </c>
      <c r="K585" s="149">
        <f>+I585</f>
        <v>20.331956000000002</v>
      </c>
      <c r="L585" s="149">
        <v>1270.74</v>
      </c>
      <c r="M585" s="150">
        <f>K585/L585</f>
        <v>1.6000091285392766E-2</v>
      </c>
      <c r="N585" s="151">
        <v>86.9</v>
      </c>
      <c r="O585" s="152">
        <f>M585*N585</f>
        <v>1.3904079327006316</v>
      </c>
      <c r="P585" s="152">
        <f>M585*60*1000</f>
        <v>960.00547712356604</v>
      </c>
      <c r="Q585" s="190">
        <f>P585*N585/1000</f>
        <v>83.424475962037889</v>
      </c>
    </row>
    <row r="586" spans="1:17" ht="12.75" customHeight="1">
      <c r="A586" s="66"/>
      <c r="B586" s="49" t="s">
        <v>282</v>
      </c>
      <c r="C586" s="50" t="s">
        <v>273</v>
      </c>
      <c r="D586" s="49">
        <v>60</v>
      </c>
      <c r="E586" s="49">
        <v>1981</v>
      </c>
      <c r="F586" s="119">
        <v>64.930000000000007</v>
      </c>
      <c r="G586" s="119">
        <v>5.36158</v>
      </c>
      <c r="H586" s="119">
        <v>9.6</v>
      </c>
      <c r="I586" s="119">
        <v>49.968420000000002</v>
      </c>
      <c r="J586" s="119">
        <v>3122.77</v>
      </c>
      <c r="K586" s="119">
        <v>49.968409999999999</v>
      </c>
      <c r="L586" s="119">
        <v>3122.77</v>
      </c>
      <c r="M586" s="120">
        <f>K586/L586</f>
        <v>1.6001309734626629E-2</v>
      </c>
      <c r="N586" s="121">
        <v>58.86</v>
      </c>
      <c r="O586" s="121">
        <f>M586*N586</f>
        <v>0.94183709098012336</v>
      </c>
      <c r="P586" s="121">
        <f>M586*1000*60</f>
        <v>960.07858407759761</v>
      </c>
      <c r="Q586" s="187">
        <f>O586*60</f>
        <v>56.510225458807405</v>
      </c>
    </row>
    <row r="587" spans="1:17" ht="12.75" customHeight="1">
      <c r="A587" s="66"/>
      <c r="B587" s="49" t="s">
        <v>72</v>
      </c>
      <c r="C587" s="127" t="s">
        <v>492</v>
      </c>
      <c r="D587" s="128">
        <v>20</v>
      </c>
      <c r="E587" s="128">
        <v>1985</v>
      </c>
      <c r="F587" s="129">
        <v>21.018999999999998</v>
      </c>
      <c r="G587" s="129">
        <v>1.0563119999999999</v>
      </c>
      <c r="H587" s="129">
        <v>3.2</v>
      </c>
      <c r="I587" s="129">
        <v>16.762689999999999</v>
      </c>
      <c r="J587" s="129">
        <v>1047.19</v>
      </c>
      <c r="K587" s="129">
        <v>16.762689999999999</v>
      </c>
      <c r="L587" s="129">
        <v>1047.19</v>
      </c>
      <c r="M587" s="130">
        <v>1.6007305264565168E-2</v>
      </c>
      <c r="N587" s="131">
        <v>77.39</v>
      </c>
      <c r="O587" s="131">
        <v>1.2388053544246984</v>
      </c>
      <c r="P587" s="131">
        <v>960.43831587391003</v>
      </c>
      <c r="Q587" s="186">
        <v>74.32832126548189</v>
      </c>
    </row>
    <row r="588" spans="1:17" ht="12.75" customHeight="1">
      <c r="A588" s="66"/>
      <c r="B588" s="49" t="s">
        <v>113</v>
      </c>
      <c r="C588" s="134" t="s">
        <v>572</v>
      </c>
      <c r="D588" s="135">
        <v>45</v>
      </c>
      <c r="E588" s="135">
        <v>1972</v>
      </c>
      <c r="F588" s="136">
        <v>39.883000000000003</v>
      </c>
      <c r="G588" s="136">
        <v>3.1597050000000002</v>
      </c>
      <c r="H588" s="136">
        <v>7.2</v>
      </c>
      <c r="I588" s="136">
        <v>29.523295999999998</v>
      </c>
      <c r="J588" s="136">
        <v>1840.92</v>
      </c>
      <c r="K588" s="136">
        <v>29.523295999999998</v>
      </c>
      <c r="L588" s="136">
        <v>1840.92</v>
      </c>
      <c r="M588" s="137">
        <v>1.6037250939747515E-2</v>
      </c>
      <c r="N588" s="138">
        <v>67.798000000000002</v>
      </c>
      <c r="O588" s="138">
        <v>1.0872935392130021</v>
      </c>
      <c r="P588" s="138">
        <v>962.23505638485096</v>
      </c>
      <c r="Q588" s="188">
        <v>65.237612352780118</v>
      </c>
    </row>
    <row r="589" spans="1:17" ht="12.75" customHeight="1">
      <c r="A589" s="66"/>
      <c r="B589" s="118" t="s">
        <v>38</v>
      </c>
      <c r="C589" s="148" t="s">
        <v>669</v>
      </c>
      <c r="D589" s="40">
        <v>45</v>
      </c>
      <c r="E589" s="40" t="s">
        <v>388</v>
      </c>
      <c r="F589" s="149">
        <f>SUM(G589,H589,I589)</f>
        <v>35.710999999999999</v>
      </c>
      <c r="G589" s="149">
        <v>5.202</v>
      </c>
      <c r="H589" s="149">
        <v>0.45</v>
      </c>
      <c r="I589" s="149">
        <v>30.059000000000001</v>
      </c>
      <c r="J589" s="149"/>
      <c r="K589" s="149">
        <f>I589</f>
        <v>30.059000000000001</v>
      </c>
      <c r="L589" s="149">
        <v>1874.21</v>
      </c>
      <c r="M589" s="150">
        <f>K589/L589</f>
        <v>1.6038224105089611E-2</v>
      </c>
      <c r="N589" s="151">
        <v>57.006999999999998</v>
      </c>
      <c r="O589" s="152">
        <f>M589*N589</f>
        <v>0.91429104155884344</v>
      </c>
      <c r="P589" s="152">
        <f>M589*60*1000</f>
        <v>962.29344630537662</v>
      </c>
      <c r="Q589" s="190">
        <f>P589*N589/1000</f>
        <v>54.857462493530605</v>
      </c>
    </row>
    <row r="590" spans="1:17" ht="12.75" customHeight="1">
      <c r="A590" s="66"/>
      <c r="B590" s="118" t="s">
        <v>313</v>
      </c>
      <c r="C590" s="51" t="s">
        <v>822</v>
      </c>
      <c r="D590" s="40">
        <v>45</v>
      </c>
      <c r="E590" s="40">
        <v>1980</v>
      </c>
      <c r="F590" s="149">
        <v>48.853000000000002</v>
      </c>
      <c r="G590" s="149">
        <v>4.59</v>
      </c>
      <c r="H590" s="149">
        <v>7.2009999999999996</v>
      </c>
      <c r="I590" s="149">
        <v>37.061999999999998</v>
      </c>
      <c r="J590" s="149">
        <v>2298</v>
      </c>
      <c r="K590" s="149">
        <v>37.061999999999998</v>
      </c>
      <c r="L590" s="149">
        <v>2298</v>
      </c>
      <c r="M590" s="150">
        <f>K590/L590</f>
        <v>1.612793733681462E-2</v>
      </c>
      <c r="N590" s="151">
        <v>90.906000000000006</v>
      </c>
      <c r="O590" s="152">
        <f>M590*N590</f>
        <v>1.4661262715404699</v>
      </c>
      <c r="P590" s="152">
        <f>M590*60*1000</f>
        <v>967.67624020887718</v>
      </c>
      <c r="Q590" s="190">
        <f>P590*N590/1000</f>
        <v>87.967576292428191</v>
      </c>
    </row>
    <row r="591" spans="1:17" ht="12.75" customHeight="1">
      <c r="A591" s="66"/>
      <c r="B591" s="118" t="s">
        <v>373</v>
      </c>
      <c r="C591" s="148" t="s">
        <v>618</v>
      </c>
      <c r="D591" s="40">
        <v>20</v>
      </c>
      <c r="E591" s="40">
        <v>1984</v>
      </c>
      <c r="F591" s="149">
        <v>21.954999999999998</v>
      </c>
      <c r="G591" s="149">
        <v>1.508</v>
      </c>
      <c r="H591" s="149">
        <v>3.2</v>
      </c>
      <c r="I591" s="149">
        <v>17.247</v>
      </c>
      <c r="J591" s="149">
        <v>1066.95</v>
      </c>
      <c r="K591" s="149">
        <v>17.247</v>
      </c>
      <c r="L591" s="149">
        <v>1066.95</v>
      </c>
      <c r="M591" s="150">
        <f>K591/L591</f>
        <v>1.6164768733305215E-2</v>
      </c>
      <c r="N591" s="151">
        <v>44.3</v>
      </c>
      <c r="O591" s="152">
        <f>M591*N591</f>
        <v>0.71609925488542092</v>
      </c>
      <c r="P591" s="152">
        <f>M591*60*1000</f>
        <v>969.88612399831288</v>
      </c>
      <c r="Q591" s="190">
        <f>P591*N591/1000</f>
        <v>42.965955293125255</v>
      </c>
    </row>
    <row r="592" spans="1:17" ht="12.75" customHeight="1">
      <c r="A592" s="66"/>
      <c r="B592" s="118" t="s">
        <v>685</v>
      </c>
      <c r="C592" s="50" t="s">
        <v>61</v>
      </c>
      <c r="D592" s="49">
        <v>47</v>
      </c>
      <c r="E592" s="49">
        <v>1979</v>
      </c>
      <c r="F592" s="119">
        <v>64.03</v>
      </c>
      <c r="G592" s="119">
        <v>7.88</v>
      </c>
      <c r="H592" s="119">
        <v>7.78</v>
      </c>
      <c r="I592" s="119">
        <f>F592-G592-H592</f>
        <v>48.37</v>
      </c>
      <c r="J592" s="119">
        <v>2974.8700000000003</v>
      </c>
      <c r="K592" s="119">
        <f>I592/J592*L592</f>
        <v>47.44954777855839</v>
      </c>
      <c r="L592" s="119">
        <v>2918.26</v>
      </c>
      <c r="M592" s="120">
        <f>I592/J592</f>
        <v>1.6259534030058455E-2</v>
      </c>
      <c r="N592" s="121">
        <f>50.1*1.09</f>
        <v>54.609000000000009</v>
      </c>
      <c r="O592" s="121">
        <f>M592*N592</f>
        <v>0.88791689384746231</v>
      </c>
      <c r="P592" s="121">
        <f>M592*60*1000</f>
        <v>975.57204180350732</v>
      </c>
      <c r="Q592" s="187">
        <f>P592*N592/1000</f>
        <v>53.275013630847738</v>
      </c>
    </row>
    <row r="593" spans="1:17" ht="12.75" customHeight="1">
      <c r="A593" s="66"/>
      <c r="B593" s="118" t="s">
        <v>373</v>
      </c>
      <c r="C593" s="148" t="s">
        <v>620</v>
      </c>
      <c r="D593" s="40">
        <v>20</v>
      </c>
      <c r="E593" s="40">
        <v>1981</v>
      </c>
      <c r="F593" s="149">
        <v>21.757999999999999</v>
      </c>
      <c r="G593" s="149">
        <v>1.7310000000000001</v>
      </c>
      <c r="H593" s="149">
        <v>3.2</v>
      </c>
      <c r="I593" s="149">
        <v>16.827000000000002</v>
      </c>
      <c r="J593" s="149">
        <v>1034.8499999999999</v>
      </c>
      <c r="K593" s="149">
        <v>16.827000000000002</v>
      </c>
      <c r="L593" s="149">
        <v>1034.8499999999999</v>
      </c>
      <c r="M593" s="150">
        <f>K593/L593</f>
        <v>1.6260327583707788E-2</v>
      </c>
      <c r="N593" s="151">
        <v>44.3</v>
      </c>
      <c r="O593" s="152">
        <f>M593*N593</f>
        <v>0.72033251195825498</v>
      </c>
      <c r="P593" s="152">
        <f>M593*60*1000</f>
        <v>975.61965502246733</v>
      </c>
      <c r="Q593" s="190">
        <f>P593*N593/1000</f>
        <v>43.219950717495301</v>
      </c>
    </row>
    <row r="594" spans="1:17" ht="12.75" customHeight="1">
      <c r="A594" s="66"/>
      <c r="B594" s="49" t="s">
        <v>715</v>
      </c>
      <c r="C594" s="50" t="s">
        <v>702</v>
      </c>
      <c r="D594" s="49">
        <v>10</v>
      </c>
      <c r="E594" s="49">
        <v>1973</v>
      </c>
      <c r="F594" s="119">
        <f>SUM(G594:I594)</f>
        <v>13.093</v>
      </c>
      <c r="G594" s="119">
        <v>0</v>
      </c>
      <c r="H594" s="119">
        <v>0</v>
      </c>
      <c r="I594" s="119">
        <v>13.093</v>
      </c>
      <c r="J594" s="119">
        <v>804.68</v>
      </c>
      <c r="K594" s="119">
        <v>13.093</v>
      </c>
      <c r="L594" s="119">
        <v>804.68</v>
      </c>
      <c r="M594" s="120">
        <f>K594/L594</f>
        <v>1.6271064273997118E-2</v>
      </c>
      <c r="N594" s="121">
        <v>68.2</v>
      </c>
      <c r="O594" s="121">
        <f>M594*N594</f>
        <v>1.1096865834866034</v>
      </c>
      <c r="P594" s="121">
        <f>M594*60*1000</f>
        <v>976.26385643982712</v>
      </c>
      <c r="Q594" s="187">
        <f>P594*N594/1000</f>
        <v>66.581195009196207</v>
      </c>
    </row>
    <row r="595" spans="1:17" ht="12.75" customHeight="1">
      <c r="A595" s="66"/>
      <c r="B595" s="118" t="s">
        <v>310</v>
      </c>
      <c r="C595" s="148" t="s">
        <v>301</v>
      </c>
      <c r="D595" s="40">
        <v>12</v>
      </c>
      <c r="E595" s="40">
        <v>1960</v>
      </c>
      <c r="F595" s="149">
        <v>11.66</v>
      </c>
      <c r="G595" s="149">
        <v>0.66</v>
      </c>
      <c r="H595" s="149">
        <v>1.92</v>
      </c>
      <c r="I595" s="149">
        <v>9.08</v>
      </c>
      <c r="J595" s="149">
        <v>557</v>
      </c>
      <c r="K595" s="149">
        <v>6.8739999999999997</v>
      </c>
      <c r="L595" s="149">
        <v>422.39</v>
      </c>
      <c r="M595" s="150">
        <f>K595/L595</f>
        <v>1.6274059518454509E-2</v>
      </c>
      <c r="N595" s="151">
        <v>70.31</v>
      </c>
      <c r="O595" s="152">
        <f>M595*N595</f>
        <v>1.1442291247425365</v>
      </c>
      <c r="P595" s="152">
        <f>M595*60*1000</f>
        <v>976.44357110727049</v>
      </c>
      <c r="Q595" s="190">
        <f>P595*N595/1000</f>
        <v>68.653747484552198</v>
      </c>
    </row>
    <row r="596" spans="1:17" ht="12.75" customHeight="1">
      <c r="A596" s="66"/>
      <c r="B596" s="118" t="s">
        <v>182</v>
      </c>
      <c r="C596" s="139" t="s">
        <v>168</v>
      </c>
      <c r="D596" s="133">
        <v>108</v>
      </c>
      <c r="E596" s="133">
        <v>1990</v>
      </c>
      <c r="F596" s="129">
        <v>70.641999999999996</v>
      </c>
      <c r="G596" s="129">
        <v>10.240050999999999</v>
      </c>
      <c r="H596" s="129">
        <v>17.2</v>
      </c>
      <c r="I596" s="129">
        <v>43.201948999999999</v>
      </c>
      <c r="J596" s="129">
        <v>2642.7</v>
      </c>
      <c r="K596" s="129">
        <v>43.201948999999999</v>
      </c>
      <c r="L596" s="129">
        <v>2642.7</v>
      </c>
      <c r="M596" s="130">
        <v>1.6347655428160593E-2</v>
      </c>
      <c r="N596" s="131">
        <v>54.609000000000009</v>
      </c>
      <c r="O596" s="131">
        <v>0.89272911527642196</v>
      </c>
      <c r="P596" s="131">
        <v>980.85932568963563</v>
      </c>
      <c r="Q596" s="186">
        <v>53.563746916585316</v>
      </c>
    </row>
    <row r="597" spans="1:17" ht="12.75" customHeight="1">
      <c r="A597" s="66"/>
      <c r="B597" s="118" t="s">
        <v>310</v>
      </c>
      <c r="C597" s="148" t="s">
        <v>813</v>
      </c>
      <c r="D597" s="40">
        <v>18</v>
      </c>
      <c r="E597" s="40">
        <v>1967</v>
      </c>
      <c r="F597" s="149">
        <v>10.965</v>
      </c>
      <c r="G597" s="149">
        <v>1.044</v>
      </c>
      <c r="H597" s="149">
        <v>0.224</v>
      </c>
      <c r="I597" s="149">
        <v>9.6969999999999992</v>
      </c>
      <c r="J597" s="149">
        <v>658.26</v>
      </c>
      <c r="K597" s="149">
        <v>6.734</v>
      </c>
      <c r="L597" s="149">
        <v>411.57</v>
      </c>
      <c r="M597" s="150">
        <f>K597/L597</f>
        <v>1.6361736764098453E-2</v>
      </c>
      <c r="N597" s="151">
        <v>70.31</v>
      </c>
      <c r="O597" s="152">
        <f>M597*N597</f>
        <v>1.1503937118837622</v>
      </c>
      <c r="P597" s="152">
        <f>M597*60*1000</f>
        <v>981.70420584590715</v>
      </c>
      <c r="Q597" s="190">
        <f>P597*N597/1000</f>
        <v>69.02362271302573</v>
      </c>
    </row>
    <row r="598" spans="1:17" ht="12.75" customHeight="1">
      <c r="A598" s="66"/>
      <c r="B598" s="118" t="s">
        <v>30</v>
      </c>
      <c r="C598" s="148" t="s">
        <v>184</v>
      </c>
      <c r="D598" s="40">
        <v>22</v>
      </c>
      <c r="E598" s="40">
        <v>1985</v>
      </c>
      <c r="F598" s="149">
        <f>+G598+H598+I598</f>
        <v>24.525006000000001</v>
      </c>
      <c r="G598" s="149">
        <v>2.345853</v>
      </c>
      <c r="H598" s="149">
        <v>3.74</v>
      </c>
      <c r="I598" s="149">
        <v>18.439153000000001</v>
      </c>
      <c r="J598" s="149">
        <v>1124.8</v>
      </c>
      <c r="K598" s="149">
        <f>+I598</f>
        <v>18.439153000000001</v>
      </c>
      <c r="L598" s="149">
        <v>1124.8</v>
      </c>
      <c r="M598" s="150">
        <f>K598/L598</f>
        <v>1.639327258179232E-2</v>
      </c>
      <c r="N598" s="151">
        <v>86.9</v>
      </c>
      <c r="O598" s="152">
        <f>M598*N598</f>
        <v>1.4245753873577527</v>
      </c>
      <c r="P598" s="152">
        <f>M598*60*1000</f>
        <v>983.59635490753919</v>
      </c>
      <c r="Q598" s="190">
        <f>P598*N598/1000</f>
        <v>85.47452324146515</v>
      </c>
    </row>
    <row r="599" spans="1:17" ht="12.75" customHeight="1">
      <c r="A599" s="66"/>
      <c r="B599" s="118" t="s">
        <v>310</v>
      </c>
      <c r="C599" s="148" t="s">
        <v>299</v>
      </c>
      <c r="D599" s="40">
        <v>20</v>
      </c>
      <c r="E599" s="40">
        <v>1982</v>
      </c>
      <c r="F599" s="149">
        <v>19.925000000000001</v>
      </c>
      <c r="G599" s="149">
        <v>1.323</v>
      </c>
      <c r="H599" s="149">
        <v>2.88</v>
      </c>
      <c r="I599" s="149">
        <v>15.722</v>
      </c>
      <c r="J599" s="149">
        <v>1048.75</v>
      </c>
      <c r="K599" s="149">
        <v>15.428000000000001</v>
      </c>
      <c r="L599" s="149">
        <v>939.76</v>
      </c>
      <c r="M599" s="150">
        <f>K599/L599</f>
        <v>1.6416957521069211E-2</v>
      </c>
      <c r="N599" s="151">
        <v>70.31</v>
      </c>
      <c r="O599" s="152">
        <f>M599*N599</f>
        <v>1.1542762833063762</v>
      </c>
      <c r="P599" s="152">
        <f>M599*60*1000</f>
        <v>985.01745126415278</v>
      </c>
      <c r="Q599" s="190">
        <f>P599*N599/1000</f>
        <v>69.256576998382585</v>
      </c>
    </row>
    <row r="600" spans="1:17" ht="12.75" customHeight="1">
      <c r="A600" s="66"/>
      <c r="B600" s="118" t="s">
        <v>743</v>
      </c>
      <c r="C600" s="50" t="s">
        <v>733</v>
      </c>
      <c r="D600" s="49">
        <v>20</v>
      </c>
      <c r="E600" s="49">
        <v>1976</v>
      </c>
      <c r="F600" s="119">
        <f>G600+H600+I600</f>
        <v>16.12</v>
      </c>
      <c r="G600" s="119">
        <v>1.2</v>
      </c>
      <c r="H600" s="119">
        <v>3.2</v>
      </c>
      <c r="I600" s="119">
        <v>11.72</v>
      </c>
      <c r="J600" s="119">
        <v>712.6</v>
      </c>
      <c r="K600" s="119">
        <v>11.72</v>
      </c>
      <c r="L600" s="119">
        <v>712.76</v>
      </c>
      <c r="M600" s="120">
        <f>K600/L600</f>
        <v>1.6443122509680681E-2</v>
      </c>
      <c r="N600" s="121">
        <v>58.8</v>
      </c>
      <c r="O600" s="121">
        <f>M600*N600*1.09</f>
        <v>1.0538726078904541</v>
      </c>
      <c r="P600" s="121">
        <f>M600*60*1000</f>
        <v>986.58735058084085</v>
      </c>
      <c r="Q600" s="187">
        <f>P600*N600/1000</f>
        <v>58.011336214153438</v>
      </c>
    </row>
    <row r="601" spans="1:17" ht="12.75" customHeight="1">
      <c r="A601" s="66"/>
      <c r="B601" s="49" t="s">
        <v>282</v>
      </c>
      <c r="C601" s="50" t="s">
        <v>252</v>
      </c>
      <c r="D601" s="49">
        <v>42</v>
      </c>
      <c r="E601" s="49">
        <v>1994</v>
      </c>
      <c r="F601" s="119">
        <v>37.28</v>
      </c>
      <c r="G601" s="119">
        <v>1.657537</v>
      </c>
      <c r="H601" s="119">
        <v>5.84</v>
      </c>
      <c r="I601" s="119">
        <v>29.78246</v>
      </c>
      <c r="J601" s="119">
        <v>1808.75</v>
      </c>
      <c r="K601" s="119">
        <v>29.78246</v>
      </c>
      <c r="L601" s="119">
        <v>1808.75</v>
      </c>
      <c r="M601" s="120">
        <f>K601/L601</f>
        <v>1.6465769177608846E-2</v>
      </c>
      <c r="N601" s="121">
        <v>58.86</v>
      </c>
      <c r="O601" s="121">
        <f>M601*N601</f>
        <v>0.96917517379405671</v>
      </c>
      <c r="P601" s="121">
        <f>M601*1000*60</f>
        <v>987.94615065653068</v>
      </c>
      <c r="Q601" s="187">
        <f>O601*60</f>
        <v>58.150510427643404</v>
      </c>
    </row>
    <row r="602" spans="1:17" ht="12.75" customHeight="1">
      <c r="A602" s="66"/>
      <c r="B602" s="49" t="s">
        <v>282</v>
      </c>
      <c r="C602" s="50" t="s">
        <v>270</v>
      </c>
      <c r="D602" s="49">
        <v>60</v>
      </c>
      <c r="E602" s="49">
        <v>1985</v>
      </c>
      <c r="F602" s="119">
        <v>80.260000000000005</v>
      </c>
      <c r="G602" s="119">
        <v>6.3463599999999998</v>
      </c>
      <c r="H602" s="119">
        <v>9.36</v>
      </c>
      <c r="I602" s="119">
        <v>64.553640000000001</v>
      </c>
      <c r="J602" s="119">
        <v>3912.05</v>
      </c>
      <c r="K602" s="119">
        <v>64.553640000000001</v>
      </c>
      <c r="L602" s="119">
        <v>3912.05</v>
      </c>
      <c r="M602" s="120">
        <f>K602/L602</f>
        <v>1.6501230812489616E-2</v>
      </c>
      <c r="N602" s="121">
        <v>58.86</v>
      </c>
      <c r="O602" s="121">
        <f>M602*N602</f>
        <v>0.97126244562313879</v>
      </c>
      <c r="P602" s="121">
        <f>M602*1000*60</f>
        <v>990.07384874937702</v>
      </c>
      <c r="Q602" s="187">
        <f>O602*60</f>
        <v>58.275746737388324</v>
      </c>
    </row>
    <row r="603" spans="1:17" ht="12.75" customHeight="1">
      <c r="A603" s="66"/>
      <c r="B603" s="118" t="s">
        <v>310</v>
      </c>
      <c r="C603" s="148" t="s">
        <v>812</v>
      </c>
      <c r="D603" s="40">
        <v>6</v>
      </c>
      <c r="E603" s="40">
        <v>1929</v>
      </c>
      <c r="F603" s="149">
        <v>4.0259999999999998</v>
      </c>
      <c r="G603" s="149">
        <v>9.4E-2</v>
      </c>
      <c r="H603" s="149">
        <v>6.4000000000000001E-2</v>
      </c>
      <c r="I603" s="149">
        <v>3.8679999999999999</v>
      </c>
      <c r="J603" s="149">
        <v>233.78</v>
      </c>
      <c r="K603" s="149">
        <v>1.425</v>
      </c>
      <c r="L603" s="149">
        <v>86.11</v>
      </c>
      <c r="M603" s="150">
        <f>K603/L603</f>
        <v>1.6548600627104868E-2</v>
      </c>
      <c r="N603" s="151">
        <v>70.31</v>
      </c>
      <c r="O603" s="152">
        <f>M603*N603</f>
        <v>1.1635321100917433</v>
      </c>
      <c r="P603" s="152">
        <f>M603*60*1000</f>
        <v>992.91603762629211</v>
      </c>
      <c r="Q603" s="190">
        <f>P603*N603/1000</f>
        <v>69.81192660550461</v>
      </c>
    </row>
    <row r="604" spans="1:17" ht="12.75" customHeight="1">
      <c r="A604" s="66"/>
      <c r="B604" s="49" t="s">
        <v>113</v>
      </c>
      <c r="C604" s="172" t="s">
        <v>573</v>
      </c>
      <c r="D604" s="173">
        <v>20</v>
      </c>
      <c r="E604" s="173">
        <v>1964</v>
      </c>
      <c r="F604" s="136">
        <v>19.739999999999998</v>
      </c>
      <c r="G604" s="136">
        <v>0.99047099999999999</v>
      </c>
      <c r="H604" s="136">
        <v>3.84</v>
      </c>
      <c r="I604" s="136">
        <v>14.90953</v>
      </c>
      <c r="J604" s="136">
        <v>1114.29</v>
      </c>
      <c r="K604" s="136">
        <v>14.90953</v>
      </c>
      <c r="L604" s="136">
        <v>900.28</v>
      </c>
      <c r="M604" s="137">
        <v>1.6560992135779981E-2</v>
      </c>
      <c r="N604" s="138">
        <v>67.798000000000002</v>
      </c>
      <c r="O604" s="138">
        <v>1.1228021448216112</v>
      </c>
      <c r="P604" s="138">
        <v>993.65952814679883</v>
      </c>
      <c r="Q604" s="188">
        <v>67.368128689296668</v>
      </c>
    </row>
    <row r="605" spans="1:17" ht="12.75" customHeight="1">
      <c r="A605" s="66"/>
      <c r="B605" s="118" t="s">
        <v>425</v>
      </c>
      <c r="C605" s="148" t="s">
        <v>416</v>
      </c>
      <c r="D605" s="40">
        <v>14</v>
      </c>
      <c r="E605" s="40" t="s">
        <v>34</v>
      </c>
      <c r="F605" s="149">
        <v>11.417999999999999</v>
      </c>
      <c r="G605" s="149">
        <v>0.71399999999999997</v>
      </c>
      <c r="H605" s="149">
        <v>0.13900000000000001</v>
      </c>
      <c r="I605" s="149">
        <v>10.565</v>
      </c>
      <c r="J605" s="149">
        <v>635.91</v>
      </c>
      <c r="K605" s="149">
        <v>10.565</v>
      </c>
      <c r="L605" s="149">
        <v>635.91</v>
      </c>
      <c r="M605" s="150">
        <f>K605/L605</f>
        <v>1.6613986255916719E-2</v>
      </c>
      <c r="N605" s="151">
        <v>74.3</v>
      </c>
      <c r="O605" s="152">
        <f>M605*N605</f>
        <v>1.2344191788146122</v>
      </c>
      <c r="P605" s="152">
        <f>M605*60*1000</f>
        <v>996.83917535500314</v>
      </c>
      <c r="Q605" s="190">
        <f>P605*N605/1000</f>
        <v>74.065150728876731</v>
      </c>
    </row>
    <row r="606" spans="1:17" ht="12.75" customHeight="1">
      <c r="A606" s="66"/>
      <c r="B606" s="118" t="s">
        <v>38</v>
      </c>
      <c r="C606" s="148" t="s">
        <v>677</v>
      </c>
      <c r="D606" s="40">
        <v>18</v>
      </c>
      <c r="E606" s="40" t="s">
        <v>388</v>
      </c>
      <c r="F606" s="149">
        <f>SUM(G606,H606,I606)</f>
        <v>19.79</v>
      </c>
      <c r="G606" s="149">
        <v>0.60599999999999998</v>
      </c>
      <c r="H606" s="149">
        <v>3.04</v>
      </c>
      <c r="I606" s="149">
        <v>16.143999999999998</v>
      </c>
      <c r="J606" s="149"/>
      <c r="K606" s="149">
        <f>I606</f>
        <v>16.143999999999998</v>
      </c>
      <c r="L606" s="149">
        <v>966.6</v>
      </c>
      <c r="M606" s="150">
        <f>K606/L606</f>
        <v>1.6701841506310777E-2</v>
      </c>
      <c r="N606" s="151">
        <v>57.006999999999998</v>
      </c>
      <c r="O606" s="152">
        <f>M606*N606</f>
        <v>0.95212187875025844</v>
      </c>
      <c r="P606" s="152">
        <f>M606*60*1000</f>
        <v>1002.1104903786467</v>
      </c>
      <c r="Q606" s="190">
        <f>P606*N606/1000</f>
        <v>57.127312725015507</v>
      </c>
    </row>
    <row r="607" spans="1:17" ht="12.75" customHeight="1">
      <c r="A607" s="66"/>
      <c r="B607" s="118" t="s">
        <v>685</v>
      </c>
      <c r="C607" s="50" t="s">
        <v>55</v>
      </c>
      <c r="D607" s="49">
        <v>108</v>
      </c>
      <c r="E607" s="49">
        <v>1968</v>
      </c>
      <c r="F607" s="119">
        <v>67.540000000000006</v>
      </c>
      <c r="G607" s="119">
        <v>7.59</v>
      </c>
      <c r="H607" s="119">
        <v>17.2</v>
      </c>
      <c r="I607" s="119">
        <f>F607-G607-H607</f>
        <v>42.75</v>
      </c>
      <c r="J607" s="119">
        <v>2558.44</v>
      </c>
      <c r="K607" s="119">
        <f>I607/J607*L607</f>
        <v>42.750000000000007</v>
      </c>
      <c r="L607" s="119">
        <v>2558.44</v>
      </c>
      <c r="M607" s="120">
        <f>I607/J607</f>
        <v>1.6709401041259519E-2</v>
      </c>
      <c r="N607" s="121">
        <f>50.1*1.09</f>
        <v>54.609000000000009</v>
      </c>
      <c r="O607" s="121">
        <f>M607*N607</f>
        <v>0.91248368146214121</v>
      </c>
      <c r="P607" s="121">
        <f>M607*60*1000</f>
        <v>1002.5640624755712</v>
      </c>
      <c r="Q607" s="187">
        <f>P607*N607/1000</f>
        <v>54.749020887728477</v>
      </c>
    </row>
    <row r="608" spans="1:17" ht="12.75" customHeight="1">
      <c r="A608" s="66"/>
      <c r="B608" s="49" t="s">
        <v>333</v>
      </c>
      <c r="C608" s="148" t="s">
        <v>465</v>
      </c>
      <c r="D608" s="40">
        <v>18</v>
      </c>
      <c r="E608" s="40"/>
      <c r="F608" s="149">
        <f>SUM(G608+H608+I608)</f>
        <v>24.492999999999999</v>
      </c>
      <c r="G608" s="149">
        <v>2.1949999999999998</v>
      </c>
      <c r="H608" s="149">
        <v>2.88</v>
      </c>
      <c r="I608" s="149">
        <v>19.417999999999999</v>
      </c>
      <c r="J608" s="149">
        <v>1161.96</v>
      </c>
      <c r="K608" s="149">
        <v>19.417999999999999</v>
      </c>
      <c r="L608" s="149">
        <v>1161.96</v>
      </c>
      <c r="M608" s="150">
        <f>K608/L608</f>
        <v>1.671141863747461E-2</v>
      </c>
      <c r="N608" s="151">
        <v>50.9</v>
      </c>
      <c r="O608" s="152">
        <f>M608*N608</f>
        <v>0.85061120864745765</v>
      </c>
      <c r="P608" s="152">
        <f>M608*60*1000</f>
        <v>1002.6851182484767</v>
      </c>
      <c r="Q608" s="190">
        <f>P608*N608/1000</f>
        <v>51.03667251884746</v>
      </c>
    </row>
    <row r="609" spans="1:17" ht="12.75" customHeight="1">
      <c r="A609" s="66"/>
      <c r="B609" s="49" t="s">
        <v>282</v>
      </c>
      <c r="C609" s="50" t="s">
        <v>247</v>
      </c>
      <c r="D609" s="49">
        <v>35</v>
      </c>
      <c r="E609" s="49">
        <v>1993</v>
      </c>
      <c r="F609" s="119">
        <v>43.08</v>
      </c>
      <c r="G609" s="119">
        <v>3.39202</v>
      </c>
      <c r="H609" s="119">
        <v>5.44</v>
      </c>
      <c r="I609" s="119">
        <v>34.247979999999998</v>
      </c>
      <c r="J609" s="119">
        <v>2045.71</v>
      </c>
      <c r="K609" s="119">
        <v>34.247979999999998</v>
      </c>
      <c r="L609" s="119">
        <v>2045.71</v>
      </c>
      <c r="M609" s="120">
        <f>K609/L609</f>
        <v>1.6741366078280889E-2</v>
      </c>
      <c r="N609" s="121">
        <v>58.86</v>
      </c>
      <c r="O609" s="121">
        <f>M609*N609</f>
        <v>0.98539680736761315</v>
      </c>
      <c r="P609" s="121">
        <f>M609*1000*60</f>
        <v>1004.4819646968534</v>
      </c>
      <c r="Q609" s="187">
        <f>O609*60</f>
        <v>59.123808442056792</v>
      </c>
    </row>
    <row r="610" spans="1:17" ht="12.75" customHeight="1">
      <c r="A610" s="66"/>
      <c r="B610" s="118" t="s">
        <v>112</v>
      </c>
      <c r="C610" s="142" t="s">
        <v>584</v>
      </c>
      <c r="D610" s="135">
        <v>73</v>
      </c>
      <c r="E610" s="135">
        <v>1966</v>
      </c>
      <c r="F610" s="136">
        <v>39.393000000000001</v>
      </c>
      <c r="G610" s="136">
        <v>3.6532830000000001</v>
      </c>
      <c r="H610" s="136">
        <v>0.76</v>
      </c>
      <c r="I610" s="136">
        <v>34.979715999999996</v>
      </c>
      <c r="J610" s="136">
        <v>2087.0500000000002</v>
      </c>
      <c r="K610" s="136">
        <v>34.979715999999996</v>
      </c>
      <c r="L610" s="136">
        <v>2087.0500000000002</v>
      </c>
      <c r="M610" s="137">
        <v>1.6760363192065354E-2</v>
      </c>
      <c r="N610" s="138">
        <v>57.879000000000005</v>
      </c>
      <c r="O610" s="138">
        <v>0.97007306119355063</v>
      </c>
      <c r="P610" s="138">
        <v>1005.6217915239212</v>
      </c>
      <c r="Q610" s="188">
        <v>58.204383671613037</v>
      </c>
    </row>
    <row r="611" spans="1:17" ht="12.75" customHeight="1">
      <c r="A611" s="66"/>
      <c r="B611" s="118" t="s">
        <v>685</v>
      </c>
      <c r="C611" s="50" t="s">
        <v>62</v>
      </c>
      <c r="D611" s="49">
        <v>47</v>
      </c>
      <c r="E611" s="49">
        <v>1981</v>
      </c>
      <c r="F611" s="119">
        <v>66.510000000000005</v>
      </c>
      <c r="G611" s="119">
        <v>5.94</v>
      </c>
      <c r="H611" s="119">
        <v>10.44</v>
      </c>
      <c r="I611" s="119">
        <v>50.13</v>
      </c>
      <c r="J611" s="119">
        <v>2980.63</v>
      </c>
      <c r="K611" s="119">
        <f>I611/J611*L611</f>
        <v>47.998243458597678</v>
      </c>
      <c r="L611" s="119">
        <v>2853.88</v>
      </c>
      <c r="M611" s="120">
        <f>I611/J611</f>
        <v>1.6818592042621861E-2</v>
      </c>
      <c r="N611" s="121">
        <f>50.1*1.09</f>
        <v>54.609000000000009</v>
      </c>
      <c r="O611" s="121">
        <f>M611*N611</f>
        <v>0.91844649285553737</v>
      </c>
      <c r="P611" s="121">
        <f>M611*60*1000</f>
        <v>1009.1155225573116</v>
      </c>
      <c r="Q611" s="187">
        <f>P611*N611/1000</f>
        <v>55.106789571332236</v>
      </c>
    </row>
    <row r="612" spans="1:17" ht="12.75" customHeight="1">
      <c r="A612" s="66"/>
      <c r="B612" s="118" t="s">
        <v>30</v>
      </c>
      <c r="C612" s="148" t="s">
        <v>201</v>
      </c>
      <c r="D612" s="40">
        <v>20</v>
      </c>
      <c r="E612" s="40">
        <v>1983</v>
      </c>
      <c r="F612" s="149">
        <f>+G612+H612+I612</f>
        <v>23.871003000000002</v>
      </c>
      <c r="G612" s="149">
        <v>1.728526</v>
      </c>
      <c r="H612" s="149">
        <v>3.2</v>
      </c>
      <c r="I612" s="149">
        <v>18.942477</v>
      </c>
      <c r="J612" s="149">
        <v>1123.9000000000001</v>
      </c>
      <c r="K612" s="149">
        <f>+I612</f>
        <v>18.942477</v>
      </c>
      <c r="L612" s="149">
        <v>1123.9000000000001</v>
      </c>
      <c r="M612" s="150">
        <f>K612/L612</f>
        <v>1.6854237031764391E-2</v>
      </c>
      <c r="N612" s="151">
        <v>86.9</v>
      </c>
      <c r="O612" s="152">
        <f>M612*N612</f>
        <v>1.4646331980603255</v>
      </c>
      <c r="P612" s="152">
        <f>M612*60*1000</f>
        <v>1011.2542219058636</v>
      </c>
      <c r="Q612" s="190">
        <f>P612*N612/1000</f>
        <v>87.877991883619558</v>
      </c>
    </row>
    <row r="613" spans="1:17" ht="12.75" customHeight="1">
      <c r="A613" s="66"/>
      <c r="B613" s="49" t="s">
        <v>333</v>
      </c>
      <c r="C613" s="148" t="s">
        <v>930</v>
      </c>
      <c r="D613" s="40">
        <v>40</v>
      </c>
      <c r="E613" s="40"/>
      <c r="F613" s="149">
        <f>SUM(G613+H613+I613)</f>
        <v>47</v>
      </c>
      <c r="G613" s="149">
        <v>3.4169999999999998</v>
      </c>
      <c r="H613" s="149">
        <v>6.4</v>
      </c>
      <c r="I613" s="149">
        <v>37.183</v>
      </c>
      <c r="J613" s="149">
        <v>2200.5</v>
      </c>
      <c r="K613" s="149">
        <v>37.183</v>
      </c>
      <c r="L613" s="149">
        <v>2200.5</v>
      </c>
      <c r="M613" s="150">
        <f>K613/L613</f>
        <v>1.6897523290161327E-2</v>
      </c>
      <c r="N613" s="151">
        <v>50.9</v>
      </c>
      <c r="O613" s="152">
        <f>M613*N613</f>
        <v>0.86008393546921147</v>
      </c>
      <c r="P613" s="152">
        <f>M613*60*1000</f>
        <v>1013.8513974096796</v>
      </c>
      <c r="Q613" s="190">
        <f>P613*N613/1000</f>
        <v>51.60503612815269</v>
      </c>
    </row>
    <row r="614" spans="1:17" ht="12.75" customHeight="1">
      <c r="A614" s="66"/>
      <c r="B614" s="118" t="s">
        <v>182</v>
      </c>
      <c r="C614" s="139" t="s">
        <v>167</v>
      </c>
      <c r="D614" s="133">
        <v>33</v>
      </c>
      <c r="E614" s="133">
        <v>1958</v>
      </c>
      <c r="F614" s="129">
        <v>24.55</v>
      </c>
      <c r="G614" s="129">
        <v>3.6212529999999998</v>
      </c>
      <c r="H614" s="129">
        <v>0</v>
      </c>
      <c r="I614" s="129">
        <v>20.928747000000001</v>
      </c>
      <c r="J614" s="129">
        <v>1237.47</v>
      </c>
      <c r="K614" s="129">
        <v>20.928747000000001</v>
      </c>
      <c r="L614" s="129">
        <v>1237.47</v>
      </c>
      <c r="M614" s="130">
        <v>1.6912528788576693E-2</v>
      </c>
      <c r="N614" s="131">
        <v>54.609000000000009</v>
      </c>
      <c r="O614" s="131">
        <v>0.92357628461538477</v>
      </c>
      <c r="P614" s="131">
        <v>1014.7517273146016</v>
      </c>
      <c r="Q614" s="186">
        <v>55.414577076923088</v>
      </c>
    </row>
    <row r="615" spans="1:17" ht="12.75" customHeight="1">
      <c r="A615" s="66"/>
      <c r="B615" s="118" t="s">
        <v>112</v>
      </c>
      <c r="C615" s="142" t="s">
        <v>194</v>
      </c>
      <c r="D615" s="135">
        <v>37</v>
      </c>
      <c r="E615" s="135">
        <v>1983</v>
      </c>
      <c r="F615" s="136">
        <v>43.7</v>
      </c>
      <c r="G615" s="136">
        <v>2.907</v>
      </c>
      <c r="H615" s="136">
        <v>6.08</v>
      </c>
      <c r="I615" s="136">
        <v>34.712997000000001</v>
      </c>
      <c r="J615" s="136">
        <v>2034.47</v>
      </c>
      <c r="K615" s="136">
        <v>34.712997000000001</v>
      </c>
      <c r="L615" s="136">
        <v>2034.47</v>
      </c>
      <c r="M615" s="137">
        <v>1.7062427560986401E-2</v>
      </c>
      <c r="N615" s="138">
        <v>57.879000000000005</v>
      </c>
      <c r="O615" s="138">
        <v>0.98755624480233195</v>
      </c>
      <c r="P615" s="138">
        <v>1023.745653659184</v>
      </c>
      <c r="Q615" s="188">
        <v>59.253374688139914</v>
      </c>
    </row>
    <row r="616" spans="1:17" ht="12.75" customHeight="1">
      <c r="A616" s="66"/>
      <c r="B616" s="49" t="s">
        <v>715</v>
      </c>
      <c r="C616" s="50" t="s">
        <v>704</v>
      </c>
      <c r="D616" s="49">
        <v>17</v>
      </c>
      <c r="E616" s="49">
        <v>1975</v>
      </c>
      <c r="F616" s="119">
        <f>SUM(G616:I616)</f>
        <v>22.472000000000001</v>
      </c>
      <c r="G616" s="119">
        <v>0</v>
      </c>
      <c r="H616" s="119">
        <v>0</v>
      </c>
      <c r="I616" s="119">
        <v>22.472000000000001</v>
      </c>
      <c r="J616" s="119">
        <v>1315.92</v>
      </c>
      <c r="K616" s="119">
        <v>22.472000000000001</v>
      </c>
      <c r="L616" s="119">
        <v>1315.92</v>
      </c>
      <c r="M616" s="120">
        <f>K616/L616</f>
        <v>1.7077025959024866E-2</v>
      </c>
      <c r="N616" s="121">
        <v>68.2</v>
      </c>
      <c r="O616" s="121">
        <f>M616*N616</f>
        <v>1.1646531704054959</v>
      </c>
      <c r="P616" s="121">
        <f>M616*60*1000</f>
        <v>1024.6215575414919</v>
      </c>
      <c r="Q616" s="187">
        <f>P616*N616/1000</f>
        <v>69.879190224329747</v>
      </c>
    </row>
    <row r="617" spans="1:17" ht="12.75" customHeight="1">
      <c r="A617" s="66"/>
      <c r="B617" s="118" t="s">
        <v>373</v>
      </c>
      <c r="C617" s="148" t="s">
        <v>376</v>
      </c>
      <c r="D617" s="40">
        <v>20</v>
      </c>
      <c r="E617" s="40">
        <v>1981</v>
      </c>
      <c r="F617" s="149">
        <v>24.771000000000001</v>
      </c>
      <c r="G617" s="149">
        <v>3.7970000000000002</v>
      </c>
      <c r="H617" s="149">
        <v>3.2</v>
      </c>
      <c r="I617" s="149">
        <v>17.773</v>
      </c>
      <c r="J617" s="149">
        <v>1038.74</v>
      </c>
      <c r="K617" s="149">
        <v>17.773</v>
      </c>
      <c r="L617" s="149">
        <v>1038.74</v>
      </c>
      <c r="M617" s="150">
        <f>K617/L617</f>
        <v>1.7110152684983729E-2</v>
      </c>
      <c r="N617" s="151">
        <v>44.3</v>
      </c>
      <c r="O617" s="152">
        <f>M617*N617</f>
        <v>0.75797976394477917</v>
      </c>
      <c r="P617" s="152">
        <f>M617*60*1000</f>
        <v>1026.6091610990238</v>
      </c>
      <c r="Q617" s="190">
        <f>P617*N617/1000</f>
        <v>45.478785836686754</v>
      </c>
    </row>
    <row r="618" spans="1:17" ht="12.75" customHeight="1">
      <c r="A618" s="66"/>
      <c r="B618" s="49" t="s">
        <v>72</v>
      </c>
      <c r="C618" s="127" t="s">
        <v>489</v>
      </c>
      <c r="D618" s="128">
        <v>36</v>
      </c>
      <c r="E618" s="128">
        <v>1964</v>
      </c>
      <c r="F618" s="129">
        <v>32.953000000000003</v>
      </c>
      <c r="G618" s="129">
        <v>1.413006</v>
      </c>
      <c r="H618" s="129">
        <v>5.6</v>
      </c>
      <c r="I618" s="129">
        <v>25.939995</v>
      </c>
      <c r="J618" s="129">
        <v>1514.36</v>
      </c>
      <c r="K618" s="129">
        <v>25.939995</v>
      </c>
      <c r="L618" s="129">
        <v>1514.36</v>
      </c>
      <c r="M618" s="130">
        <v>1.7129345069864497E-2</v>
      </c>
      <c r="N618" s="131">
        <v>77.39</v>
      </c>
      <c r="O618" s="131">
        <v>1.3256400149568135</v>
      </c>
      <c r="P618" s="131">
        <v>1027.7607041918698</v>
      </c>
      <c r="Q618" s="186">
        <v>79.538400897408806</v>
      </c>
    </row>
    <row r="619" spans="1:17" ht="12.75" customHeight="1">
      <c r="A619" s="66"/>
      <c r="B619" s="118" t="s">
        <v>310</v>
      </c>
      <c r="C619" s="148" t="s">
        <v>811</v>
      </c>
      <c r="D619" s="40">
        <v>9</v>
      </c>
      <c r="E619" s="40">
        <v>1967</v>
      </c>
      <c r="F619" s="149">
        <v>7.9640000000000004</v>
      </c>
      <c r="G619" s="149">
        <v>0.67700000000000005</v>
      </c>
      <c r="H619" s="149">
        <v>0.14399999999999999</v>
      </c>
      <c r="I619" s="149">
        <v>7.1429999999999998</v>
      </c>
      <c r="J619" s="149">
        <v>416.33</v>
      </c>
      <c r="K619" s="149">
        <v>7.1429999999999998</v>
      </c>
      <c r="L619" s="149">
        <v>416.33</v>
      </c>
      <c r="M619" s="150">
        <f>K619/L619</f>
        <v>1.7157062906828717E-2</v>
      </c>
      <c r="N619" s="151">
        <v>70.31</v>
      </c>
      <c r="O619" s="152">
        <f>M619*N619</f>
        <v>1.206313092979127</v>
      </c>
      <c r="P619" s="152">
        <f>M619*60*1000</f>
        <v>1029.4237744097229</v>
      </c>
      <c r="Q619" s="190">
        <f>P619*N619/1000</f>
        <v>72.37878557874761</v>
      </c>
    </row>
    <row r="620" spans="1:17" ht="12.75" customHeight="1">
      <c r="A620" s="66"/>
      <c r="B620" s="49" t="s">
        <v>333</v>
      </c>
      <c r="C620" s="148" t="s">
        <v>466</v>
      </c>
      <c r="D620" s="40">
        <v>36</v>
      </c>
      <c r="E620" s="40">
        <v>1969</v>
      </c>
      <c r="F620" s="149">
        <f>SUM(G620+H620+I620)</f>
        <v>34</v>
      </c>
      <c r="G620" s="149">
        <v>2.2829999999999999</v>
      </c>
      <c r="H620" s="149">
        <v>5.76</v>
      </c>
      <c r="I620" s="149">
        <v>25.957000000000001</v>
      </c>
      <c r="J620" s="149">
        <v>1512.63</v>
      </c>
      <c r="K620" s="149">
        <v>25.957000000000001</v>
      </c>
      <c r="L620" s="149">
        <v>1512.63</v>
      </c>
      <c r="M620" s="150">
        <f>K620/L620</f>
        <v>1.7160177968174636E-2</v>
      </c>
      <c r="N620" s="151">
        <v>50.9</v>
      </c>
      <c r="O620" s="152">
        <f>M620*N620</f>
        <v>0.87345305858008893</v>
      </c>
      <c r="P620" s="152">
        <f>M620*60*1000</f>
        <v>1029.6106780904781</v>
      </c>
      <c r="Q620" s="190">
        <f>P620*N620/1000</f>
        <v>52.40718351480534</v>
      </c>
    </row>
    <row r="621" spans="1:17" ht="12.75" customHeight="1">
      <c r="A621" s="66"/>
      <c r="B621" s="49" t="s">
        <v>282</v>
      </c>
      <c r="C621" s="50" t="s">
        <v>269</v>
      </c>
      <c r="D621" s="49">
        <v>50</v>
      </c>
      <c r="E621" s="49">
        <v>1988</v>
      </c>
      <c r="F621" s="119">
        <v>53.08</v>
      </c>
      <c r="G621" s="119">
        <v>4.1032500000000001</v>
      </c>
      <c r="H621" s="119">
        <v>7.84</v>
      </c>
      <c r="I621" s="119">
        <v>41.136749999999999</v>
      </c>
      <c r="J621" s="119">
        <v>2389.81</v>
      </c>
      <c r="K621" s="119">
        <v>41.136749999999999</v>
      </c>
      <c r="L621" s="119">
        <v>2389.81</v>
      </c>
      <c r="M621" s="120">
        <f>K621/L621</f>
        <v>1.7213397717810202E-2</v>
      </c>
      <c r="N621" s="121">
        <v>58.86</v>
      </c>
      <c r="O621" s="121">
        <f>M621*N621</f>
        <v>1.0131805896703086</v>
      </c>
      <c r="P621" s="121">
        <f>M621*1000*60</f>
        <v>1032.8038630686121</v>
      </c>
      <c r="Q621" s="187">
        <f>O621*60</f>
        <v>60.79083538021851</v>
      </c>
    </row>
    <row r="622" spans="1:17" ht="12.75" customHeight="1">
      <c r="A622" s="66"/>
      <c r="B622" s="118" t="s">
        <v>182</v>
      </c>
      <c r="C622" s="139" t="s">
        <v>166</v>
      </c>
      <c r="D622" s="133">
        <v>22</v>
      </c>
      <c r="E622" s="133">
        <v>1981</v>
      </c>
      <c r="F622" s="129">
        <v>26.038</v>
      </c>
      <c r="G622" s="129">
        <v>2.3919809999999999</v>
      </c>
      <c r="H622" s="129">
        <v>3.52</v>
      </c>
      <c r="I622" s="129">
        <v>20.126021000000001</v>
      </c>
      <c r="J622" s="129">
        <v>1167.51</v>
      </c>
      <c r="K622" s="129">
        <v>20.126021000000001</v>
      </c>
      <c r="L622" s="129">
        <v>1167.51</v>
      </c>
      <c r="M622" s="130">
        <v>1.7238414231998015E-2</v>
      </c>
      <c r="N622" s="131">
        <v>54.609000000000009</v>
      </c>
      <c r="O622" s="131">
        <v>0.94137256279517978</v>
      </c>
      <c r="P622" s="131">
        <v>1034.304853919881</v>
      </c>
      <c r="Q622" s="186">
        <v>56.482353767710791</v>
      </c>
    </row>
    <row r="623" spans="1:17" ht="12.75" customHeight="1">
      <c r="A623" s="66"/>
      <c r="B623" s="118" t="s">
        <v>310</v>
      </c>
      <c r="C623" s="148" t="s">
        <v>442</v>
      </c>
      <c r="D623" s="40">
        <v>5</v>
      </c>
      <c r="E623" s="40">
        <v>1984</v>
      </c>
      <c r="F623" s="149">
        <v>3.363</v>
      </c>
      <c r="G623" s="149">
        <v>0.17</v>
      </c>
      <c r="H623" s="149">
        <v>0.08</v>
      </c>
      <c r="I623" s="149">
        <v>3.113</v>
      </c>
      <c r="J623" s="149">
        <v>180.46</v>
      </c>
      <c r="K623" s="149">
        <v>3.113</v>
      </c>
      <c r="L623" s="149">
        <v>180.46</v>
      </c>
      <c r="M623" s="150">
        <f>K623/L623</f>
        <v>1.725036019062396E-2</v>
      </c>
      <c r="N623" s="151">
        <v>70.31</v>
      </c>
      <c r="O623" s="152">
        <f>M623*N623</f>
        <v>1.2128728250027707</v>
      </c>
      <c r="P623" s="152">
        <f>M623*60*1000</f>
        <v>1035.0216114374375</v>
      </c>
      <c r="Q623" s="190">
        <f>P623*N623/1000</f>
        <v>72.772369500166221</v>
      </c>
    </row>
    <row r="624" spans="1:17" ht="12.75" customHeight="1">
      <c r="A624" s="66"/>
      <c r="B624" s="49" t="s">
        <v>333</v>
      </c>
      <c r="C624" s="148" t="s">
        <v>464</v>
      </c>
      <c r="D624" s="40">
        <v>14</v>
      </c>
      <c r="E624" s="40"/>
      <c r="F624" s="149">
        <f>SUM(G624+H624+I624)</f>
        <v>9.6929999999999996</v>
      </c>
      <c r="G624" s="149">
        <v>0.91800000000000004</v>
      </c>
      <c r="H624" s="149">
        <v>0</v>
      </c>
      <c r="I624" s="149">
        <v>8.7750000000000004</v>
      </c>
      <c r="J624" s="149">
        <v>508.13</v>
      </c>
      <c r="K624" s="149">
        <v>8.7750000000000004</v>
      </c>
      <c r="L624" s="149">
        <v>508.13</v>
      </c>
      <c r="M624" s="150">
        <f>K624/L624</f>
        <v>1.7269202763072443E-2</v>
      </c>
      <c r="N624" s="151">
        <v>50.9</v>
      </c>
      <c r="O624" s="152">
        <f>M624*N624</f>
        <v>0.87900242064038736</v>
      </c>
      <c r="P624" s="152">
        <f>M624*60*1000</f>
        <v>1036.1521657843466</v>
      </c>
      <c r="Q624" s="190">
        <f>P624*N624/1000</f>
        <v>52.740145238423239</v>
      </c>
    </row>
    <row r="625" spans="1:17" ht="12.75" customHeight="1">
      <c r="A625" s="66"/>
      <c r="B625" s="118" t="s">
        <v>425</v>
      </c>
      <c r="C625" s="148" t="s">
        <v>417</v>
      </c>
      <c r="D625" s="40">
        <v>5</v>
      </c>
      <c r="E625" s="40" t="s">
        <v>34</v>
      </c>
      <c r="F625" s="149">
        <v>3.2850000000000001</v>
      </c>
      <c r="G625" s="149">
        <v>0</v>
      </c>
      <c r="H625" s="149">
        <v>0</v>
      </c>
      <c r="I625" s="149">
        <v>3.2850000000000001</v>
      </c>
      <c r="J625" s="149">
        <v>190.21</v>
      </c>
      <c r="K625" s="149">
        <v>3.2850000000000001</v>
      </c>
      <c r="L625" s="149">
        <v>190.21</v>
      </c>
      <c r="M625" s="150">
        <f>K625/L625</f>
        <v>1.7270385363545554E-2</v>
      </c>
      <c r="N625" s="151">
        <v>74.3</v>
      </c>
      <c r="O625" s="152">
        <f>M625*N625</f>
        <v>1.2831896325114347</v>
      </c>
      <c r="P625" s="152">
        <f>M625*60*1000</f>
        <v>1036.2231218127333</v>
      </c>
      <c r="Q625" s="190">
        <f>P625*N625/1000</f>
        <v>76.991377950686086</v>
      </c>
    </row>
    <row r="626" spans="1:17" ht="12.75" customHeight="1">
      <c r="A626" s="66"/>
      <c r="B626" s="118" t="s">
        <v>182</v>
      </c>
      <c r="C626" s="139" t="s">
        <v>171</v>
      </c>
      <c r="D626" s="133">
        <v>25</v>
      </c>
      <c r="E626" s="133">
        <v>1940</v>
      </c>
      <c r="F626" s="129">
        <v>33.195</v>
      </c>
      <c r="G626" s="129">
        <v>2.690334</v>
      </c>
      <c r="H626" s="129">
        <v>3.52</v>
      </c>
      <c r="I626" s="129">
        <v>26.984666000000001</v>
      </c>
      <c r="J626" s="129">
        <v>1544.26</v>
      </c>
      <c r="K626" s="129">
        <v>26.984666000000001</v>
      </c>
      <c r="L626" s="129">
        <v>1544.26</v>
      </c>
      <c r="M626" s="130">
        <v>1.7474172742931889E-2</v>
      </c>
      <c r="N626" s="131">
        <v>54.609000000000009</v>
      </c>
      <c r="O626" s="131">
        <v>0.95424709931876772</v>
      </c>
      <c r="P626" s="131">
        <v>1048.4503645759132</v>
      </c>
      <c r="Q626" s="186">
        <v>57.254825959126059</v>
      </c>
    </row>
    <row r="627" spans="1:17" ht="12.75" customHeight="1">
      <c r="A627" s="66"/>
      <c r="B627" s="118" t="s">
        <v>425</v>
      </c>
      <c r="C627" s="148" t="s">
        <v>415</v>
      </c>
      <c r="D627" s="40">
        <v>18</v>
      </c>
      <c r="E627" s="40" t="s">
        <v>34</v>
      </c>
      <c r="F627" s="149">
        <v>19.835999999999999</v>
      </c>
      <c r="G627" s="149">
        <v>1.1859999999999999</v>
      </c>
      <c r="H627" s="149">
        <v>2.879</v>
      </c>
      <c r="I627" s="149">
        <v>15.771000000000001</v>
      </c>
      <c r="J627" s="149">
        <v>902.29</v>
      </c>
      <c r="K627" s="149">
        <v>15.771000000000001</v>
      </c>
      <c r="L627" s="149">
        <v>902.29</v>
      </c>
      <c r="M627" s="150">
        <f>K627/L627</f>
        <v>1.7478859346773214E-2</v>
      </c>
      <c r="N627" s="151">
        <v>74.3</v>
      </c>
      <c r="O627" s="152">
        <f>M627*N627</f>
        <v>1.2986792494652497</v>
      </c>
      <c r="P627" s="152">
        <f>M627*60*1000</f>
        <v>1048.7315608063927</v>
      </c>
      <c r="Q627" s="190">
        <f>P627*N627/1000</f>
        <v>77.920754967914988</v>
      </c>
    </row>
    <row r="628" spans="1:17" ht="12.75" customHeight="1">
      <c r="A628" s="66"/>
      <c r="B628" s="118" t="s">
        <v>373</v>
      </c>
      <c r="C628" s="148" t="s">
        <v>617</v>
      </c>
      <c r="D628" s="40">
        <v>20</v>
      </c>
      <c r="E628" s="40">
        <v>1984</v>
      </c>
      <c r="F628" s="149">
        <v>23.359000000000002</v>
      </c>
      <c r="G628" s="149">
        <v>1.508</v>
      </c>
      <c r="H628" s="149">
        <v>3.2</v>
      </c>
      <c r="I628" s="149">
        <v>18.651</v>
      </c>
      <c r="J628" s="149">
        <v>1066.1500000000001</v>
      </c>
      <c r="K628" s="149">
        <v>18.651</v>
      </c>
      <c r="L628" s="149">
        <v>1066.1500000000001</v>
      </c>
      <c r="M628" s="150">
        <f>K628/L628</f>
        <v>1.7493786052619236E-2</v>
      </c>
      <c r="N628" s="151">
        <v>44.3</v>
      </c>
      <c r="O628" s="152">
        <f>M628*N628</f>
        <v>0.77497472213103213</v>
      </c>
      <c r="P628" s="152">
        <f>M628*60*1000</f>
        <v>1049.6271631571542</v>
      </c>
      <c r="Q628" s="190">
        <f>P628*N628/1000</f>
        <v>46.498483327861926</v>
      </c>
    </row>
    <row r="629" spans="1:17" ht="12.75" customHeight="1">
      <c r="A629" s="66"/>
      <c r="B629" s="49" t="s">
        <v>333</v>
      </c>
      <c r="C629" s="148" t="s">
        <v>929</v>
      </c>
      <c r="D629" s="40">
        <v>22</v>
      </c>
      <c r="E629" s="40">
        <v>1982</v>
      </c>
      <c r="F629" s="149">
        <f>SUM(G629+H629+I629)</f>
        <v>25.481000000000002</v>
      </c>
      <c r="G629" s="149">
        <v>1.7370000000000001</v>
      </c>
      <c r="H629" s="149">
        <v>3.52</v>
      </c>
      <c r="I629" s="149">
        <v>20.224</v>
      </c>
      <c r="J629" s="149">
        <v>1153.74</v>
      </c>
      <c r="K629" s="149">
        <v>20.224</v>
      </c>
      <c r="L629" s="149">
        <v>1153.74</v>
      </c>
      <c r="M629" s="150">
        <f>K629/L629</f>
        <v>1.7529079341966129E-2</v>
      </c>
      <c r="N629" s="151">
        <v>50.9</v>
      </c>
      <c r="O629" s="152">
        <f>M629*N629</f>
        <v>0.89223013850607591</v>
      </c>
      <c r="P629" s="152">
        <f>M629*60*1000</f>
        <v>1051.7447605179677</v>
      </c>
      <c r="Q629" s="190">
        <f>P629*N629/1000</f>
        <v>53.533808310364556</v>
      </c>
    </row>
    <row r="630" spans="1:17" ht="12.75" customHeight="1">
      <c r="A630" s="66"/>
      <c r="B630" s="118" t="s">
        <v>310</v>
      </c>
      <c r="C630" s="148" t="s">
        <v>306</v>
      </c>
      <c r="D630" s="40">
        <v>8</v>
      </c>
      <c r="E630" s="40">
        <v>1965</v>
      </c>
      <c r="F630" s="149">
        <v>8.33</v>
      </c>
      <c r="G630" s="149">
        <v>1.077</v>
      </c>
      <c r="H630" s="149">
        <v>0.128</v>
      </c>
      <c r="I630" s="149">
        <v>7.125</v>
      </c>
      <c r="J630" s="149">
        <v>406.23</v>
      </c>
      <c r="K630" s="149">
        <v>6.29</v>
      </c>
      <c r="L630" s="149">
        <v>358.6</v>
      </c>
      <c r="M630" s="150">
        <f>K630/L630</f>
        <v>1.7540435025097601E-2</v>
      </c>
      <c r="N630" s="151">
        <v>70.31</v>
      </c>
      <c r="O630" s="152">
        <f>M630*N630</f>
        <v>1.2332679866146123</v>
      </c>
      <c r="P630" s="152">
        <f>M630*60*1000</f>
        <v>1052.426101505856</v>
      </c>
      <c r="Q630" s="190">
        <f>P630*N630/1000</f>
        <v>73.996079196876735</v>
      </c>
    </row>
    <row r="631" spans="1:17" ht="12.75" customHeight="1">
      <c r="A631" s="66"/>
      <c r="B631" s="118" t="s">
        <v>38</v>
      </c>
      <c r="C631" s="148" t="s">
        <v>668</v>
      </c>
      <c r="D631" s="40">
        <v>12</v>
      </c>
      <c r="E631" s="40" t="s">
        <v>388</v>
      </c>
      <c r="F631" s="149">
        <f>SUM(G631,H631,I631)</f>
        <v>12.164</v>
      </c>
      <c r="G631" s="149">
        <v>0.86199999999999999</v>
      </c>
      <c r="H631" s="149">
        <v>1.92</v>
      </c>
      <c r="I631" s="149">
        <v>9.3819999999999997</v>
      </c>
      <c r="J631" s="149"/>
      <c r="K631" s="149">
        <f>I631</f>
        <v>9.3819999999999997</v>
      </c>
      <c r="L631" s="149">
        <v>533.79999999999995</v>
      </c>
      <c r="M631" s="150">
        <f>K631/L631</f>
        <v>1.7575871112776323E-2</v>
      </c>
      <c r="N631" s="151">
        <v>57.006999999999998</v>
      </c>
      <c r="O631" s="152">
        <f>M631*N631</f>
        <v>1.0019476845260398</v>
      </c>
      <c r="P631" s="152">
        <f>M631*60*1000</f>
        <v>1054.5522667665794</v>
      </c>
      <c r="Q631" s="190">
        <f>P631*N631/1000</f>
        <v>60.11686107156239</v>
      </c>
    </row>
    <row r="632" spans="1:17" ht="12.75" customHeight="1">
      <c r="A632" s="66"/>
      <c r="B632" s="49" t="s">
        <v>715</v>
      </c>
      <c r="C632" s="50" t="s">
        <v>705</v>
      </c>
      <c r="D632" s="49">
        <v>6</v>
      </c>
      <c r="E632" s="49">
        <v>1971</v>
      </c>
      <c r="F632" s="119">
        <f>SUM(G632:I632)</f>
        <v>5.7809999999999997</v>
      </c>
      <c r="G632" s="119">
        <v>0</v>
      </c>
      <c r="H632" s="119">
        <v>0</v>
      </c>
      <c r="I632" s="119">
        <v>5.7809999999999997</v>
      </c>
      <c r="J632" s="119">
        <v>328.45</v>
      </c>
      <c r="K632" s="119">
        <v>5.7809999999999997</v>
      </c>
      <c r="L632" s="119">
        <v>328.45</v>
      </c>
      <c r="M632" s="120">
        <f>K632/L632</f>
        <v>1.7600852488963311E-2</v>
      </c>
      <c r="N632" s="121">
        <v>68.2</v>
      </c>
      <c r="O632" s="121">
        <f>M632*N632</f>
        <v>1.2003781397472979</v>
      </c>
      <c r="P632" s="121">
        <f>M632*60*1000</f>
        <v>1056.0511493377987</v>
      </c>
      <c r="Q632" s="187">
        <f>P632*N632/1000</f>
        <v>72.022688384837878</v>
      </c>
    </row>
    <row r="633" spans="1:17" ht="12.75" customHeight="1">
      <c r="A633" s="66"/>
      <c r="B633" s="49" t="s">
        <v>333</v>
      </c>
      <c r="C633" s="148" t="s">
        <v>462</v>
      </c>
      <c r="D633" s="40">
        <v>36</v>
      </c>
      <c r="E633" s="40"/>
      <c r="F633" s="149">
        <f>SUM(G633+H633+I633)</f>
        <v>36</v>
      </c>
      <c r="G633" s="149">
        <v>3.5209999999999999</v>
      </c>
      <c r="H633" s="149">
        <v>5.76</v>
      </c>
      <c r="I633" s="149">
        <v>26.719000000000001</v>
      </c>
      <c r="J633" s="149">
        <v>1516.15</v>
      </c>
      <c r="K633" s="149">
        <v>25.885000000000002</v>
      </c>
      <c r="L633" s="149">
        <v>1469.08</v>
      </c>
      <c r="M633" s="150">
        <f>K633/L633</f>
        <v>1.7619870939635691E-2</v>
      </c>
      <c r="N633" s="151">
        <v>50.9</v>
      </c>
      <c r="O633" s="152">
        <f>M633*N633</f>
        <v>0.89685143082745666</v>
      </c>
      <c r="P633" s="152">
        <f>M633*60*1000</f>
        <v>1057.1922563781416</v>
      </c>
      <c r="Q633" s="190">
        <f>P633*N633/1000</f>
        <v>53.811085849647405</v>
      </c>
    </row>
    <row r="634" spans="1:17" ht="12.75" customHeight="1">
      <c r="A634" s="66"/>
      <c r="B634" s="49" t="s">
        <v>333</v>
      </c>
      <c r="C634" s="148" t="s">
        <v>469</v>
      </c>
      <c r="D634" s="40">
        <v>8</v>
      </c>
      <c r="E634" s="40">
        <v>1960</v>
      </c>
      <c r="F634" s="149">
        <f>SUM(G634+H634+I634)</f>
        <v>8.0459999999999994</v>
      </c>
      <c r="G634" s="149">
        <v>0.35699999999999998</v>
      </c>
      <c r="H634" s="149">
        <v>1.1200000000000001</v>
      </c>
      <c r="I634" s="149">
        <v>6.569</v>
      </c>
      <c r="J634" s="149">
        <v>372.64</v>
      </c>
      <c r="K634" s="149">
        <v>3.9950000000000001</v>
      </c>
      <c r="L634" s="149">
        <v>226.58</v>
      </c>
      <c r="M634" s="150">
        <f>K634/L634</f>
        <v>1.7631741548239033E-2</v>
      </c>
      <c r="N634" s="151">
        <v>50.9</v>
      </c>
      <c r="O634" s="152">
        <f>M634*N634</f>
        <v>0.89745564480536677</v>
      </c>
      <c r="P634" s="152">
        <f>M634*60*1000</f>
        <v>1057.904492894342</v>
      </c>
      <c r="Q634" s="190">
        <f>P634*N634/1000</f>
        <v>53.847338688322004</v>
      </c>
    </row>
    <row r="635" spans="1:17" ht="12.75" customHeight="1">
      <c r="A635" s="66"/>
      <c r="B635" s="118" t="s">
        <v>38</v>
      </c>
      <c r="C635" s="148" t="s">
        <v>675</v>
      </c>
      <c r="D635" s="40">
        <v>18</v>
      </c>
      <c r="E635" s="40" t="s">
        <v>388</v>
      </c>
      <c r="F635" s="149">
        <f>SUM(G635,H635,I635)</f>
        <v>24</v>
      </c>
      <c r="G635" s="149">
        <v>1.1240000000000001</v>
      </c>
      <c r="H635" s="149">
        <v>2.8</v>
      </c>
      <c r="I635" s="149">
        <v>20.076000000000001</v>
      </c>
      <c r="J635" s="149"/>
      <c r="K635" s="149">
        <f>I635</f>
        <v>20.076000000000001</v>
      </c>
      <c r="L635" s="149">
        <v>1136.43</v>
      </c>
      <c r="M635" s="150">
        <f>K635/L635</f>
        <v>1.7665848314458436E-2</v>
      </c>
      <c r="N635" s="151">
        <v>57.006999999999998</v>
      </c>
      <c r="O635" s="152">
        <f>M635*N635</f>
        <v>1.007077014862332</v>
      </c>
      <c r="P635" s="152">
        <f>M635*60*1000</f>
        <v>1059.9508988675061</v>
      </c>
      <c r="Q635" s="190">
        <f>P635*N635/1000</f>
        <v>60.42462089173992</v>
      </c>
    </row>
    <row r="636" spans="1:17" ht="12.75" customHeight="1">
      <c r="A636" s="66"/>
      <c r="B636" s="118" t="s">
        <v>38</v>
      </c>
      <c r="C636" s="148" t="s">
        <v>672</v>
      </c>
      <c r="D636" s="40">
        <v>9</v>
      </c>
      <c r="E636" s="40" t="s">
        <v>388</v>
      </c>
      <c r="F636" s="149">
        <f>SUM(G636,H636,I636)</f>
        <v>9.5030000000000001</v>
      </c>
      <c r="G636" s="149">
        <v>0</v>
      </c>
      <c r="H636" s="149">
        <v>0</v>
      </c>
      <c r="I636" s="149">
        <v>9.5030000000000001</v>
      </c>
      <c r="J636" s="149"/>
      <c r="K636" s="149">
        <f>I636</f>
        <v>9.5030000000000001</v>
      </c>
      <c r="L636" s="149">
        <v>533.78</v>
      </c>
      <c r="M636" s="150">
        <f>K636/L636</f>
        <v>1.7803214807598639E-2</v>
      </c>
      <c r="N636" s="151">
        <v>57.006999999999998</v>
      </c>
      <c r="O636" s="152">
        <f>M636*N636</f>
        <v>1.0149078665367754</v>
      </c>
      <c r="P636" s="152">
        <f>M636*60*1000</f>
        <v>1068.1928884559184</v>
      </c>
      <c r="Q636" s="190">
        <f>P636*N636/1000</f>
        <v>60.894471992206533</v>
      </c>
    </row>
    <row r="637" spans="1:17" ht="12.75" customHeight="1">
      <c r="A637" s="66"/>
      <c r="B637" s="118" t="s">
        <v>310</v>
      </c>
      <c r="C637" s="148" t="s">
        <v>444</v>
      </c>
      <c r="D637" s="40">
        <v>5</v>
      </c>
      <c r="E637" s="40">
        <v>1986</v>
      </c>
      <c r="F637" s="149">
        <v>7</v>
      </c>
      <c r="G637" s="149"/>
      <c r="H637" s="149"/>
      <c r="I637" s="149">
        <v>7</v>
      </c>
      <c r="J637" s="149">
        <v>407.89</v>
      </c>
      <c r="K637" s="149">
        <v>3.47</v>
      </c>
      <c r="L637" s="149">
        <v>193.9</v>
      </c>
      <c r="M637" s="150">
        <f>K637/L637</f>
        <v>1.7895822588963384E-2</v>
      </c>
      <c r="N637" s="151">
        <v>70.31</v>
      </c>
      <c r="O637" s="152">
        <f>M637*N637</f>
        <v>1.2582552862300156</v>
      </c>
      <c r="P637" s="152">
        <f>M637*60*1000</f>
        <v>1073.7493553378031</v>
      </c>
      <c r="Q637" s="190">
        <f>P637*N637/1000</f>
        <v>75.495317173800942</v>
      </c>
    </row>
    <row r="638" spans="1:17" ht="12.75" customHeight="1">
      <c r="A638" s="66"/>
      <c r="B638" s="49" t="s">
        <v>333</v>
      </c>
      <c r="C638" s="148" t="s">
        <v>933</v>
      </c>
      <c r="D638" s="40">
        <v>12</v>
      </c>
      <c r="E638" s="40">
        <v>1960</v>
      </c>
      <c r="F638" s="149">
        <f>SUM(G638+H638+I638)</f>
        <v>6.6550000000000002</v>
      </c>
      <c r="G638" s="149">
        <v>0</v>
      </c>
      <c r="H638" s="149">
        <v>0</v>
      </c>
      <c r="I638" s="149">
        <v>6.6550000000000002</v>
      </c>
      <c r="J638" s="149">
        <v>371.4</v>
      </c>
      <c r="K638" s="149">
        <v>6.6550000000000002</v>
      </c>
      <c r="L638" s="149">
        <v>371.4</v>
      </c>
      <c r="M638" s="150">
        <f>K638/L638</f>
        <v>1.7918686052773292E-2</v>
      </c>
      <c r="N638" s="151">
        <v>50.9</v>
      </c>
      <c r="O638" s="152">
        <f>M638*N638</f>
        <v>0.91206112008616058</v>
      </c>
      <c r="P638" s="152">
        <f>M638*60*1000</f>
        <v>1075.1211631663975</v>
      </c>
      <c r="Q638" s="190">
        <f>P638*N638/1000</f>
        <v>54.723667205169633</v>
      </c>
    </row>
    <row r="639" spans="1:17" ht="12.75" customHeight="1">
      <c r="A639" s="66"/>
      <c r="B639" s="118" t="s">
        <v>182</v>
      </c>
      <c r="C639" s="139" t="s">
        <v>169</v>
      </c>
      <c r="D639" s="133">
        <v>60</v>
      </c>
      <c r="E639" s="133">
        <v>1981</v>
      </c>
      <c r="F639" s="129">
        <v>75.522999999999996</v>
      </c>
      <c r="G639" s="129">
        <v>9.4114470000000008</v>
      </c>
      <c r="H639" s="129">
        <v>9.6</v>
      </c>
      <c r="I639" s="129">
        <v>56.511539999999997</v>
      </c>
      <c r="J639" s="129">
        <v>3139.2</v>
      </c>
      <c r="K639" s="129">
        <v>56.511539999999997</v>
      </c>
      <c r="L639" s="129">
        <v>3139.2</v>
      </c>
      <c r="M639" s="130">
        <v>1.8001892201834863E-2</v>
      </c>
      <c r="N639" s="131">
        <v>54.609000000000009</v>
      </c>
      <c r="O639" s="131">
        <v>0.98306533125000017</v>
      </c>
      <c r="P639" s="131">
        <v>1080.1135321100919</v>
      </c>
      <c r="Q639" s="186">
        <v>58.983919875000019</v>
      </c>
    </row>
    <row r="640" spans="1:17" ht="12.75" customHeight="1">
      <c r="A640" s="66"/>
      <c r="B640" s="118" t="s">
        <v>182</v>
      </c>
      <c r="C640" s="139" t="s">
        <v>165</v>
      </c>
      <c r="D640" s="133">
        <v>47</v>
      </c>
      <c r="E640" s="133" t="s">
        <v>34</v>
      </c>
      <c r="F640" s="129">
        <v>39.009</v>
      </c>
      <c r="G640" s="129">
        <v>5.0038879999999999</v>
      </c>
      <c r="H640" s="129">
        <v>0</v>
      </c>
      <c r="I640" s="129">
        <v>34.005111999999997</v>
      </c>
      <c r="J640" s="129">
        <v>1879.63</v>
      </c>
      <c r="K640" s="129">
        <v>34.005111999999997</v>
      </c>
      <c r="L640" s="129">
        <v>1879.63</v>
      </c>
      <c r="M640" s="130">
        <v>1.8091386070662841E-2</v>
      </c>
      <c r="N640" s="131">
        <v>54.609000000000009</v>
      </c>
      <c r="O640" s="131">
        <v>0.98795250193282724</v>
      </c>
      <c r="P640" s="131">
        <v>1085.4831642397705</v>
      </c>
      <c r="Q640" s="186">
        <v>59.27715011596964</v>
      </c>
    </row>
    <row r="641" spans="1:17" ht="12.75" customHeight="1">
      <c r="A641" s="66"/>
      <c r="B641" s="118" t="s">
        <v>30</v>
      </c>
      <c r="C641" s="148" t="s">
        <v>202</v>
      </c>
      <c r="D641" s="40">
        <v>15</v>
      </c>
      <c r="E641" s="40">
        <v>1984</v>
      </c>
      <c r="F641" s="149">
        <f>+G641+H641+I641</f>
        <v>13.77</v>
      </c>
      <c r="G641" s="149">
        <v>1.1003609999999999</v>
      </c>
      <c r="H641" s="149">
        <v>0.15</v>
      </c>
      <c r="I641" s="149">
        <v>12.519639</v>
      </c>
      <c r="J641" s="149">
        <v>691.4</v>
      </c>
      <c r="K641" s="149">
        <f>+I641</f>
        <v>12.519639</v>
      </c>
      <c r="L641" s="149">
        <v>691.4</v>
      </c>
      <c r="M641" s="150">
        <f>K641/L641</f>
        <v>1.8107664159676021E-2</v>
      </c>
      <c r="N641" s="151">
        <v>86.9</v>
      </c>
      <c r="O641" s="152">
        <f>M641*N641</f>
        <v>1.5735560154758463</v>
      </c>
      <c r="P641" s="152">
        <f>M641*60*1000</f>
        <v>1086.4598495805612</v>
      </c>
      <c r="Q641" s="190">
        <f>P641*N641/1000</f>
        <v>94.413360928550787</v>
      </c>
    </row>
    <row r="642" spans="1:17" ht="12.75" customHeight="1">
      <c r="A642" s="66"/>
      <c r="B642" s="49" t="s">
        <v>333</v>
      </c>
      <c r="C642" s="148" t="s">
        <v>932</v>
      </c>
      <c r="D642" s="40">
        <v>12</v>
      </c>
      <c r="E642" s="40"/>
      <c r="F642" s="149">
        <f>SUM(G642+H642+I642)</f>
        <v>12.200000000000001</v>
      </c>
      <c r="G642" s="149">
        <v>0.71399999999999997</v>
      </c>
      <c r="H642" s="149">
        <v>1.92</v>
      </c>
      <c r="I642" s="149">
        <v>9.5660000000000007</v>
      </c>
      <c r="J642" s="149">
        <v>527.23</v>
      </c>
      <c r="K642" s="149">
        <v>9.5660000000000007</v>
      </c>
      <c r="L642" s="149">
        <v>527.23</v>
      </c>
      <c r="M642" s="150">
        <f>K642/L642</f>
        <v>1.8143884073364567E-2</v>
      </c>
      <c r="N642" s="151">
        <v>50.9</v>
      </c>
      <c r="O642" s="152">
        <f>M642*N642</f>
        <v>0.92352369933425638</v>
      </c>
      <c r="P642" s="152">
        <f>M642*60*1000</f>
        <v>1088.633044401874</v>
      </c>
      <c r="Q642" s="190">
        <f>P642*N642/1000</f>
        <v>55.411421960055385</v>
      </c>
    </row>
    <row r="643" spans="1:17" ht="12.75" customHeight="1">
      <c r="A643" s="66"/>
      <c r="B643" s="49" t="s">
        <v>333</v>
      </c>
      <c r="C643" s="148" t="s">
        <v>931</v>
      </c>
      <c r="D643" s="40">
        <v>8</v>
      </c>
      <c r="E643" s="40">
        <v>1980</v>
      </c>
      <c r="F643" s="149">
        <f>SUM(G643+H643+I643)</f>
        <v>9.0440000000000005</v>
      </c>
      <c r="G643" s="149">
        <v>0.51</v>
      </c>
      <c r="H643" s="149">
        <v>1.28</v>
      </c>
      <c r="I643" s="149">
        <v>7.2539999999999996</v>
      </c>
      <c r="J643" s="149">
        <v>398.99</v>
      </c>
      <c r="K643" s="149">
        <v>7.2539999999999996</v>
      </c>
      <c r="L643" s="149">
        <v>398.99</v>
      </c>
      <c r="M643" s="150">
        <f>K643/L643</f>
        <v>1.818090678964385E-2</v>
      </c>
      <c r="N643" s="151">
        <v>50.9</v>
      </c>
      <c r="O643" s="152">
        <f>M643*N643</f>
        <v>0.92540815559287193</v>
      </c>
      <c r="P643" s="152">
        <f>M643*60*1000</f>
        <v>1090.8544073786311</v>
      </c>
      <c r="Q643" s="190">
        <f>P643*N643/1000</f>
        <v>55.524489335572319</v>
      </c>
    </row>
    <row r="644" spans="1:17" ht="12.75" customHeight="1">
      <c r="A644" s="66"/>
      <c r="B644" s="118" t="s">
        <v>182</v>
      </c>
      <c r="C644" s="139" t="s">
        <v>172</v>
      </c>
      <c r="D644" s="133">
        <v>48</v>
      </c>
      <c r="E644" s="133">
        <v>1963</v>
      </c>
      <c r="F644" s="129">
        <v>41.411000000000001</v>
      </c>
      <c r="G644" s="129">
        <v>6.1171059999999997</v>
      </c>
      <c r="H644" s="129">
        <v>0.49</v>
      </c>
      <c r="I644" s="129">
        <v>34.803896000000002</v>
      </c>
      <c r="J644" s="129">
        <v>1913.87</v>
      </c>
      <c r="K644" s="129">
        <v>34.803896000000002</v>
      </c>
      <c r="L644" s="129">
        <v>1913.87</v>
      </c>
      <c r="M644" s="130">
        <v>1.8185088851384892E-2</v>
      </c>
      <c r="N644" s="131">
        <v>54.609000000000009</v>
      </c>
      <c r="O644" s="131">
        <v>0.99306951708527769</v>
      </c>
      <c r="P644" s="131">
        <v>1091.1053310830937</v>
      </c>
      <c r="Q644" s="186">
        <v>59.584171025116675</v>
      </c>
    </row>
    <row r="645" spans="1:17" ht="12.75" customHeight="1">
      <c r="A645" s="66"/>
      <c r="B645" s="49" t="s">
        <v>314</v>
      </c>
      <c r="C645" s="148" t="s">
        <v>850</v>
      </c>
      <c r="D645" s="40">
        <v>70</v>
      </c>
      <c r="E645" s="40">
        <v>1963</v>
      </c>
      <c r="F645" s="149">
        <v>61.606000000000002</v>
      </c>
      <c r="G645" s="149">
        <v>5.8529999999999998</v>
      </c>
      <c r="H645" s="149">
        <v>0.7</v>
      </c>
      <c r="I645" s="149">
        <f>F645-G645-H645</f>
        <v>55.052999999999997</v>
      </c>
      <c r="J645" s="149">
        <v>3023.47</v>
      </c>
      <c r="K645" s="149">
        <v>55.052</v>
      </c>
      <c r="L645" s="149">
        <v>3023.47</v>
      </c>
      <c r="M645" s="150">
        <f>K645/L645</f>
        <v>1.8208217710114539E-2</v>
      </c>
      <c r="N645" s="151">
        <v>50.25</v>
      </c>
      <c r="O645" s="152">
        <f>M645*N645</f>
        <v>0.91496293993325561</v>
      </c>
      <c r="P645" s="152">
        <f>M645*60*1000</f>
        <v>1092.4930626068724</v>
      </c>
      <c r="Q645" s="190">
        <f>P645*N645/1000</f>
        <v>54.897776395995336</v>
      </c>
    </row>
    <row r="646" spans="1:17" ht="12.75" customHeight="1">
      <c r="A646" s="66"/>
      <c r="B646" s="118" t="s">
        <v>310</v>
      </c>
      <c r="C646" s="148" t="s">
        <v>307</v>
      </c>
      <c r="D646" s="40">
        <v>12</v>
      </c>
      <c r="E646" s="40">
        <v>1965</v>
      </c>
      <c r="F646" s="149">
        <v>11.252000000000001</v>
      </c>
      <c r="G646" s="149">
        <v>1.232</v>
      </c>
      <c r="H646" s="149">
        <v>0.192</v>
      </c>
      <c r="I646" s="149">
        <v>9.8279999999999994</v>
      </c>
      <c r="J646" s="149">
        <v>537.54999999999995</v>
      </c>
      <c r="K646" s="149">
        <v>9.0530000000000008</v>
      </c>
      <c r="L646" s="149">
        <v>495.2</v>
      </c>
      <c r="M646" s="150">
        <f>K646/L646</f>
        <v>1.8281502423263329E-2</v>
      </c>
      <c r="N646" s="151">
        <v>70.31</v>
      </c>
      <c r="O646" s="152">
        <f>M646*N646</f>
        <v>1.2853724353796447</v>
      </c>
      <c r="P646" s="152">
        <f>M646*60*1000</f>
        <v>1096.8901453957997</v>
      </c>
      <c r="Q646" s="190">
        <f>P646*N646/1000</f>
        <v>77.12234612277868</v>
      </c>
    </row>
    <row r="647" spans="1:17" ht="12.75" customHeight="1">
      <c r="A647" s="66"/>
      <c r="B647" s="49" t="s">
        <v>314</v>
      </c>
      <c r="C647" s="148" t="s">
        <v>851</v>
      </c>
      <c r="D647" s="40">
        <v>20</v>
      </c>
      <c r="E647" s="40">
        <v>1964</v>
      </c>
      <c r="F647" s="149">
        <v>18.855</v>
      </c>
      <c r="G647" s="149">
        <v>2.2069999999999999</v>
      </c>
      <c r="H647" s="149">
        <v>0.2</v>
      </c>
      <c r="I647" s="149">
        <f>F647-G647-H647</f>
        <v>16.448</v>
      </c>
      <c r="J647" s="149">
        <v>895.93</v>
      </c>
      <c r="K647" s="149">
        <v>16.446999999999999</v>
      </c>
      <c r="L647" s="149">
        <v>895.93</v>
      </c>
      <c r="M647" s="150">
        <f>K647/L647</f>
        <v>1.8357460962351968E-2</v>
      </c>
      <c r="N647" s="151">
        <v>50.25</v>
      </c>
      <c r="O647" s="152">
        <f>M647*N647</f>
        <v>0.92246241335818635</v>
      </c>
      <c r="P647" s="152">
        <f>M647*60*1000</f>
        <v>1101.4476577411181</v>
      </c>
      <c r="Q647" s="190">
        <f>P647*N647/1000</f>
        <v>55.347744801491189</v>
      </c>
    </row>
    <row r="648" spans="1:17" ht="12.75" customHeight="1">
      <c r="A648" s="66"/>
      <c r="B648" s="49" t="s">
        <v>715</v>
      </c>
      <c r="C648" s="50" t="s">
        <v>706</v>
      </c>
      <c r="D648" s="49">
        <v>5</v>
      </c>
      <c r="E648" s="49">
        <v>1984</v>
      </c>
      <c r="F648" s="119">
        <f>SUM(G648:I648)</f>
        <v>5.6609999999999996</v>
      </c>
      <c r="G648" s="119">
        <v>0</v>
      </c>
      <c r="H648" s="119">
        <v>0</v>
      </c>
      <c r="I648" s="119">
        <v>5.6609999999999996</v>
      </c>
      <c r="J648" s="119">
        <v>307.22000000000003</v>
      </c>
      <c r="K648" s="119">
        <v>5.6609999999999996</v>
      </c>
      <c r="L648" s="119">
        <v>307.22000000000003</v>
      </c>
      <c r="M648" s="120">
        <f>K648/L648</f>
        <v>1.8426534730811794E-2</v>
      </c>
      <c r="N648" s="121">
        <v>68.2</v>
      </c>
      <c r="O648" s="121">
        <f>M648*N648</f>
        <v>1.2566896686413644</v>
      </c>
      <c r="P648" s="121">
        <f>M648*60*1000</f>
        <v>1105.5920838487077</v>
      </c>
      <c r="Q648" s="187">
        <f>P648*N648/1000</f>
        <v>75.401380118481867</v>
      </c>
    </row>
    <row r="649" spans="1:17" ht="12.75" customHeight="1">
      <c r="A649" s="66"/>
      <c r="B649" s="118" t="s">
        <v>38</v>
      </c>
      <c r="C649" s="148" t="s">
        <v>674</v>
      </c>
      <c r="D649" s="40">
        <v>18</v>
      </c>
      <c r="E649" s="40" t="s">
        <v>388</v>
      </c>
      <c r="F649" s="149">
        <f>SUM(G649,H649,I649)</f>
        <v>24.236999999999998</v>
      </c>
      <c r="G649" s="149">
        <v>0.45400000000000001</v>
      </c>
      <c r="H649" s="149">
        <v>2.88</v>
      </c>
      <c r="I649" s="149">
        <v>20.902999999999999</v>
      </c>
      <c r="J649" s="149"/>
      <c r="K649" s="149">
        <f>I649</f>
        <v>20.902999999999999</v>
      </c>
      <c r="L649" s="149">
        <v>1120.9000000000001</v>
      </c>
      <c r="M649" s="150">
        <f>K649/L649</f>
        <v>1.8648407529663659E-2</v>
      </c>
      <c r="N649" s="151">
        <v>57.006999999999998</v>
      </c>
      <c r="O649" s="152">
        <f>M649*N649</f>
        <v>1.0630897680435363</v>
      </c>
      <c r="P649" s="152">
        <f>M649*60*1000</f>
        <v>1118.9044517798195</v>
      </c>
      <c r="Q649" s="190">
        <f>P649*N649/1000</f>
        <v>63.78538608261217</v>
      </c>
    </row>
    <row r="650" spans="1:17" ht="12.75" customHeight="1">
      <c r="A650" s="66"/>
      <c r="B650" s="49" t="s">
        <v>715</v>
      </c>
      <c r="C650" s="50" t="s">
        <v>707</v>
      </c>
      <c r="D650" s="49">
        <v>8</v>
      </c>
      <c r="E650" s="49">
        <v>1966</v>
      </c>
      <c r="F650" s="119">
        <f>SUM(G650:I650)</f>
        <v>6.56</v>
      </c>
      <c r="G650" s="119">
        <v>0</v>
      </c>
      <c r="H650" s="119">
        <v>0</v>
      </c>
      <c r="I650" s="119">
        <v>6.56</v>
      </c>
      <c r="J650" s="119">
        <v>350.82</v>
      </c>
      <c r="K650" s="119">
        <v>6.56</v>
      </c>
      <c r="L650" s="119">
        <v>350.82</v>
      </c>
      <c r="M650" s="120">
        <f>K650/L650</f>
        <v>1.8699047944815004E-2</v>
      </c>
      <c r="N650" s="121">
        <v>68.2</v>
      </c>
      <c r="O650" s="121">
        <f>M650*N650</f>
        <v>1.2752750698363833</v>
      </c>
      <c r="P650" s="121">
        <f>M650*60*1000</f>
        <v>1121.9428766889002</v>
      </c>
      <c r="Q650" s="187">
        <f>P650*N650/1000</f>
        <v>76.516504190182999</v>
      </c>
    </row>
    <row r="651" spans="1:17" ht="12.75" customHeight="1">
      <c r="A651" s="66"/>
      <c r="B651" s="49" t="s">
        <v>715</v>
      </c>
      <c r="C651" s="50" t="s">
        <v>708</v>
      </c>
      <c r="D651" s="49">
        <v>8</v>
      </c>
      <c r="E651" s="49">
        <v>1966</v>
      </c>
      <c r="F651" s="119">
        <f>SUM(G651:I651)</f>
        <v>6.6420000000000003</v>
      </c>
      <c r="G651" s="119">
        <v>0</v>
      </c>
      <c r="H651" s="119">
        <v>0</v>
      </c>
      <c r="I651" s="119">
        <v>6.6420000000000003</v>
      </c>
      <c r="J651" s="119">
        <v>353.96</v>
      </c>
      <c r="K651" s="119">
        <v>6.6420000000000003</v>
      </c>
      <c r="L651" s="119">
        <v>353.96</v>
      </c>
      <c r="M651" s="120">
        <f>K651/L651</f>
        <v>1.8764832184427621E-2</v>
      </c>
      <c r="N651" s="121">
        <v>68.2</v>
      </c>
      <c r="O651" s="121">
        <f>M651*N651</f>
        <v>1.2797615549779637</v>
      </c>
      <c r="P651" s="121">
        <f>M651*60*1000</f>
        <v>1125.8899310656575</v>
      </c>
      <c r="Q651" s="187">
        <f>P651*N651/1000</f>
        <v>76.785693298677842</v>
      </c>
    </row>
    <row r="652" spans="1:17" ht="12.75" customHeight="1">
      <c r="A652" s="66"/>
      <c r="B652" s="49" t="s">
        <v>314</v>
      </c>
      <c r="C652" s="148" t="s">
        <v>852</v>
      </c>
      <c r="D652" s="40">
        <v>19</v>
      </c>
      <c r="E652" s="40">
        <v>1961</v>
      </c>
      <c r="F652" s="149">
        <v>19.260999999999999</v>
      </c>
      <c r="G652" s="149">
        <v>2.1179999999999999</v>
      </c>
      <c r="H652" s="149">
        <v>0.19</v>
      </c>
      <c r="I652" s="149">
        <f>F652-G652-H652</f>
        <v>16.952999999999999</v>
      </c>
      <c r="J652" s="149">
        <v>899.72</v>
      </c>
      <c r="K652" s="149">
        <v>14.244999999999999</v>
      </c>
      <c r="L652" s="149">
        <v>756.01</v>
      </c>
      <c r="M652" s="150">
        <f>K652/L652</f>
        <v>1.8842343355246621E-2</v>
      </c>
      <c r="N652" s="151">
        <v>50.25</v>
      </c>
      <c r="O652" s="152">
        <f>M652*N652</f>
        <v>0.94682775360114269</v>
      </c>
      <c r="P652" s="152">
        <f>M652*60*1000</f>
        <v>1130.5406013147974</v>
      </c>
      <c r="Q652" s="190">
        <f>P652*N652/1000</f>
        <v>56.809665216068566</v>
      </c>
    </row>
    <row r="653" spans="1:17" ht="12.75" customHeight="1">
      <c r="A653" s="66"/>
      <c r="B653" s="118" t="s">
        <v>30</v>
      </c>
      <c r="C653" s="148" t="s">
        <v>185</v>
      </c>
      <c r="D653" s="40">
        <v>22</v>
      </c>
      <c r="E653" s="40">
        <v>1987</v>
      </c>
      <c r="F653" s="149">
        <f>+G653+H653+I653</f>
        <v>28.333005999999997</v>
      </c>
      <c r="G653" s="149">
        <v>1.7495270000000001</v>
      </c>
      <c r="H653" s="149">
        <v>3.80579</v>
      </c>
      <c r="I653" s="149">
        <v>22.777688999999999</v>
      </c>
      <c r="J653" s="149">
        <v>1206.5</v>
      </c>
      <c r="K653" s="149">
        <f>+I653</f>
        <v>22.777688999999999</v>
      </c>
      <c r="L653" s="149">
        <v>1206.5</v>
      </c>
      <c r="M653" s="150">
        <f>K653/L653</f>
        <v>1.8879145462080398E-2</v>
      </c>
      <c r="N653" s="151">
        <v>86.9</v>
      </c>
      <c r="O653" s="152">
        <f>M653*N653</f>
        <v>1.6405977406547867</v>
      </c>
      <c r="P653" s="152">
        <f>M653*60*1000</f>
        <v>1132.7487277248238</v>
      </c>
      <c r="Q653" s="190">
        <f>P653*N653/1000</f>
        <v>98.435864439287201</v>
      </c>
    </row>
    <row r="654" spans="1:17" ht="12.75" customHeight="1">
      <c r="A654" s="66"/>
      <c r="B654" s="49" t="s">
        <v>314</v>
      </c>
      <c r="C654" s="148" t="s">
        <v>853</v>
      </c>
      <c r="D654" s="40">
        <v>12</v>
      </c>
      <c r="E654" s="40">
        <v>1954</v>
      </c>
      <c r="F654" s="149">
        <v>14.000999999999999</v>
      </c>
      <c r="G654" s="149">
        <v>1.1117999999999999</v>
      </c>
      <c r="H654" s="149">
        <v>1.92</v>
      </c>
      <c r="I654" s="149">
        <f>F654-G654-H654</f>
        <v>10.969199999999999</v>
      </c>
      <c r="J654" s="149">
        <v>575.37</v>
      </c>
      <c r="K654" s="149">
        <v>10.968999999999999</v>
      </c>
      <c r="L654" s="149">
        <v>575.37</v>
      </c>
      <c r="M654" s="150">
        <f>K654/L654</f>
        <v>1.9064254305924882E-2</v>
      </c>
      <c r="N654" s="151">
        <v>50.25</v>
      </c>
      <c r="O654" s="152">
        <f>M654*N654</f>
        <v>0.95797877887272531</v>
      </c>
      <c r="P654" s="152">
        <f>M654*60*1000</f>
        <v>1143.8552583554929</v>
      </c>
      <c r="Q654" s="190">
        <f>P654*N654/1000</f>
        <v>57.478726732363519</v>
      </c>
    </row>
    <row r="655" spans="1:17" ht="12.75" customHeight="1">
      <c r="A655" s="66"/>
      <c r="B655" s="49" t="s">
        <v>72</v>
      </c>
      <c r="C655" s="127" t="s">
        <v>486</v>
      </c>
      <c r="D655" s="128">
        <v>8</v>
      </c>
      <c r="E655" s="128">
        <v>1976</v>
      </c>
      <c r="F655" s="129">
        <v>10.387</v>
      </c>
      <c r="G655" s="129">
        <v>1.4279999999999999</v>
      </c>
      <c r="H655" s="129">
        <v>0.67</v>
      </c>
      <c r="I655" s="129">
        <v>8.2890010000000007</v>
      </c>
      <c r="J655" s="129">
        <v>432.82</v>
      </c>
      <c r="K655" s="129">
        <v>8.2890010000000007</v>
      </c>
      <c r="L655" s="129">
        <v>432.82</v>
      </c>
      <c r="M655" s="130">
        <v>1.9151150593780326E-2</v>
      </c>
      <c r="N655" s="131">
        <v>77.39</v>
      </c>
      <c r="O655" s="131">
        <v>1.4821075444526595</v>
      </c>
      <c r="P655" s="131">
        <v>1149.0690356268196</v>
      </c>
      <c r="Q655" s="186">
        <v>88.926452667159566</v>
      </c>
    </row>
    <row r="656" spans="1:17" ht="12.75" customHeight="1">
      <c r="A656" s="66"/>
      <c r="B656" s="118" t="s">
        <v>38</v>
      </c>
      <c r="C656" s="148" t="s">
        <v>676</v>
      </c>
      <c r="D656" s="40">
        <v>20</v>
      </c>
      <c r="E656" s="40" t="s">
        <v>388</v>
      </c>
      <c r="F656" s="149">
        <f>SUM(G656,H656,I656)</f>
        <v>24.808999999999997</v>
      </c>
      <c r="G656" s="149">
        <v>0.85699999999999998</v>
      </c>
      <c r="H656" s="149">
        <v>3.2</v>
      </c>
      <c r="I656" s="149">
        <v>20.751999999999999</v>
      </c>
      <c r="J656" s="149"/>
      <c r="K656" s="149">
        <f>I656</f>
        <v>20.751999999999999</v>
      </c>
      <c r="L656" s="149">
        <v>1061.52</v>
      </c>
      <c r="M656" s="150">
        <f>K656/L656</f>
        <v>1.9549325495515864E-2</v>
      </c>
      <c r="N656" s="151">
        <v>57.006999999999998</v>
      </c>
      <c r="O656" s="152">
        <f>M656*N656</f>
        <v>1.1144483985228728</v>
      </c>
      <c r="P656" s="152">
        <f>M656*60*1000</f>
        <v>1172.9595297309518</v>
      </c>
      <c r="Q656" s="190">
        <f>P656*N656/1000</f>
        <v>66.866903911372376</v>
      </c>
    </row>
    <row r="657" spans="1:17" ht="12.75" customHeight="1">
      <c r="A657" s="66"/>
      <c r="B657" s="49" t="s">
        <v>314</v>
      </c>
      <c r="C657" s="148" t="s">
        <v>854</v>
      </c>
      <c r="D657" s="40">
        <v>13</v>
      </c>
      <c r="E657" s="40">
        <v>1954</v>
      </c>
      <c r="F657" s="149">
        <v>13.759</v>
      </c>
      <c r="G657" s="149">
        <v>0.81396000000000002</v>
      </c>
      <c r="H657" s="149">
        <v>1.84</v>
      </c>
      <c r="I657" s="149">
        <f>F657-G657-H657</f>
        <v>11.105040000000001</v>
      </c>
      <c r="J657" s="149">
        <v>562.47</v>
      </c>
      <c r="K657" s="149">
        <v>11.105</v>
      </c>
      <c r="L657" s="149">
        <v>562.47</v>
      </c>
      <c r="M657" s="150">
        <f>K657/L657</f>
        <v>1.974327519689939E-2</v>
      </c>
      <c r="N657" s="151">
        <v>50.25</v>
      </c>
      <c r="O657" s="152">
        <f>M657*N657</f>
        <v>0.9920995786441944</v>
      </c>
      <c r="P657" s="152">
        <f>M657*60*1000</f>
        <v>1184.5965118139634</v>
      </c>
      <c r="Q657" s="190">
        <f>P657*N657/1000</f>
        <v>59.525974718651661</v>
      </c>
    </row>
    <row r="658" spans="1:17" ht="12.75" customHeight="1">
      <c r="A658" s="66"/>
      <c r="B658" s="49" t="s">
        <v>314</v>
      </c>
      <c r="C658" s="148" t="s">
        <v>855</v>
      </c>
      <c r="D658" s="40">
        <v>4</v>
      </c>
      <c r="E658" s="40">
        <v>1954</v>
      </c>
      <c r="F658" s="149">
        <v>6.24</v>
      </c>
      <c r="G658" s="149">
        <v>0.2417</v>
      </c>
      <c r="H658" s="149">
        <v>0.64</v>
      </c>
      <c r="I658" s="149">
        <f>F658-G658-H658</f>
        <v>5.3583000000000007</v>
      </c>
      <c r="J658" s="149">
        <v>268.89999999999998</v>
      </c>
      <c r="K658" s="149">
        <v>5.3582599999999996</v>
      </c>
      <c r="L658" s="149">
        <v>268.89999999999998</v>
      </c>
      <c r="M658" s="150">
        <f>K658/L658</f>
        <v>1.9926589810338416E-2</v>
      </c>
      <c r="N658" s="151">
        <v>50.25</v>
      </c>
      <c r="O658" s="152">
        <f>M658*N658</f>
        <v>1.0013111379695054</v>
      </c>
      <c r="P658" s="152">
        <f>M658*60*1000</f>
        <v>1195.5953886203049</v>
      </c>
      <c r="Q658" s="190">
        <f>P658*N658/1000</f>
        <v>60.078668278170319</v>
      </c>
    </row>
    <row r="659" spans="1:17" ht="12.75" customHeight="1">
      <c r="A659" s="66"/>
      <c r="B659" s="49" t="s">
        <v>24</v>
      </c>
      <c r="C659" s="148" t="s">
        <v>598</v>
      </c>
      <c r="D659" s="40">
        <v>8</v>
      </c>
      <c r="E659" s="40" t="s">
        <v>28</v>
      </c>
      <c r="F659" s="149">
        <f>+G659+H659+I659</f>
        <v>7.2679989999999997</v>
      </c>
      <c r="G659" s="149">
        <v>0</v>
      </c>
      <c r="H659" s="149">
        <v>0</v>
      </c>
      <c r="I659" s="149">
        <v>7.2679989999999997</v>
      </c>
      <c r="J659" s="149">
        <v>360.37</v>
      </c>
      <c r="K659" s="149">
        <v>7.2679989999999997</v>
      </c>
      <c r="L659" s="149">
        <v>360.37</v>
      </c>
      <c r="M659" s="150">
        <f>K659/L659</f>
        <v>2.0168157726780808E-2</v>
      </c>
      <c r="N659" s="151">
        <v>60.822000000000003</v>
      </c>
      <c r="O659" s="152">
        <f>M659*N659</f>
        <v>1.2266676892582624</v>
      </c>
      <c r="P659" s="152">
        <f>M659*60*1000</f>
        <v>1210.0894636068485</v>
      </c>
      <c r="Q659" s="190">
        <f>P659*N659/1000</f>
        <v>73.60006135549574</v>
      </c>
    </row>
    <row r="660" spans="1:17" ht="12.75" customHeight="1">
      <c r="A660" s="66"/>
      <c r="B660" s="49" t="s">
        <v>314</v>
      </c>
      <c r="C660" s="148" t="s">
        <v>856</v>
      </c>
      <c r="D660" s="40">
        <v>8</v>
      </c>
      <c r="E660" s="40">
        <v>1953</v>
      </c>
      <c r="F660" s="149">
        <v>6.0410000000000004</v>
      </c>
      <c r="G660" s="149">
        <v>0.44166</v>
      </c>
      <c r="H660" s="149">
        <v>7.0000000000000007E-2</v>
      </c>
      <c r="I660" s="149">
        <f>F660-G660-H660</f>
        <v>5.5293400000000004</v>
      </c>
      <c r="J660" s="149">
        <v>273.08</v>
      </c>
      <c r="K660" s="149">
        <v>3.5104099999999998</v>
      </c>
      <c r="L660" s="149">
        <v>173.37</v>
      </c>
      <c r="M660" s="150">
        <f>K660/L660</f>
        <v>2.024808213647113E-2</v>
      </c>
      <c r="N660" s="151">
        <v>50.25</v>
      </c>
      <c r="O660" s="152">
        <f>M660*N660</f>
        <v>1.0174661273576744</v>
      </c>
      <c r="P660" s="152">
        <f>M660*60*1000</f>
        <v>1214.8849281882678</v>
      </c>
      <c r="Q660" s="190">
        <f>P660*N660/1000</f>
        <v>61.04796764146046</v>
      </c>
    </row>
    <row r="661" spans="1:17" ht="12.75" customHeight="1">
      <c r="A661" s="66"/>
      <c r="B661" s="118" t="s">
        <v>182</v>
      </c>
      <c r="C661" s="139" t="s">
        <v>173</v>
      </c>
      <c r="D661" s="133">
        <v>32</v>
      </c>
      <c r="E661" s="133">
        <v>1960</v>
      </c>
      <c r="F661" s="129">
        <v>28.082000000000001</v>
      </c>
      <c r="G661" s="129">
        <v>3.1419450000000002</v>
      </c>
      <c r="H661" s="129">
        <v>0.32</v>
      </c>
      <c r="I661" s="129">
        <v>24.620052999999999</v>
      </c>
      <c r="J661" s="129">
        <v>1214.6199999999999</v>
      </c>
      <c r="K661" s="129">
        <v>24.620052999999999</v>
      </c>
      <c r="L661" s="129">
        <v>1214.6199999999999</v>
      </c>
      <c r="M661" s="130">
        <v>2.0269757619667057E-2</v>
      </c>
      <c r="N661" s="131">
        <v>54.609000000000009</v>
      </c>
      <c r="O661" s="131">
        <v>1.1069111938523986</v>
      </c>
      <c r="P661" s="131">
        <v>1216.1854571800234</v>
      </c>
      <c r="Q661" s="186">
        <v>66.414671631143904</v>
      </c>
    </row>
    <row r="662" spans="1:17" ht="12.75" customHeight="1">
      <c r="A662" s="66"/>
      <c r="B662" s="49" t="s">
        <v>314</v>
      </c>
      <c r="C662" s="148" t="s">
        <v>857</v>
      </c>
      <c r="D662" s="40">
        <v>30</v>
      </c>
      <c r="E662" s="40">
        <v>1959</v>
      </c>
      <c r="F662" s="149">
        <v>26.94</v>
      </c>
      <c r="G662" s="149"/>
      <c r="H662" s="149"/>
      <c r="I662" s="149">
        <f>F662-G662-H662</f>
        <v>26.94</v>
      </c>
      <c r="J662" s="149">
        <v>1417.77</v>
      </c>
      <c r="K662" s="149">
        <v>20.867909999999998</v>
      </c>
      <c r="L662" s="149">
        <v>1028.8900000000001</v>
      </c>
      <c r="M662" s="150">
        <f>K662/L662</f>
        <v>2.0281964058354144E-2</v>
      </c>
      <c r="N662" s="151">
        <v>50.25</v>
      </c>
      <c r="O662" s="152">
        <f>M662*N662</f>
        <v>1.0191686939322957</v>
      </c>
      <c r="P662" s="152">
        <f>M662*60*1000</f>
        <v>1216.9178435012486</v>
      </c>
      <c r="Q662" s="190">
        <f>P662*N662/1000</f>
        <v>61.150121635937744</v>
      </c>
    </row>
    <row r="663" spans="1:17" ht="12.75" customHeight="1">
      <c r="A663" s="66"/>
      <c r="B663" s="49" t="s">
        <v>24</v>
      </c>
      <c r="C663" s="148" t="s">
        <v>358</v>
      </c>
      <c r="D663" s="40">
        <v>24</v>
      </c>
      <c r="E663" s="40" t="s">
        <v>28</v>
      </c>
      <c r="F663" s="149">
        <f>+G663+H663+I663</f>
        <v>26.509999000000001</v>
      </c>
      <c r="G663" s="149">
        <v>1.723449</v>
      </c>
      <c r="H663" s="149">
        <v>1.87</v>
      </c>
      <c r="I663" s="149">
        <v>22.916550000000001</v>
      </c>
      <c r="J663" s="149">
        <v>1067.26</v>
      </c>
      <c r="K663" s="149">
        <v>22.916550000000001</v>
      </c>
      <c r="L663" s="149">
        <v>1067.26</v>
      </c>
      <c r="M663" s="150">
        <f>K663/L663</f>
        <v>2.1472321646084366E-2</v>
      </c>
      <c r="N663" s="151">
        <v>60.822000000000003</v>
      </c>
      <c r="O663" s="152">
        <f>M663*N663</f>
        <v>1.3059895471581433</v>
      </c>
      <c r="P663" s="152">
        <f>M663*60*1000</f>
        <v>1288.3392987650618</v>
      </c>
      <c r="Q663" s="190">
        <f>P663*N663/1000</f>
        <v>78.359372829488592</v>
      </c>
    </row>
    <row r="664" spans="1:17" ht="12.75" customHeight="1">
      <c r="A664" s="66"/>
      <c r="B664" s="49" t="s">
        <v>314</v>
      </c>
      <c r="C664" s="148" t="s">
        <v>858</v>
      </c>
      <c r="D664" s="40">
        <v>15</v>
      </c>
      <c r="E664" s="40">
        <v>1950</v>
      </c>
      <c r="F664" s="149">
        <v>10.433999999999999</v>
      </c>
      <c r="G664" s="149"/>
      <c r="H664" s="149"/>
      <c r="I664" s="149">
        <f>F664-G664-H664</f>
        <v>10.433999999999999</v>
      </c>
      <c r="J664" s="149">
        <v>485.17</v>
      </c>
      <c r="K664" s="149">
        <v>10.433999999999999</v>
      </c>
      <c r="L664" s="149">
        <v>485.17</v>
      </c>
      <c r="M664" s="150">
        <f>K664/L664</f>
        <v>2.1505863923985406E-2</v>
      </c>
      <c r="N664" s="151">
        <v>50.25</v>
      </c>
      <c r="O664" s="152">
        <f>M664*N664</f>
        <v>1.0806696621802667</v>
      </c>
      <c r="P664" s="152">
        <f>M664*60*1000</f>
        <v>1290.3518354391244</v>
      </c>
      <c r="Q664" s="190">
        <f>P664*N664/1000</f>
        <v>64.840179730816004</v>
      </c>
    </row>
    <row r="665" spans="1:17" ht="12.75" customHeight="1">
      <c r="A665" s="66"/>
      <c r="B665" s="49" t="s">
        <v>24</v>
      </c>
      <c r="C665" s="148" t="s">
        <v>360</v>
      </c>
      <c r="D665" s="40">
        <v>48</v>
      </c>
      <c r="E665" s="40" t="s">
        <v>28</v>
      </c>
      <c r="F665" s="149">
        <f>+G665+H665+I665</f>
        <v>44</v>
      </c>
      <c r="G665" s="149">
        <v>1.8696600000000001</v>
      </c>
      <c r="H665" s="149">
        <v>0.48</v>
      </c>
      <c r="I665" s="149">
        <v>41.65034</v>
      </c>
      <c r="J665" s="149">
        <v>1915.2</v>
      </c>
      <c r="K665" s="149">
        <v>41.65034</v>
      </c>
      <c r="L665" s="149">
        <v>1915.2</v>
      </c>
      <c r="M665" s="150">
        <f>K665/L665</f>
        <v>2.1747253550543022E-2</v>
      </c>
      <c r="N665" s="151">
        <v>60.822000000000003</v>
      </c>
      <c r="O665" s="152">
        <f>M665*N665</f>
        <v>1.3227114554511277</v>
      </c>
      <c r="P665" s="152">
        <f>M665*60*1000</f>
        <v>1304.8352130325814</v>
      </c>
      <c r="Q665" s="190">
        <f>P665*N665/1000</f>
        <v>79.362687327067675</v>
      </c>
    </row>
    <row r="666" spans="1:17" ht="12.75" customHeight="1">
      <c r="A666" s="66"/>
      <c r="B666" s="49" t="s">
        <v>24</v>
      </c>
      <c r="C666" s="148" t="s">
        <v>597</v>
      </c>
      <c r="D666" s="40">
        <v>24</v>
      </c>
      <c r="E666" s="40" t="s">
        <v>28</v>
      </c>
      <c r="F666" s="149">
        <f>+G666+H666+I666</f>
        <v>24.880003000000002</v>
      </c>
      <c r="G666" s="149">
        <v>1.4335230000000001</v>
      </c>
      <c r="H666" s="149">
        <v>0.23</v>
      </c>
      <c r="I666" s="149">
        <v>23.216480000000001</v>
      </c>
      <c r="J666" s="149">
        <v>1065.24</v>
      </c>
      <c r="K666" s="149">
        <v>23.216480000000001</v>
      </c>
      <c r="L666" s="149">
        <v>1065.24</v>
      </c>
      <c r="M666" s="150">
        <f>K666/L666</f>
        <v>2.1794600277871654E-2</v>
      </c>
      <c r="N666" s="151">
        <v>60.822000000000003</v>
      </c>
      <c r="O666" s="152">
        <f>M666*N666</f>
        <v>1.3255911781007097</v>
      </c>
      <c r="P666" s="152">
        <f>M666*60*1000</f>
        <v>1307.6760166722991</v>
      </c>
      <c r="Q666" s="190">
        <f>P666*N666/1000</f>
        <v>79.535470686042586</v>
      </c>
    </row>
    <row r="667" spans="1:17" ht="12.75" customHeight="1">
      <c r="A667" s="66"/>
      <c r="B667" s="49" t="s">
        <v>24</v>
      </c>
      <c r="C667" s="148" t="s">
        <v>359</v>
      </c>
      <c r="D667" s="40">
        <v>12</v>
      </c>
      <c r="E667" s="40" t="s">
        <v>28</v>
      </c>
      <c r="F667" s="149">
        <f>+G667+H667+I667</f>
        <v>15.836005999999999</v>
      </c>
      <c r="G667" s="149">
        <v>0.88051599999999997</v>
      </c>
      <c r="H667" s="149">
        <v>1.92</v>
      </c>
      <c r="I667" s="149">
        <v>13.035489999999999</v>
      </c>
      <c r="J667" s="149">
        <v>597.69000000000005</v>
      </c>
      <c r="K667" s="149">
        <v>13.035489999999999</v>
      </c>
      <c r="L667" s="149">
        <v>597.69000000000005</v>
      </c>
      <c r="M667" s="150">
        <f>K667/L667</f>
        <v>2.1809784336361656E-2</v>
      </c>
      <c r="N667" s="151">
        <v>60.822000000000003</v>
      </c>
      <c r="O667" s="152">
        <f>M667*N667</f>
        <v>1.3265147029061888</v>
      </c>
      <c r="P667" s="152">
        <f>M667*60*1000</f>
        <v>1308.5870601816994</v>
      </c>
      <c r="Q667" s="190">
        <f>P667*N667/1000</f>
        <v>79.590882174371316</v>
      </c>
    </row>
    <row r="668" spans="1:17" ht="12.75" customHeight="1" thickBot="1">
      <c r="A668" s="67"/>
      <c r="B668" s="60" t="s">
        <v>314</v>
      </c>
      <c r="C668" s="192" t="s">
        <v>859</v>
      </c>
      <c r="D668" s="61">
        <v>65</v>
      </c>
      <c r="E668" s="61">
        <v>1963</v>
      </c>
      <c r="F668" s="193">
        <v>24.366</v>
      </c>
      <c r="G668" s="193">
        <v>3.7765499999999999</v>
      </c>
      <c r="H668" s="193">
        <v>0.65</v>
      </c>
      <c r="I668" s="193">
        <f>F668-G668-H668</f>
        <v>19.939450000000001</v>
      </c>
      <c r="J668" s="193">
        <v>1312.02</v>
      </c>
      <c r="K668" s="193">
        <v>29.939450000000001</v>
      </c>
      <c r="L668" s="193">
        <v>1312.02</v>
      </c>
      <c r="M668" s="194">
        <f>K668/L668</f>
        <v>2.2819354887882809E-2</v>
      </c>
      <c r="N668" s="195">
        <v>50.25</v>
      </c>
      <c r="O668" s="196">
        <f>M668*N668</f>
        <v>1.1466725831161111</v>
      </c>
      <c r="P668" s="196">
        <f>M668*60*1000</f>
        <v>1369.1612932729686</v>
      </c>
      <c r="Q668" s="197">
        <f>P668*N668/1000</f>
        <v>68.800354986966681</v>
      </c>
    </row>
    <row r="669" spans="1:17" ht="12.75" customHeight="1">
      <c r="A669" s="68" t="s">
        <v>27</v>
      </c>
      <c r="B669" s="174" t="s">
        <v>550</v>
      </c>
      <c r="C669" s="175" t="s">
        <v>106</v>
      </c>
      <c r="D669" s="176">
        <v>12</v>
      </c>
      <c r="E669" s="176">
        <v>1968</v>
      </c>
      <c r="F669" s="177">
        <v>5.7759999999999998</v>
      </c>
      <c r="G669" s="177">
        <v>0.27177899999999999</v>
      </c>
      <c r="H669" s="177">
        <v>0.12</v>
      </c>
      <c r="I669" s="177">
        <v>5.3842210000000001</v>
      </c>
      <c r="J669" s="177">
        <v>536.53</v>
      </c>
      <c r="K669" s="177">
        <v>5.3842210000000001</v>
      </c>
      <c r="L669" s="177">
        <v>536.53</v>
      </c>
      <c r="M669" s="178">
        <v>1.0035265502395021E-2</v>
      </c>
      <c r="N669" s="179">
        <v>80.987000000000009</v>
      </c>
      <c r="O669" s="179">
        <v>0.81272604724246567</v>
      </c>
      <c r="P669" s="179">
        <v>602.11593014370123</v>
      </c>
      <c r="Q669" s="179">
        <v>48.763562834547933</v>
      </c>
    </row>
    <row r="670" spans="1:17" ht="12.75" customHeight="1">
      <c r="A670" s="68"/>
      <c r="B670" s="69" t="s">
        <v>313</v>
      </c>
      <c r="C670" s="52" t="s">
        <v>825</v>
      </c>
      <c r="D670" s="53">
        <v>20</v>
      </c>
      <c r="E670" s="53">
        <v>1985</v>
      </c>
      <c r="F670" s="75">
        <v>15.929</v>
      </c>
      <c r="G670" s="75">
        <v>1.472</v>
      </c>
      <c r="H670" s="75">
        <v>3.202</v>
      </c>
      <c r="I670" s="75">
        <v>11.255000000000001</v>
      </c>
      <c r="J670" s="75">
        <v>1056.3</v>
      </c>
      <c r="K670" s="75">
        <v>11.255000000000001</v>
      </c>
      <c r="L670" s="75">
        <v>1056.3</v>
      </c>
      <c r="M670" s="76">
        <f>K670/L670</f>
        <v>1.0655116917542366E-2</v>
      </c>
      <c r="N670" s="77">
        <v>90.906000000000006</v>
      </c>
      <c r="O670" s="78">
        <f>M670*N670</f>
        <v>0.96861405850610638</v>
      </c>
      <c r="P670" s="78">
        <f>M670*60*1000</f>
        <v>639.30701505254194</v>
      </c>
      <c r="Q670" s="78">
        <f>P670*N670/1000</f>
        <v>58.11684351036638</v>
      </c>
    </row>
    <row r="671" spans="1:17" ht="12.75" customHeight="1">
      <c r="A671" s="68"/>
      <c r="B671" s="69" t="s">
        <v>109</v>
      </c>
      <c r="C671" s="79" t="s">
        <v>518</v>
      </c>
      <c r="D671" s="80">
        <v>7</v>
      </c>
      <c r="E671" s="80">
        <v>1989</v>
      </c>
      <c r="F671" s="81">
        <v>5.22</v>
      </c>
      <c r="G671" s="81">
        <v>0</v>
      </c>
      <c r="H671" s="81">
        <v>0</v>
      </c>
      <c r="I671" s="81">
        <v>5.22</v>
      </c>
      <c r="J671" s="81">
        <v>461.34</v>
      </c>
      <c r="K671" s="81">
        <v>5.22</v>
      </c>
      <c r="L671" s="81">
        <v>461.34</v>
      </c>
      <c r="M671" s="82">
        <v>1.131486539211861E-2</v>
      </c>
      <c r="N671" s="83">
        <v>79.352000000000004</v>
      </c>
      <c r="O671" s="83">
        <v>0.89785719859539603</v>
      </c>
      <c r="P671" s="83">
        <v>678.89192352711655</v>
      </c>
      <c r="Q671" s="83">
        <v>53.871431915723754</v>
      </c>
    </row>
    <row r="672" spans="1:17" ht="12.75" customHeight="1">
      <c r="A672" s="68"/>
      <c r="B672" s="69" t="s">
        <v>550</v>
      </c>
      <c r="C672" s="70" t="s">
        <v>98</v>
      </c>
      <c r="D672" s="71">
        <v>16</v>
      </c>
      <c r="E672" s="71">
        <v>1989</v>
      </c>
      <c r="F672" s="72">
        <v>13.337</v>
      </c>
      <c r="G672" s="72">
        <v>0</v>
      </c>
      <c r="H672" s="72">
        <v>0</v>
      </c>
      <c r="I672" s="72">
        <v>13.337</v>
      </c>
      <c r="J672" s="72">
        <v>1072.46</v>
      </c>
      <c r="K672" s="72">
        <v>13.337</v>
      </c>
      <c r="L672" s="72">
        <v>1072.46</v>
      </c>
      <c r="M672" s="73">
        <v>1.2435895045036643E-2</v>
      </c>
      <c r="N672" s="74">
        <v>80.987000000000009</v>
      </c>
      <c r="O672" s="74">
        <v>1.0071458320123827</v>
      </c>
      <c r="P672" s="74">
        <v>746.15370270219864</v>
      </c>
      <c r="Q672" s="74">
        <v>60.428749920742966</v>
      </c>
    </row>
    <row r="673" spans="1:17" ht="12.75" customHeight="1">
      <c r="A673" s="68"/>
      <c r="B673" s="69" t="s">
        <v>243</v>
      </c>
      <c r="C673" s="84" t="s">
        <v>234</v>
      </c>
      <c r="D673" s="85">
        <v>20</v>
      </c>
      <c r="E673" s="86" t="s">
        <v>34</v>
      </c>
      <c r="F673" s="87">
        <v>19.440000000000001</v>
      </c>
      <c r="G673" s="87">
        <v>1.95</v>
      </c>
      <c r="H673" s="87">
        <v>3.2</v>
      </c>
      <c r="I673" s="87">
        <v>14.29</v>
      </c>
      <c r="J673" s="88">
        <v>1079.8800000000001</v>
      </c>
      <c r="K673" s="87">
        <v>14.29</v>
      </c>
      <c r="L673" s="88">
        <v>1079.8800000000001</v>
      </c>
      <c r="M673" s="76">
        <f>K673/L673</f>
        <v>1.3232951809460308E-2</v>
      </c>
      <c r="N673" s="77">
        <v>59.4</v>
      </c>
      <c r="O673" s="78">
        <f>M673*N673</f>
        <v>0.78603733748194227</v>
      </c>
      <c r="P673" s="78">
        <f>M673*60*1000</f>
        <v>793.97710856761853</v>
      </c>
      <c r="Q673" s="78">
        <f>P673*N673/1000</f>
        <v>47.16224024891654</v>
      </c>
    </row>
    <row r="674" spans="1:17" ht="12.75" customHeight="1">
      <c r="A674" s="68"/>
      <c r="B674" s="69" t="s">
        <v>550</v>
      </c>
      <c r="C674" s="70" t="s">
        <v>548</v>
      </c>
      <c r="D674" s="71">
        <v>45</v>
      </c>
      <c r="E674" s="71">
        <v>1978</v>
      </c>
      <c r="F674" s="72">
        <v>39.825000000000003</v>
      </c>
      <c r="G674" s="72">
        <v>3.3394590000000002</v>
      </c>
      <c r="H674" s="72">
        <v>7.2</v>
      </c>
      <c r="I674" s="72">
        <v>29.285540000000001</v>
      </c>
      <c r="J674" s="72">
        <v>2206.29</v>
      </c>
      <c r="K674" s="72">
        <v>29.285540000000001</v>
      </c>
      <c r="L674" s="72">
        <v>2206.29</v>
      </c>
      <c r="M674" s="73">
        <v>1.327365849457687E-2</v>
      </c>
      <c r="N674" s="74">
        <v>80.987000000000009</v>
      </c>
      <c r="O674" s="74">
        <v>1.0749937805002971</v>
      </c>
      <c r="P674" s="74">
        <v>796.41950967461219</v>
      </c>
      <c r="Q674" s="74">
        <v>64.499626830017831</v>
      </c>
    </row>
    <row r="675" spans="1:17" ht="12.75" customHeight="1">
      <c r="A675" s="68"/>
      <c r="B675" s="69" t="s">
        <v>430</v>
      </c>
      <c r="C675" s="89" t="s">
        <v>428</v>
      </c>
      <c r="D675" s="85">
        <v>45</v>
      </c>
      <c r="E675" s="86" t="s">
        <v>34</v>
      </c>
      <c r="F675" s="87">
        <v>36.82</v>
      </c>
      <c r="G675" s="87">
        <v>2.8</v>
      </c>
      <c r="H675" s="87">
        <v>7.2</v>
      </c>
      <c r="I675" s="87">
        <v>26.82</v>
      </c>
      <c r="J675" s="87">
        <v>1971.2</v>
      </c>
      <c r="K675" s="87">
        <v>26.82</v>
      </c>
      <c r="L675" s="87">
        <v>1971.2</v>
      </c>
      <c r="M675" s="76">
        <f>K675/L675</f>
        <v>1.3605925324675324E-2</v>
      </c>
      <c r="N675" s="77">
        <v>59.4</v>
      </c>
      <c r="O675" s="78">
        <f>M675*N675</f>
        <v>0.80819196428571427</v>
      </c>
      <c r="P675" s="78">
        <f>M675*60*1000</f>
        <v>816.35551948051943</v>
      </c>
      <c r="Q675" s="78">
        <f>P675*N675/1000</f>
        <v>48.491517857142853</v>
      </c>
    </row>
    <row r="676" spans="1:17" ht="12.75" customHeight="1">
      <c r="A676" s="68"/>
      <c r="B676" s="69" t="s">
        <v>550</v>
      </c>
      <c r="C676" s="70" t="s">
        <v>102</v>
      </c>
      <c r="D676" s="71">
        <v>11</v>
      </c>
      <c r="E676" s="71">
        <v>1976</v>
      </c>
      <c r="F676" s="72">
        <v>6.774</v>
      </c>
      <c r="G676" s="72">
        <v>0</v>
      </c>
      <c r="H676" s="72">
        <v>0</v>
      </c>
      <c r="I676" s="72">
        <v>6.774</v>
      </c>
      <c r="J676" s="72">
        <v>496.05</v>
      </c>
      <c r="K676" s="72">
        <v>6.774</v>
      </c>
      <c r="L676" s="72">
        <v>496.05</v>
      </c>
      <c r="M676" s="73">
        <v>1.365588146356214E-2</v>
      </c>
      <c r="N676" s="74">
        <v>80.987000000000009</v>
      </c>
      <c r="O676" s="74">
        <v>1.1059488720895072</v>
      </c>
      <c r="P676" s="74">
        <v>819.35288781372844</v>
      </c>
      <c r="Q676" s="74">
        <v>66.356932325370437</v>
      </c>
    </row>
    <row r="677" spans="1:17" ht="12.75" customHeight="1">
      <c r="A677" s="68"/>
      <c r="B677" s="69" t="s">
        <v>313</v>
      </c>
      <c r="C677" s="52" t="s">
        <v>829</v>
      </c>
      <c r="D677" s="53">
        <v>30</v>
      </c>
      <c r="E677" s="53">
        <v>1980</v>
      </c>
      <c r="F677" s="75">
        <v>28.972999999999999</v>
      </c>
      <c r="G677" s="75">
        <v>3.0030000000000001</v>
      </c>
      <c r="H677" s="75">
        <v>4.641</v>
      </c>
      <c r="I677" s="75">
        <v>21.329000000000001</v>
      </c>
      <c r="J677" s="75">
        <v>1516.48</v>
      </c>
      <c r="K677" s="75">
        <v>21.329000000000001</v>
      </c>
      <c r="L677" s="75">
        <v>1516.48</v>
      </c>
      <c r="M677" s="76">
        <f>K677/L677</f>
        <v>1.4064807976366321E-2</v>
      </c>
      <c r="N677" s="77">
        <v>90.906000000000006</v>
      </c>
      <c r="O677" s="78">
        <f>M677*N677</f>
        <v>1.278575433899557</v>
      </c>
      <c r="P677" s="78">
        <f>M677*60*1000</f>
        <v>843.88847858197926</v>
      </c>
      <c r="Q677" s="78">
        <f>P677*N677/1000</f>
        <v>76.714526033973414</v>
      </c>
    </row>
    <row r="678" spans="1:17" ht="12.75" customHeight="1">
      <c r="A678" s="68"/>
      <c r="B678" s="69" t="s">
        <v>550</v>
      </c>
      <c r="C678" s="70" t="s">
        <v>99</v>
      </c>
      <c r="D678" s="71">
        <v>26</v>
      </c>
      <c r="E678" s="71">
        <v>1985</v>
      </c>
      <c r="F678" s="72">
        <v>19.946000000000002</v>
      </c>
      <c r="G678" s="72">
        <v>0</v>
      </c>
      <c r="H678" s="72">
        <v>0</v>
      </c>
      <c r="I678" s="72">
        <v>19.946000000000002</v>
      </c>
      <c r="J678" s="72">
        <v>1415.92</v>
      </c>
      <c r="K678" s="72">
        <v>19.946000000000002</v>
      </c>
      <c r="L678" s="72">
        <v>1415.92</v>
      </c>
      <c r="M678" s="73">
        <v>1.4086954065201425E-2</v>
      </c>
      <c r="N678" s="74">
        <v>80.987000000000009</v>
      </c>
      <c r="O678" s="74">
        <v>1.140860148878468</v>
      </c>
      <c r="P678" s="74">
        <v>845.21724391208556</v>
      </c>
      <c r="Q678" s="74">
        <v>68.451608932708083</v>
      </c>
    </row>
    <row r="679" spans="1:17" ht="12.75" customHeight="1">
      <c r="A679" s="68"/>
      <c r="B679" s="69" t="s">
        <v>109</v>
      </c>
      <c r="C679" s="79" t="s">
        <v>519</v>
      </c>
      <c r="D679" s="80">
        <v>6</v>
      </c>
      <c r="E679" s="80">
        <v>1910</v>
      </c>
      <c r="F679" s="81">
        <v>5.5620000000000003</v>
      </c>
      <c r="G679" s="81">
        <v>0.30599999999999999</v>
      </c>
      <c r="H679" s="81">
        <v>0.96</v>
      </c>
      <c r="I679" s="81">
        <v>4.2959990000000001</v>
      </c>
      <c r="J679" s="81">
        <v>303.89999999999998</v>
      </c>
      <c r="K679" s="81">
        <v>4.2959990000000001</v>
      </c>
      <c r="L679" s="81">
        <v>303.89999999999998</v>
      </c>
      <c r="M679" s="82">
        <v>1.4136225732148735E-2</v>
      </c>
      <c r="N679" s="83">
        <v>79.352000000000004</v>
      </c>
      <c r="O679" s="83">
        <v>1.1217377842974665</v>
      </c>
      <c r="P679" s="83">
        <v>848.17354392892412</v>
      </c>
      <c r="Q679" s="83">
        <v>67.304267057847994</v>
      </c>
    </row>
    <row r="680" spans="1:17" ht="12.75" customHeight="1">
      <c r="A680" s="68"/>
      <c r="B680" s="69" t="s">
        <v>685</v>
      </c>
      <c r="C680" s="90" t="s">
        <v>684</v>
      </c>
      <c r="D680" s="91">
        <v>29</v>
      </c>
      <c r="E680" s="91">
        <v>1959</v>
      </c>
      <c r="F680" s="92">
        <v>24.74</v>
      </c>
      <c r="G680" s="92">
        <v>3.79</v>
      </c>
      <c r="H680" s="92"/>
      <c r="I680" s="92">
        <f>F680-G680-H680</f>
        <v>20.95</v>
      </c>
      <c r="J680" s="92">
        <v>1470.5</v>
      </c>
      <c r="K680" s="92">
        <f>I680/J680*L680</f>
        <v>20.95</v>
      </c>
      <c r="L680" s="92">
        <v>1470.5</v>
      </c>
      <c r="M680" s="93">
        <f>I680/J680</f>
        <v>1.4246854811288677E-2</v>
      </c>
      <c r="N680" s="94">
        <f>50.1*1.09</f>
        <v>54.609000000000009</v>
      </c>
      <c r="O680" s="94">
        <f>M680*N680</f>
        <v>0.77800649438966352</v>
      </c>
      <c r="P680" s="94">
        <f>M680*60*1000</f>
        <v>854.81128867732059</v>
      </c>
      <c r="Q680" s="94">
        <f>P680*N680/1000</f>
        <v>46.680389663379806</v>
      </c>
    </row>
    <row r="681" spans="1:17" ht="12.75" customHeight="1">
      <c r="A681" s="68"/>
      <c r="B681" s="69" t="s">
        <v>243</v>
      </c>
      <c r="C681" s="84" t="s">
        <v>235</v>
      </c>
      <c r="D681" s="85">
        <v>12</v>
      </c>
      <c r="E681" s="86" t="s">
        <v>34</v>
      </c>
      <c r="F681" s="87">
        <v>11.4</v>
      </c>
      <c r="G681" s="87">
        <v>0.63</v>
      </c>
      <c r="H681" s="87">
        <v>1.92</v>
      </c>
      <c r="I681" s="87">
        <v>8.85</v>
      </c>
      <c r="J681" s="88">
        <v>617.34</v>
      </c>
      <c r="K681" s="87">
        <v>8.85</v>
      </c>
      <c r="L681" s="88">
        <v>617.34</v>
      </c>
      <c r="M681" s="76">
        <f>K681/L681</f>
        <v>1.433569831859267E-2</v>
      </c>
      <c r="N681" s="77">
        <v>59.4</v>
      </c>
      <c r="O681" s="78">
        <f>M681*N681</f>
        <v>0.85154048012440464</v>
      </c>
      <c r="P681" s="78">
        <f>M681*60*1000</f>
        <v>860.14189911556025</v>
      </c>
      <c r="Q681" s="78">
        <f>P681*N681/1000</f>
        <v>51.092428807464273</v>
      </c>
    </row>
    <row r="682" spans="1:17" ht="12.75" customHeight="1">
      <c r="A682" s="68"/>
      <c r="B682" s="69" t="s">
        <v>743</v>
      </c>
      <c r="C682" s="90" t="s">
        <v>736</v>
      </c>
      <c r="D682" s="91">
        <v>6</v>
      </c>
      <c r="E682" s="91">
        <v>1965</v>
      </c>
      <c r="F682" s="92">
        <f>G682+H682+I682</f>
        <v>6.4619999999999997</v>
      </c>
      <c r="G682" s="92">
        <v>0.65400000000000003</v>
      </c>
      <c r="H682" s="92">
        <v>0</v>
      </c>
      <c r="I682" s="92">
        <v>5.8079999999999998</v>
      </c>
      <c r="J682" s="92">
        <v>326.74</v>
      </c>
      <c r="K682" s="92">
        <v>5.8079999999999998</v>
      </c>
      <c r="L682" s="92">
        <v>400.03</v>
      </c>
      <c r="M682" s="93">
        <f>K682/L682</f>
        <v>1.4518911081668875E-2</v>
      </c>
      <c r="N682" s="94">
        <v>58.8</v>
      </c>
      <c r="O682" s="94">
        <f>M682*N682*1.09</f>
        <v>0.93054604904632165</v>
      </c>
      <c r="P682" s="94">
        <f>M682*60*1000</f>
        <v>871.13466490013263</v>
      </c>
      <c r="Q682" s="94">
        <f>P682*N682/1000</f>
        <v>51.222718296127795</v>
      </c>
    </row>
    <row r="683" spans="1:17" ht="12.75" customHeight="1">
      <c r="A683" s="68"/>
      <c r="B683" s="69" t="s">
        <v>550</v>
      </c>
      <c r="C683" s="70" t="s">
        <v>100</v>
      </c>
      <c r="D683" s="71">
        <v>37</v>
      </c>
      <c r="E683" s="71">
        <v>1970</v>
      </c>
      <c r="F683" s="72">
        <v>30.692</v>
      </c>
      <c r="G683" s="72">
        <v>1.9368780000000001</v>
      </c>
      <c r="H683" s="72">
        <v>5.76</v>
      </c>
      <c r="I683" s="72">
        <v>22.995124000000001</v>
      </c>
      <c r="J683" s="72">
        <v>1579.46</v>
      </c>
      <c r="K683" s="72">
        <v>22.995124000000001</v>
      </c>
      <c r="L683" s="72">
        <v>1579.46</v>
      </c>
      <c r="M683" s="73">
        <v>1.4558851759462095E-2</v>
      </c>
      <c r="N683" s="74">
        <v>80.987000000000009</v>
      </c>
      <c r="O683" s="74">
        <v>1.1790777274435569</v>
      </c>
      <c r="P683" s="74">
        <v>873.53110556772572</v>
      </c>
      <c r="Q683" s="74">
        <v>70.744663646613404</v>
      </c>
    </row>
    <row r="684" spans="1:17" ht="12.75" customHeight="1">
      <c r="A684" s="68"/>
      <c r="B684" s="69" t="s">
        <v>131</v>
      </c>
      <c r="C684" s="95" t="s">
        <v>761</v>
      </c>
      <c r="D684" s="96">
        <v>55</v>
      </c>
      <c r="E684" s="75" t="s">
        <v>34</v>
      </c>
      <c r="F684" s="75">
        <f>G684+H684+I684</f>
        <v>50.321004000000002</v>
      </c>
      <c r="G684" s="75">
        <v>3.4169999999999998</v>
      </c>
      <c r="H684" s="75">
        <v>8.8000000000000007</v>
      </c>
      <c r="I684" s="75">
        <v>38.104004000000003</v>
      </c>
      <c r="J684" s="75">
        <v>2541.46</v>
      </c>
      <c r="K684" s="75">
        <v>38.104004000000003</v>
      </c>
      <c r="L684" s="75">
        <v>2541.46</v>
      </c>
      <c r="M684" s="76">
        <f>K684/L684</f>
        <v>1.499295837825502E-2</v>
      </c>
      <c r="N684" s="77">
        <v>48.8</v>
      </c>
      <c r="O684" s="78">
        <f>M684*N684</f>
        <v>0.73165636885884489</v>
      </c>
      <c r="P684" s="78">
        <f>M684*60*1000</f>
        <v>899.57750269530129</v>
      </c>
      <c r="Q684" s="78">
        <f>P684*N684/1000</f>
        <v>43.8993821315307</v>
      </c>
    </row>
    <row r="685" spans="1:17" ht="12.75" customHeight="1">
      <c r="A685" s="68"/>
      <c r="B685" s="91" t="s">
        <v>72</v>
      </c>
      <c r="C685" s="97" t="s">
        <v>495</v>
      </c>
      <c r="D685" s="98">
        <v>7</v>
      </c>
      <c r="E685" s="98">
        <v>1956</v>
      </c>
      <c r="F685" s="99">
        <v>6.2539999999999996</v>
      </c>
      <c r="G685" s="99">
        <v>0</v>
      </c>
      <c r="H685" s="99">
        <v>0</v>
      </c>
      <c r="I685" s="99">
        <v>6.2539999999999996</v>
      </c>
      <c r="J685" s="99">
        <v>402.24</v>
      </c>
      <c r="K685" s="99">
        <v>6.2539999999999996</v>
      </c>
      <c r="L685" s="99">
        <v>402.24</v>
      </c>
      <c r="M685" s="100">
        <v>1.5547931583134446E-2</v>
      </c>
      <c r="N685" s="101">
        <v>68.779000000000011</v>
      </c>
      <c r="O685" s="101">
        <v>1.0693711863564042</v>
      </c>
      <c r="P685" s="101">
        <v>932.87589498806676</v>
      </c>
      <c r="Q685" s="101">
        <v>64.162271181384256</v>
      </c>
    </row>
    <row r="686" spans="1:17" ht="12.75" customHeight="1">
      <c r="A686" s="68"/>
      <c r="B686" s="69" t="s">
        <v>550</v>
      </c>
      <c r="C686" s="70" t="s">
        <v>103</v>
      </c>
      <c r="D686" s="71">
        <v>24</v>
      </c>
      <c r="E686" s="71">
        <v>1962</v>
      </c>
      <c r="F686" s="72">
        <v>18.876000000000001</v>
      </c>
      <c r="G686" s="72">
        <v>1.6053269999999999</v>
      </c>
      <c r="H686" s="72">
        <v>0</v>
      </c>
      <c r="I686" s="72">
        <v>17.270674</v>
      </c>
      <c r="J686" s="72">
        <v>1108.08</v>
      </c>
      <c r="K686" s="72">
        <v>17.270674</v>
      </c>
      <c r="L686" s="72">
        <v>1108.08</v>
      </c>
      <c r="M686" s="73">
        <v>1.558612555050177E-2</v>
      </c>
      <c r="N686" s="74">
        <v>80.987000000000009</v>
      </c>
      <c r="O686" s="74">
        <v>1.262273549958487</v>
      </c>
      <c r="P686" s="74">
        <v>935.16753303010626</v>
      </c>
      <c r="Q686" s="74">
        <v>75.73641299750922</v>
      </c>
    </row>
    <row r="687" spans="1:17" ht="12.75" customHeight="1">
      <c r="A687" s="68"/>
      <c r="B687" s="69" t="s">
        <v>685</v>
      </c>
      <c r="C687" s="90" t="s">
        <v>65</v>
      </c>
      <c r="D687" s="91">
        <v>103</v>
      </c>
      <c r="E687" s="91">
        <v>1972</v>
      </c>
      <c r="F687" s="92">
        <v>62.77</v>
      </c>
      <c r="G687" s="92">
        <v>6.99</v>
      </c>
      <c r="H687" s="92">
        <v>15.86</v>
      </c>
      <c r="I687" s="92">
        <f>F687-G687-H687</f>
        <v>39.92</v>
      </c>
      <c r="J687" s="92">
        <v>2560.65</v>
      </c>
      <c r="K687" s="92">
        <f>I687/J687*L687</f>
        <v>38.403736863686952</v>
      </c>
      <c r="L687" s="92">
        <v>2463.39</v>
      </c>
      <c r="M687" s="93">
        <f>I687/J687</f>
        <v>1.5589791654462734E-2</v>
      </c>
      <c r="N687" s="94">
        <f>50.1*1.09</f>
        <v>54.609000000000009</v>
      </c>
      <c r="O687" s="94">
        <f>M687*N687</f>
        <v>0.85134293245855563</v>
      </c>
      <c r="P687" s="94">
        <f>M687*60*1000</f>
        <v>935.38749926776416</v>
      </c>
      <c r="Q687" s="94">
        <f>P687*N687/1000</f>
        <v>51.080575947513339</v>
      </c>
    </row>
    <row r="688" spans="1:17" ht="12.75" customHeight="1">
      <c r="A688" s="68"/>
      <c r="B688" s="91" t="s">
        <v>72</v>
      </c>
      <c r="C688" s="97" t="s">
        <v>497</v>
      </c>
      <c r="D688" s="98">
        <v>8</v>
      </c>
      <c r="E688" s="98">
        <v>1966</v>
      </c>
      <c r="F688" s="99">
        <v>6.1740000000000004</v>
      </c>
      <c r="G688" s="99">
        <v>0</v>
      </c>
      <c r="H688" s="99">
        <v>0</v>
      </c>
      <c r="I688" s="99">
        <v>6.1740009999999996</v>
      </c>
      <c r="J688" s="99">
        <v>393.89</v>
      </c>
      <c r="K688" s="99">
        <v>6.1740009999999996</v>
      </c>
      <c r="L688" s="99">
        <v>393.89</v>
      </c>
      <c r="M688" s="100">
        <v>1.5674429409225924E-2</v>
      </c>
      <c r="N688" s="101">
        <v>68.779000000000011</v>
      </c>
      <c r="O688" s="101">
        <v>1.0780715803371499</v>
      </c>
      <c r="P688" s="101">
        <v>940.46576455355546</v>
      </c>
      <c r="Q688" s="101">
        <v>64.684294820228999</v>
      </c>
    </row>
    <row r="689" spans="1:17" ht="12.75" customHeight="1">
      <c r="A689" s="68"/>
      <c r="B689" s="69" t="s">
        <v>109</v>
      </c>
      <c r="C689" s="79" t="s">
        <v>520</v>
      </c>
      <c r="D689" s="80">
        <v>13</v>
      </c>
      <c r="E689" s="80">
        <v>1900</v>
      </c>
      <c r="F689" s="81">
        <v>9.8629999999999995</v>
      </c>
      <c r="G689" s="81">
        <v>0.33313199999999998</v>
      </c>
      <c r="H689" s="81">
        <v>1.92</v>
      </c>
      <c r="I689" s="81">
        <v>7.6098679999999996</v>
      </c>
      <c r="J689" s="81">
        <v>485.29</v>
      </c>
      <c r="K689" s="81">
        <v>7.6098679999999996</v>
      </c>
      <c r="L689" s="81">
        <v>485.29</v>
      </c>
      <c r="M689" s="82">
        <v>1.5681073172742071E-2</v>
      </c>
      <c r="N689" s="83">
        <v>79.352000000000004</v>
      </c>
      <c r="O689" s="83">
        <v>1.2443245184034288</v>
      </c>
      <c r="P689" s="83">
        <v>940.8643903645243</v>
      </c>
      <c r="Q689" s="83">
        <v>74.659471104205736</v>
      </c>
    </row>
    <row r="690" spans="1:17" ht="12.75" customHeight="1">
      <c r="A690" s="68"/>
      <c r="B690" s="69" t="s">
        <v>131</v>
      </c>
      <c r="C690" s="95" t="s">
        <v>125</v>
      </c>
      <c r="D690" s="96">
        <v>28</v>
      </c>
      <c r="E690" s="75" t="s">
        <v>34</v>
      </c>
      <c r="F690" s="75">
        <f>G690+H690+I690</f>
        <v>21.299999000000003</v>
      </c>
      <c r="G690" s="75">
        <v>0.70176000000000005</v>
      </c>
      <c r="H690" s="75">
        <v>0.28000000000000003</v>
      </c>
      <c r="I690" s="75">
        <v>20.318239000000002</v>
      </c>
      <c r="J690" s="75">
        <v>1295.3600000000001</v>
      </c>
      <c r="K690" s="75">
        <v>20.318239000000002</v>
      </c>
      <c r="L690" s="75">
        <v>1295.3600000000001</v>
      </c>
      <c r="M690" s="76">
        <f>K690/L690</f>
        <v>1.5685399425642291E-2</v>
      </c>
      <c r="N690" s="77">
        <v>48.8</v>
      </c>
      <c r="O690" s="78">
        <f>M690*N690</f>
        <v>0.76544749197134376</v>
      </c>
      <c r="P690" s="78">
        <f>M690*60*1000</f>
        <v>941.1239655385375</v>
      </c>
      <c r="Q690" s="78">
        <f>P690*N690/1000</f>
        <v>45.926849518280626</v>
      </c>
    </row>
    <row r="691" spans="1:17" ht="12.75" customHeight="1">
      <c r="A691" s="68"/>
      <c r="B691" s="69" t="s">
        <v>131</v>
      </c>
      <c r="C691" s="95" t="s">
        <v>124</v>
      </c>
      <c r="D691" s="96">
        <v>27</v>
      </c>
      <c r="E691" s="75" t="s">
        <v>34</v>
      </c>
      <c r="F691" s="75">
        <f>G691+H691+I691</f>
        <v>22.999998000000001</v>
      </c>
      <c r="G691" s="75">
        <v>1.173</v>
      </c>
      <c r="H691" s="75">
        <v>0.27</v>
      </c>
      <c r="I691" s="75">
        <v>21.556998</v>
      </c>
      <c r="J691" s="75">
        <v>1364.56</v>
      </c>
      <c r="K691" s="75">
        <v>21.556998</v>
      </c>
      <c r="L691" s="75">
        <v>1364.56</v>
      </c>
      <c r="M691" s="76">
        <f>K691/L691</f>
        <v>1.5797764847276779E-2</v>
      </c>
      <c r="N691" s="77">
        <v>48.8</v>
      </c>
      <c r="O691" s="78">
        <f>M691*N691</f>
        <v>0.77093092454710677</v>
      </c>
      <c r="P691" s="78">
        <f>M691*60*1000</f>
        <v>947.86589083660681</v>
      </c>
      <c r="Q691" s="78">
        <f>P691*N691/1000</f>
        <v>46.255855472826404</v>
      </c>
    </row>
    <row r="692" spans="1:17" ht="12.75" customHeight="1">
      <c r="A692" s="68"/>
      <c r="B692" s="69" t="s">
        <v>743</v>
      </c>
      <c r="C692" s="90" t="s">
        <v>737</v>
      </c>
      <c r="D692" s="91">
        <v>8</v>
      </c>
      <c r="E692" s="91">
        <v>1962</v>
      </c>
      <c r="F692" s="92">
        <f>G692+H692+I692</f>
        <v>6.5750000000000011</v>
      </c>
      <c r="G692" s="92">
        <v>0.38200000000000001</v>
      </c>
      <c r="H692" s="92">
        <v>1.1200000000000001</v>
      </c>
      <c r="I692" s="92">
        <v>5.0730000000000004</v>
      </c>
      <c r="J692" s="92">
        <v>318.54000000000002</v>
      </c>
      <c r="K692" s="92">
        <v>5.0730000000000004</v>
      </c>
      <c r="L692" s="92">
        <v>318.54000000000002</v>
      </c>
      <c r="M692" s="93">
        <f>K692/L692</f>
        <v>1.5925786400452061E-2</v>
      </c>
      <c r="N692" s="94">
        <v>58.8</v>
      </c>
      <c r="O692" s="94">
        <f>M692*N692*1.09</f>
        <v>1.0207155019777736</v>
      </c>
      <c r="P692" s="94">
        <f>M692*60*1000</f>
        <v>955.54718402712365</v>
      </c>
      <c r="Q692" s="94">
        <f>P692*N692/1000</f>
        <v>56.186174420794863</v>
      </c>
    </row>
    <row r="693" spans="1:17" ht="12.75" customHeight="1">
      <c r="A693" s="68"/>
      <c r="B693" s="69" t="s">
        <v>109</v>
      </c>
      <c r="C693" s="79" t="s">
        <v>517</v>
      </c>
      <c r="D693" s="80">
        <v>5</v>
      </c>
      <c r="E693" s="80">
        <v>1962</v>
      </c>
      <c r="F693" s="81">
        <v>2.992</v>
      </c>
      <c r="G693" s="81">
        <v>0</v>
      </c>
      <c r="H693" s="81">
        <v>0</v>
      </c>
      <c r="I693" s="81">
        <v>2.9919989999999999</v>
      </c>
      <c r="J693" s="81">
        <v>187.09</v>
      </c>
      <c r="K693" s="81">
        <v>2.9919989999999999</v>
      </c>
      <c r="L693" s="81">
        <v>187.09</v>
      </c>
      <c r="M693" s="82">
        <v>1.5992297824576406E-2</v>
      </c>
      <c r="N693" s="83">
        <v>83.603000000000009</v>
      </c>
      <c r="O693" s="83">
        <v>1.3370040750280614</v>
      </c>
      <c r="P693" s="83">
        <v>959.53786947458445</v>
      </c>
      <c r="Q693" s="83">
        <v>80.22024450168368</v>
      </c>
    </row>
    <row r="694" spans="1:17" ht="12.75" customHeight="1">
      <c r="A694" s="68"/>
      <c r="B694" s="69" t="s">
        <v>131</v>
      </c>
      <c r="C694" s="95" t="s">
        <v>762</v>
      </c>
      <c r="D694" s="96">
        <v>92</v>
      </c>
      <c r="E694" s="75" t="s">
        <v>34</v>
      </c>
      <c r="F694" s="75">
        <f>G694+H694+I694</f>
        <v>56.980000000000004</v>
      </c>
      <c r="G694" s="75">
        <v>3.1110000000000002</v>
      </c>
      <c r="H694" s="75">
        <v>0.83000000000000007</v>
      </c>
      <c r="I694" s="75">
        <v>53.039000000000001</v>
      </c>
      <c r="J694" s="75">
        <v>3341.21</v>
      </c>
      <c r="K694" s="75">
        <v>52.85</v>
      </c>
      <c r="L694" s="75">
        <v>3290.64</v>
      </c>
      <c r="M694" s="76">
        <f>K694/L694</f>
        <v>1.6060705516252157E-2</v>
      </c>
      <c r="N694" s="77">
        <v>48.8</v>
      </c>
      <c r="O694" s="78">
        <f>M694*N694</f>
        <v>0.78376242919310524</v>
      </c>
      <c r="P694" s="78">
        <f>M694*60*1000</f>
        <v>963.64233097512943</v>
      </c>
      <c r="Q694" s="78">
        <f>P694*N694/1000</f>
        <v>47.025745751586314</v>
      </c>
    </row>
    <row r="695" spans="1:17" ht="12.75" customHeight="1">
      <c r="A695" s="68"/>
      <c r="B695" s="69" t="s">
        <v>131</v>
      </c>
      <c r="C695" s="95" t="s">
        <v>127</v>
      </c>
      <c r="D695" s="96">
        <v>23</v>
      </c>
      <c r="E695" s="75" t="s">
        <v>34</v>
      </c>
      <c r="F695" s="75">
        <f>G695+H695+I695</f>
        <v>20.099999999999998</v>
      </c>
      <c r="G695" s="75">
        <v>0.61199999999999999</v>
      </c>
      <c r="H695" s="75">
        <v>0.23</v>
      </c>
      <c r="I695" s="75">
        <v>19.257999999999999</v>
      </c>
      <c r="J695" s="75">
        <v>1196.19</v>
      </c>
      <c r="K695" s="75">
        <v>19.257999999999999</v>
      </c>
      <c r="L695" s="75">
        <v>1196.19</v>
      </c>
      <c r="M695" s="76">
        <f>K695/L695</f>
        <v>1.6099449084175588E-2</v>
      </c>
      <c r="N695" s="77">
        <v>48.8</v>
      </c>
      <c r="O695" s="78">
        <f>M695*N695</f>
        <v>0.78565311530776871</v>
      </c>
      <c r="P695" s="78">
        <f>M695*60*1000</f>
        <v>965.96694505053529</v>
      </c>
      <c r="Q695" s="78">
        <f>P695*N695/1000</f>
        <v>47.139186918466116</v>
      </c>
    </row>
    <row r="696" spans="1:17" ht="12.75" customHeight="1">
      <c r="A696" s="68"/>
      <c r="B696" s="69" t="s">
        <v>313</v>
      </c>
      <c r="C696" s="52" t="s">
        <v>826</v>
      </c>
      <c r="D696" s="53">
        <v>20</v>
      </c>
      <c r="E696" s="53">
        <v>1974</v>
      </c>
      <c r="F696" s="75">
        <v>21.016999999999999</v>
      </c>
      <c r="G696" s="75">
        <v>1.3879999999999999</v>
      </c>
      <c r="H696" s="75">
        <v>4.3339999999999996</v>
      </c>
      <c r="I696" s="75">
        <v>15.295</v>
      </c>
      <c r="J696" s="75">
        <v>948.5</v>
      </c>
      <c r="K696" s="75">
        <v>15.295</v>
      </c>
      <c r="L696" s="75">
        <v>948.5</v>
      </c>
      <c r="M696" s="76">
        <f>K696/L696</f>
        <v>1.6125461254612547E-2</v>
      </c>
      <c r="N696" s="77">
        <v>90.906000000000006</v>
      </c>
      <c r="O696" s="78">
        <f>M696*N696</f>
        <v>1.4659011808118083</v>
      </c>
      <c r="P696" s="78">
        <f>M696*60*1000</f>
        <v>967.5276752767528</v>
      </c>
      <c r="Q696" s="78">
        <f>P696*N696/1000</f>
        <v>87.954070848708497</v>
      </c>
    </row>
    <row r="697" spans="1:17" ht="12.75" customHeight="1">
      <c r="A697" s="68"/>
      <c r="B697" s="69" t="s">
        <v>243</v>
      </c>
      <c r="C697" s="84" t="s">
        <v>236</v>
      </c>
      <c r="D697" s="102">
        <v>6</v>
      </c>
      <c r="E697" s="86" t="s">
        <v>34</v>
      </c>
      <c r="F697" s="87">
        <v>6.43</v>
      </c>
      <c r="G697" s="87">
        <v>0.53</v>
      </c>
      <c r="H697" s="87">
        <v>0.96</v>
      </c>
      <c r="I697" s="87">
        <v>4.9400000000000004</v>
      </c>
      <c r="J697" s="88">
        <v>305.61</v>
      </c>
      <c r="K697" s="87">
        <v>4.9400000000000004</v>
      </c>
      <c r="L697" s="88">
        <v>305.61</v>
      </c>
      <c r="M697" s="76">
        <f>K697/L697</f>
        <v>1.6164392526422565E-2</v>
      </c>
      <c r="N697" s="77">
        <v>59.4</v>
      </c>
      <c r="O697" s="78">
        <f>M697*N697</f>
        <v>0.96016491606950038</v>
      </c>
      <c r="P697" s="78">
        <f>M697*60*1000</f>
        <v>969.86355158535389</v>
      </c>
      <c r="Q697" s="78">
        <f>P697*N697/1000</f>
        <v>57.609894964170017</v>
      </c>
    </row>
    <row r="698" spans="1:17" ht="12.75" customHeight="1">
      <c r="A698" s="68"/>
      <c r="B698" s="69" t="s">
        <v>109</v>
      </c>
      <c r="C698" s="79" t="s">
        <v>521</v>
      </c>
      <c r="D698" s="80">
        <v>6</v>
      </c>
      <c r="E698" s="80">
        <v>1930</v>
      </c>
      <c r="F698" s="81">
        <v>5.2220000000000004</v>
      </c>
      <c r="G698" s="81">
        <v>0.10199999999999999</v>
      </c>
      <c r="H698" s="81">
        <v>0.8</v>
      </c>
      <c r="I698" s="81">
        <v>4.3200010000000004</v>
      </c>
      <c r="J698" s="81">
        <v>266.7</v>
      </c>
      <c r="K698" s="81">
        <v>4.3200010000000004</v>
      </c>
      <c r="L698" s="81">
        <v>266.7</v>
      </c>
      <c r="M698" s="82">
        <v>1.6197979002624673E-2</v>
      </c>
      <c r="N698" s="83">
        <v>79.352000000000004</v>
      </c>
      <c r="O698" s="83">
        <v>1.285342029816273</v>
      </c>
      <c r="P698" s="83">
        <v>971.87874015748037</v>
      </c>
      <c r="Q698" s="83">
        <v>77.12052178897639</v>
      </c>
    </row>
    <row r="699" spans="1:17" ht="12.75" customHeight="1">
      <c r="A699" s="68"/>
      <c r="B699" s="91" t="s">
        <v>72</v>
      </c>
      <c r="C699" s="97" t="s">
        <v>496</v>
      </c>
      <c r="D699" s="98">
        <v>8</v>
      </c>
      <c r="E699" s="98">
        <v>1969</v>
      </c>
      <c r="F699" s="99">
        <v>6.7522000000000002</v>
      </c>
      <c r="G699" s="99">
        <v>0</v>
      </c>
      <c r="H699" s="99">
        <v>0</v>
      </c>
      <c r="I699" s="99">
        <v>6.7522000000000002</v>
      </c>
      <c r="J699" s="99">
        <v>416.7</v>
      </c>
      <c r="K699" s="99">
        <v>6.7522000000000002</v>
      </c>
      <c r="L699" s="99">
        <v>416.7</v>
      </c>
      <c r="M699" s="100">
        <v>1.6203983681305496E-2</v>
      </c>
      <c r="N699" s="101">
        <v>68.779000000000011</v>
      </c>
      <c r="O699" s="101">
        <v>1.1144937936165109</v>
      </c>
      <c r="P699" s="101">
        <v>972.23902087832982</v>
      </c>
      <c r="Q699" s="101">
        <v>66.86962761699067</v>
      </c>
    </row>
    <row r="700" spans="1:17" ht="12.75" customHeight="1">
      <c r="A700" s="68"/>
      <c r="B700" s="69" t="s">
        <v>447</v>
      </c>
      <c r="C700" s="95" t="s">
        <v>887</v>
      </c>
      <c r="D700" s="53">
        <v>24</v>
      </c>
      <c r="E700" s="53">
        <v>1967</v>
      </c>
      <c r="F700" s="75">
        <v>16.2</v>
      </c>
      <c r="G700" s="75">
        <v>1.1399999999999999</v>
      </c>
      <c r="H700" s="75">
        <v>0.24</v>
      </c>
      <c r="I700" s="75">
        <v>14.81</v>
      </c>
      <c r="J700" s="75">
        <v>908.47</v>
      </c>
      <c r="K700" s="75">
        <v>14.81</v>
      </c>
      <c r="L700" s="75">
        <v>908.47</v>
      </c>
      <c r="M700" s="76">
        <f>K700/L700</f>
        <v>1.6302134357766354E-2</v>
      </c>
      <c r="N700" s="77">
        <v>81</v>
      </c>
      <c r="O700" s="78">
        <f>M700*N700</f>
        <v>1.3204728829790746</v>
      </c>
      <c r="P700" s="78">
        <f>M700*60*1000</f>
        <v>978.12806146598132</v>
      </c>
      <c r="Q700" s="78">
        <f>P700*N700/1000</f>
        <v>79.228372978744488</v>
      </c>
    </row>
    <row r="701" spans="1:17" ht="12.75" customHeight="1">
      <c r="A701" s="68"/>
      <c r="B701" s="69" t="s">
        <v>123</v>
      </c>
      <c r="C701" s="90" t="s">
        <v>121</v>
      </c>
      <c r="D701" s="91">
        <v>45</v>
      </c>
      <c r="E701" s="91">
        <v>1982</v>
      </c>
      <c r="F701" s="92">
        <v>29.1</v>
      </c>
      <c r="G701" s="92">
        <v>3.0420479999999999</v>
      </c>
      <c r="H701" s="92">
        <v>0.44500000000000001</v>
      </c>
      <c r="I701" s="92">
        <v>25.612954999999999</v>
      </c>
      <c r="J701" s="92">
        <v>1563.22</v>
      </c>
      <c r="K701" s="92">
        <v>25.612954999999999</v>
      </c>
      <c r="L701" s="92">
        <v>1563.22</v>
      </c>
      <c r="M701" s="93">
        <v>1.6384741111295915E-2</v>
      </c>
      <c r="N701" s="94">
        <v>75.973000000000013</v>
      </c>
      <c r="O701" s="94">
        <v>1.2447979364484847</v>
      </c>
      <c r="P701" s="94">
        <v>983.08446667775479</v>
      </c>
      <c r="Q701" s="94">
        <v>74.687876186909079</v>
      </c>
    </row>
    <row r="702" spans="1:17" ht="12.75" customHeight="1">
      <c r="A702" s="68"/>
      <c r="B702" s="69" t="s">
        <v>109</v>
      </c>
      <c r="C702" s="79" t="s">
        <v>520</v>
      </c>
      <c r="D702" s="80">
        <v>13</v>
      </c>
      <c r="E702" s="80">
        <v>1900</v>
      </c>
      <c r="F702" s="81">
        <v>10.167999999999999</v>
      </c>
      <c r="G702" s="81">
        <v>0.28916999999999998</v>
      </c>
      <c r="H702" s="81">
        <v>1.92</v>
      </c>
      <c r="I702" s="81">
        <v>7.9588299999999998</v>
      </c>
      <c r="J702" s="81">
        <v>485.29</v>
      </c>
      <c r="K702" s="81">
        <v>7.9588299999999998</v>
      </c>
      <c r="L702" s="81">
        <v>485.29</v>
      </c>
      <c r="M702" s="82">
        <v>1.6400152486142305E-2</v>
      </c>
      <c r="N702" s="83">
        <v>83.603000000000009</v>
      </c>
      <c r="O702" s="83">
        <v>1.3711019482989553</v>
      </c>
      <c r="P702" s="83">
        <v>984.00914916853833</v>
      </c>
      <c r="Q702" s="83">
        <v>82.266116897937323</v>
      </c>
    </row>
    <row r="703" spans="1:17" ht="12.75" customHeight="1">
      <c r="A703" s="68"/>
      <c r="B703" s="69" t="s">
        <v>313</v>
      </c>
      <c r="C703" s="52" t="s">
        <v>824</v>
      </c>
      <c r="D703" s="53">
        <v>9</v>
      </c>
      <c r="E703" s="53">
        <v>1990</v>
      </c>
      <c r="F703" s="75">
        <v>10.992000000000001</v>
      </c>
      <c r="G703" s="75">
        <v>1.02</v>
      </c>
      <c r="H703" s="75">
        <v>1.4410000000000001</v>
      </c>
      <c r="I703" s="75">
        <v>8.5310000000000006</v>
      </c>
      <c r="J703" s="75">
        <v>513.4</v>
      </c>
      <c r="K703" s="75">
        <v>8.5310000000000006</v>
      </c>
      <c r="L703" s="75">
        <v>513.4</v>
      </c>
      <c r="M703" s="76">
        <f>K703/L703</f>
        <v>1.6616673159329957E-2</v>
      </c>
      <c r="N703" s="77">
        <v>90.906000000000006</v>
      </c>
      <c r="O703" s="78">
        <f>M703*N703</f>
        <v>1.5105552902220492</v>
      </c>
      <c r="P703" s="78">
        <f>M703*60*1000</f>
        <v>997.00038955979744</v>
      </c>
      <c r="Q703" s="78">
        <f>P703*N703/1000</f>
        <v>90.633317413322942</v>
      </c>
    </row>
    <row r="704" spans="1:17" ht="12.75" customHeight="1">
      <c r="A704" s="68"/>
      <c r="B704" s="69" t="s">
        <v>550</v>
      </c>
      <c r="C704" s="70" t="s">
        <v>105</v>
      </c>
      <c r="D704" s="71">
        <v>17</v>
      </c>
      <c r="E704" s="71">
        <v>1983</v>
      </c>
      <c r="F704" s="72">
        <v>23.282</v>
      </c>
      <c r="G704" s="72">
        <v>1.154844</v>
      </c>
      <c r="H704" s="72">
        <v>2.88</v>
      </c>
      <c r="I704" s="72">
        <v>19.247156</v>
      </c>
      <c r="J704" s="72">
        <v>1153.81</v>
      </c>
      <c r="K704" s="72">
        <v>19.247156</v>
      </c>
      <c r="L704" s="72">
        <v>1153.81</v>
      </c>
      <c r="M704" s="73">
        <v>1.6681391216924798E-2</v>
      </c>
      <c r="N704" s="74">
        <v>80.987000000000009</v>
      </c>
      <c r="O704" s="74">
        <v>1.3509758304850887</v>
      </c>
      <c r="P704" s="74">
        <v>1000.8834730154879</v>
      </c>
      <c r="Q704" s="74">
        <v>81.058549829105317</v>
      </c>
    </row>
    <row r="705" spans="1:17" ht="12.75" customHeight="1">
      <c r="A705" s="68"/>
      <c r="B705" s="91" t="s">
        <v>72</v>
      </c>
      <c r="C705" s="97" t="s">
        <v>498</v>
      </c>
      <c r="D705" s="98">
        <v>12</v>
      </c>
      <c r="E705" s="98">
        <v>1972</v>
      </c>
      <c r="F705" s="99">
        <v>8.8879999999999999</v>
      </c>
      <c r="G705" s="99">
        <v>0</v>
      </c>
      <c r="H705" s="99">
        <v>0</v>
      </c>
      <c r="I705" s="99">
        <v>8.8880009999999992</v>
      </c>
      <c r="J705" s="99">
        <v>532.47</v>
      </c>
      <c r="K705" s="99">
        <v>8.8880009999999992</v>
      </c>
      <c r="L705" s="99">
        <v>532.47</v>
      </c>
      <c r="M705" s="100">
        <v>1.6692022085751306E-2</v>
      </c>
      <c r="N705" s="101">
        <v>77.39</v>
      </c>
      <c r="O705" s="101">
        <v>1.2917955892162936</v>
      </c>
      <c r="P705" s="101">
        <v>1001.5213251450783</v>
      </c>
      <c r="Q705" s="101">
        <v>77.507735352977619</v>
      </c>
    </row>
    <row r="706" spans="1:17" ht="12.75" customHeight="1">
      <c r="A706" s="68"/>
      <c r="B706" s="69" t="s">
        <v>131</v>
      </c>
      <c r="C706" s="95" t="s">
        <v>763</v>
      </c>
      <c r="D706" s="96">
        <v>20</v>
      </c>
      <c r="E706" s="75" t="s">
        <v>34</v>
      </c>
      <c r="F706" s="75">
        <f>G706+H706+I706</f>
        <v>22.200002000000001</v>
      </c>
      <c r="G706" s="75">
        <v>1.02</v>
      </c>
      <c r="H706" s="75">
        <v>3.12</v>
      </c>
      <c r="I706" s="75">
        <v>18.060002000000001</v>
      </c>
      <c r="J706" s="75">
        <v>1076.74</v>
      </c>
      <c r="K706" s="75">
        <v>18.060002000000001</v>
      </c>
      <c r="L706" s="75">
        <v>1076.74</v>
      </c>
      <c r="M706" s="76">
        <f>K706/L706</f>
        <v>1.6772853242194029E-2</v>
      </c>
      <c r="N706" s="77">
        <v>48.8</v>
      </c>
      <c r="O706" s="78">
        <f>M706*N706</f>
        <v>0.81851523821906857</v>
      </c>
      <c r="P706" s="78">
        <f>M706*60*1000</f>
        <v>1006.3711945316418</v>
      </c>
      <c r="Q706" s="78">
        <f>P706*N706/1000</f>
        <v>49.11091429314412</v>
      </c>
    </row>
    <row r="707" spans="1:17" ht="12.75" customHeight="1">
      <c r="A707" s="68"/>
      <c r="B707" s="69" t="s">
        <v>447</v>
      </c>
      <c r="C707" s="95" t="s">
        <v>888</v>
      </c>
      <c r="D707" s="53">
        <v>24</v>
      </c>
      <c r="E707" s="53">
        <v>1963</v>
      </c>
      <c r="F707" s="75">
        <v>20.12</v>
      </c>
      <c r="G707" s="75">
        <v>1.97</v>
      </c>
      <c r="H707" s="75">
        <v>0.24</v>
      </c>
      <c r="I707" s="75">
        <v>17.899999999999999</v>
      </c>
      <c r="J707" s="75">
        <v>1066.5999999999999</v>
      </c>
      <c r="K707" s="75">
        <v>17.899999999999999</v>
      </c>
      <c r="L707" s="75">
        <v>1066.5999999999999</v>
      </c>
      <c r="M707" s="76">
        <f>K707/L707</f>
        <v>1.6782298893680856E-2</v>
      </c>
      <c r="N707" s="77">
        <v>81</v>
      </c>
      <c r="O707" s="78">
        <f>M707*N707</f>
        <v>1.3593662103881494</v>
      </c>
      <c r="P707" s="78">
        <f>M707*60*1000</f>
        <v>1006.9379336208513</v>
      </c>
      <c r="Q707" s="78">
        <f>P707*N707/1000</f>
        <v>81.561972623288952</v>
      </c>
    </row>
    <row r="708" spans="1:17" ht="12.75" customHeight="1">
      <c r="A708" s="68"/>
      <c r="B708" s="69" t="s">
        <v>447</v>
      </c>
      <c r="C708" s="95" t="s">
        <v>889</v>
      </c>
      <c r="D708" s="53">
        <v>8</v>
      </c>
      <c r="E708" s="53">
        <v>1977</v>
      </c>
      <c r="F708" s="75">
        <v>11</v>
      </c>
      <c r="G708" s="75">
        <v>0.81</v>
      </c>
      <c r="H708" s="75">
        <v>1.28</v>
      </c>
      <c r="I708" s="75">
        <v>8.9</v>
      </c>
      <c r="J708" s="75">
        <v>530.1</v>
      </c>
      <c r="K708" s="75">
        <v>8.9</v>
      </c>
      <c r="L708" s="75">
        <v>530.1</v>
      </c>
      <c r="M708" s="76">
        <f>K708/L708</f>
        <v>1.6789285040558384E-2</v>
      </c>
      <c r="N708" s="77">
        <v>81</v>
      </c>
      <c r="O708" s="78">
        <f>M708*N708</f>
        <v>1.359932088285229</v>
      </c>
      <c r="P708" s="78">
        <f>M708*60*1000</f>
        <v>1007.3571024335031</v>
      </c>
      <c r="Q708" s="78">
        <f>P708*N708/1000</f>
        <v>81.595925297113752</v>
      </c>
    </row>
    <row r="709" spans="1:17" ht="12.75" customHeight="1">
      <c r="A709" s="68"/>
      <c r="B709" s="69" t="s">
        <v>123</v>
      </c>
      <c r="C709" s="90" t="s">
        <v>122</v>
      </c>
      <c r="D709" s="91">
        <v>6</v>
      </c>
      <c r="E709" s="91">
        <v>1956</v>
      </c>
      <c r="F709" s="92">
        <v>7.0030000000000001</v>
      </c>
      <c r="G709" s="92">
        <v>0.52764599999999995</v>
      </c>
      <c r="H709" s="92">
        <v>0.96</v>
      </c>
      <c r="I709" s="92">
        <v>5.5153540000000003</v>
      </c>
      <c r="J709" s="92">
        <v>327.26</v>
      </c>
      <c r="K709" s="92">
        <v>5.5153540000000003</v>
      </c>
      <c r="L709" s="92">
        <v>327.26</v>
      </c>
      <c r="M709" s="93">
        <v>1.6853125954898247E-2</v>
      </c>
      <c r="N709" s="94">
        <v>75.973000000000013</v>
      </c>
      <c r="O709" s="94">
        <v>1.2803825381714848</v>
      </c>
      <c r="P709" s="94">
        <v>1011.1875572938949</v>
      </c>
      <c r="Q709" s="94">
        <v>76.822952290289095</v>
      </c>
    </row>
    <row r="710" spans="1:17" ht="12.75" customHeight="1">
      <c r="A710" s="68"/>
      <c r="B710" s="91" t="s">
        <v>36</v>
      </c>
      <c r="C710" s="95" t="s">
        <v>662</v>
      </c>
      <c r="D710" s="53">
        <v>36</v>
      </c>
      <c r="E710" s="53" t="s">
        <v>34</v>
      </c>
      <c r="F710" s="75">
        <f>G710+H710+I710</f>
        <v>43.278000000000006</v>
      </c>
      <c r="G710" s="75">
        <v>3.5695800000000002</v>
      </c>
      <c r="H710" s="75">
        <v>5.5680120000000004</v>
      </c>
      <c r="I710" s="75">
        <v>34.140408000000001</v>
      </c>
      <c r="J710" s="75">
        <v>2009.0800000000002</v>
      </c>
      <c r="K710" s="75">
        <v>34.140408000000001</v>
      </c>
      <c r="L710" s="75">
        <v>2009.0800000000002</v>
      </c>
      <c r="M710" s="76">
        <f>K710/L710</f>
        <v>1.6993055527903318E-2</v>
      </c>
      <c r="N710" s="77">
        <v>45.234999999999999</v>
      </c>
      <c r="O710" s="78">
        <f>M710*N710</f>
        <v>0.7686808668047066</v>
      </c>
      <c r="P710" s="78">
        <f>M710*60*1000</f>
        <v>1019.5833316741991</v>
      </c>
      <c r="Q710" s="78">
        <f>P710*N710/1000</f>
        <v>46.120852008282398</v>
      </c>
    </row>
    <row r="711" spans="1:17" ht="12.75" customHeight="1">
      <c r="A711" s="68"/>
      <c r="B711" s="69" t="s">
        <v>313</v>
      </c>
      <c r="C711" s="52" t="s">
        <v>312</v>
      </c>
      <c r="D711" s="53">
        <v>20</v>
      </c>
      <c r="E711" s="53">
        <v>1985</v>
      </c>
      <c r="F711" s="75">
        <v>23.5</v>
      </c>
      <c r="G711" s="75">
        <v>2.04</v>
      </c>
      <c r="H711" s="75">
        <v>3.2010000000000001</v>
      </c>
      <c r="I711" s="75">
        <v>18.259</v>
      </c>
      <c r="J711" s="75">
        <v>1072.5999999999999</v>
      </c>
      <c r="K711" s="75">
        <v>18.259</v>
      </c>
      <c r="L711" s="75">
        <v>1072.5999999999999</v>
      </c>
      <c r="M711" s="76">
        <f>K711/L711</f>
        <v>1.7023121387283239E-2</v>
      </c>
      <c r="N711" s="77">
        <v>90.906000000000006</v>
      </c>
      <c r="O711" s="78">
        <f>M711*N711</f>
        <v>1.5475038728323702</v>
      </c>
      <c r="P711" s="78">
        <f>M711*60*1000</f>
        <v>1021.3872832369943</v>
      </c>
      <c r="Q711" s="78">
        <f>P711*N711/1000</f>
        <v>92.850232369942219</v>
      </c>
    </row>
    <row r="712" spans="1:17" ht="12.75" customHeight="1">
      <c r="A712" s="68"/>
      <c r="B712" s="69" t="s">
        <v>447</v>
      </c>
      <c r="C712" s="95" t="s">
        <v>890</v>
      </c>
      <c r="D712" s="53">
        <v>22</v>
      </c>
      <c r="E712" s="53">
        <v>1983</v>
      </c>
      <c r="F712" s="75">
        <v>25.8</v>
      </c>
      <c r="G712" s="75">
        <v>2.12</v>
      </c>
      <c r="H712" s="75">
        <v>3.52</v>
      </c>
      <c r="I712" s="75">
        <v>20.149999999999999</v>
      </c>
      <c r="J712" s="75">
        <v>1182.51</v>
      </c>
      <c r="K712" s="75">
        <v>20.149999999999999</v>
      </c>
      <c r="L712" s="75">
        <v>1182.51</v>
      </c>
      <c r="M712" s="76">
        <f>K712/L712</f>
        <v>1.7040025031500788E-2</v>
      </c>
      <c r="N712" s="77">
        <v>81</v>
      </c>
      <c r="O712" s="78">
        <f>M712*N712</f>
        <v>1.3802420275515639</v>
      </c>
      <c r="P712" s="78">
        <f>M712*60*1000</f>
        <v>1022.4015018900471</v>
      </c>
      <c r="Q712" s="78">
        <f>P712*N712/1000</f>
        <v>82.81452165309382</v>
      </c>
    </row>
    <row r="713" spans="1:17" ht="12.75" customHeight="1">
      <c r="A713" s="68"/>
      <c r="B713" s="69" t="s">
        <v>243</v>
      </c>
      <c r="C713" s="84" t="s">
        <v>239</v>
      </c>
      <c r="D713" s="85">
        <v>16</v>
      </c>
      <c r="E713" s="86" t="s">
        <v>34</v>
      </c>
      <c r="F713" s="87">
        <v>19.670000000000002</v>
      </c>
      <c r="G713" s="87">
        <v>1.31</v>
      </c>
      <c r="H713" s="87">
        <v>2.33</v>
      </c>
      <c r="I713" s="87">
        <v>16.03</v>
      </c>
      <c r="J713" s="88">
        <v>939.96</v>
      </c>
      <c r="K713" s="87">
        <v>14.88</v>
      </c>
      <c r="L713" s="87">
        <v>872.36</v>
      </c>
      <c r="M713" s="76">
        <f>K713/L713</f>
        <v>1.7057178229171445E-2</v>
      </c>
      <c r="N713" s="77">
        <v>59.4</v>
      </c>
      <c r="O713" s="78">
        <f>M713*N713</f>
        <v>1.0131963868127838</v>
      </c>
      <c r="P713" s="78">
        <f>M713*60*1000</f>
        <v>1023.4306937502867</v>
      </c>
      <c r="Q713" s="78">
        <f>P713*N713/1000</f>
        <v>60.791783208767022</v>
      </c>
    </row>
    <row r="714" spans="1:17" ht="12.75" customHeight="1">
      <c r="A714" s="68"/>
      <c r="B714" s="69" t="s">
        <v>131</v>
      </c>
      <c r="C714" s="95" t="s">
        <v>764</v>
      </c>
      <c r="D714" s="96">
        <v>109</v>
      </c>
      <c r="E714" s="75" t="s">
        <v>34</v>
      </c>
      <c r="F714" s="75">
        <f>G714+H714+I714</f>
        <v>64.450001</v>
      </c>
      <c r="G714" s="75">
        <v>4.335</v>
      </c>
      <c r="H714" s="75">
        <v>16.38</v>
      </c>
      <c r="I714" s="75">
        <v>43.735001000000004</v>
      </c>
      <c r="J714" s="75">
        <v>2560.75</v>
      </c>
      <c r="K714" s="75">
        <v>43.735001000000004</v>
      </c>
      <c r="L714" s="75">
        <v>2560.75</v>
      </c>
      <c r="M714" s="76">
        <f>K714/L714</f>
        <v>1.7078981157863909E-2</v>
      </c>
      <c r="N714" s="77">
        <v>48.8</v>
      </c>
      <c r="O714" s="78">
        <f>M714*N714</f>
        <v>0.83345428050375869</v>
      </c>
      <c r="P714" s="78">
        <f>M714*60*1000</f>
        <v>1024.7388694718347</v>
      </c>
      <c r="Q714" s="78">
        <f>P714*N714/1000</f>
        <v>50.007256830225529</v>
      </c>
    </row>
    <row r="715" spans="1:17" ht="12.75" customHeight="1">
      <c r="A715" s="68"/>
      <c r="B715" s="69" t="s">
        <v>313</v>
      </c>
      <c r="C715" s="52" t="s">
        <v>827</v>
      </c>
      <c r="D715" s="53">
        <v>20</v>
      </c>
      <c r="E715" s="53">
        <v>1978</v>
      </c>
      <c r="F715" s="75">
        <v>21.094999999999999</v>
      </c>
      <c r="G715" s="75">
        <v>2.323</v>
      </c>
      <c r="H715" s="75">
        <v>3.2010000000000001</v>
      </c>
      <c r="I715" s="75">
        <v>15.571</v>
      </c>
      <c r="J715" s="75">
        <v>910.7</v>
      </c>
      <c r="K715" s="75">
        <v>15.571</v>
      </c>
      <c r="L715" s="75">
        <v>910.7</v>
      </c>
      <c r="M715" s="76">
        <f>K715/L715</f>
        <v>1.7097836828812999E-2</v>
      </c>
      <c r="N715" s="77">
        <v>90.906000000000006</v>
      </c>
      <c r="O715" s="78">
        <f>M715*N715</f>
        <v>1.5542959547600745</v>
      </c>
      <c r="P715" s="78">
        <f>M715*60*1000</f>
        <v>1025.8702097287799</v>
      </c>
      <c r="Q715" s="78">
        <f>P715*N715/1000</f>
        <v>93.25775728560447</v>
      </c>
    </row>
    <row r="716" spans="1:17" ht="12.75" customHeight="1">
      <c r="A716" s="68"/>
      <c r="B716" s="91" t="s">
        <v>330</v>
      </c>
      <c r="C716" s="103" t="s">
        <v>915</v>
      </c>
      <c r="D716" s="104">
        <v>6</v>
      </c>
      <c r="E716" s="104" t="s">
        <v>34</v>
      </c>
      <c r="F716" s="105">
        <f>G716+H716+I716</f>
        <v>7</v>
      </c>
      <c r="G716" s="105">
        <v>0.51849999999999996</v>
      </c>
      <c r="H716" s="105">
        <v>0.88</v>
      </c>
      <c r="I716" s="105">
        <v>5.6014999999999997</v>
      </c>
      <c r="J716" s="105">
        <v>326.67</v>
      </c>
      <c r="K716" s="105">
        <f>I716</f>
        <v>5.6014999999999997</v>
      </c>
      <c r="L716" s="105">
        <f>J716</f>
        <v>326.67</v>
      </c>
      <c r="M716" s="106">
        <f>K716/L716</f>
        <v>1.7147274007408085E-2</v>
      </c>
      <c r="N716" s="107">
        <v>47.5</v>
      </c>
      <c r="O716" s="108">
        <f>M716*N716</f>
        <v>0.81449551535188403</v>
      </c>
      <c r="P716" s="108">
        <f>M716*60*1000</f>
        <v>1028.8364404444851</v>
      </c>
      <c r="Q716" s="108">
        <f>P716*N716/1000</f>
        <v>48.869730921113039</v>
      </c>
    </row>
    <row r="717" spans="1:17" ht="12.75" customHeight="1">
      <c r="A717" s="68"/>
      <c r="B717" s="69" t="s">
        <v>447</v>
      </c>
      <c r="C717" s="95" t="s">
        <v>891</v>
      </c>
      <c r="D717" s="53">
        <v>10</v>
      </c>
      <c r="E717" s="53">
        <v>1976</v>
      </c>
      <c r="F717" s="75">
        <v>5.53</v>
      </c>
      <c r="G717" s="75">
        <v>0.81</v>
      </c>
      <c r="H717" s="75">
        <v>0.09</v>
      </c>
      <c r="I717" s="75">
        <v>4.62</v>
      </c>
      <c r="J717" s="75">
        <v>268.02</v>
      </c>
      <c r="K717" s="75">
        <v>4.5999999999999996</v>
      </c>
      <c r="L717" s="75">
        <v>268.02</v>
      </c>
      <c r="M717" s="76">
        <f>K717/L717</f>
        <v>1.7162898291172301E-2</v>
      </c>
      <c r="N717" s="77">
        <v>81</v>
      </c>
      <c r="O717" s="78">
        <f>M717*N717</f>
        <v>1.3901947615849564</v>
      </c>
      <c r="P717" s="78">
        <f>M717*60*1000</f>
        <v>1029.7738974703382</v>
      </c>
      <c r="Q717" s="78">
        <f>P717*N717/1000</f>
        <v>83.41168569509739</v>
      </c>
    </row>
    <row r="718" spans="1:17" ht="12.75" customHeight="1">
      <c r="A718" s="68"/>
      <c r="B718" s="69" t="s">
        <v>354</v>
      </c>
      <c r="C718" s="79" t="s">
        <v>350</v>
      </c>
      <c r="D718" s="80">
        <v>14</v>
      </c>
      <c r="E718" s="80">
        <v>1984</v>
      </c>
      <c r="F718" s="81">
        <v>15.978</v>
      </c>
      <c r="G718" s="81">
        <v>1.0709770000000001</v>
      </c>
      <c r="H718" s="81">
        <v>2.0680000000000001</v>
      </c>
      <c r="I718" s="81">
        <v>12.839022999999999</v>
      </c>
      <c r="J718" s="81">
        <v>744.57</v>
      </c>
      <c r="K718" s="81">
        <v>12.839022999999999</v>
      </c>
      <c r="L718" s="81">
        <v>744.57</v>
      </c>
      <c r="M718" s="82">
        <v>1.7243540567038692E-2</v>
      </c>
      <c r="N718" s="83">
        <v>86.436999999999998</v>
      </c>
      <c r="O718" s="83">
        <v>1.4904799159931235</v>
      </c>
      <c r="P718" s="83">
        <v>1034.6124340223214</v>
      </c>
      <c r="Q718" s="83">
        <v>89.428794959587393</v>
      </c>
    </row>
    <row r="719" spans="1:17" ht="12.75" customHeight="1">
      <c r="A719" s="68"/>
      <c r="B719" s="91" t="s">
        <v>113</v>
      </c>
      <c r="C719" s="109" t="s">
        <v>574</v>
      </c>
      <c r="D719" s="110">
        <v>20</v>
      </c>
      <c r="E719" s="110">
        <v>1968</v>
      </c>
      <c r="F719" s="111">
        <v>14.394</v>
      </c>
      <c r="G719" s="111">
        <v>0</v>
      </c>
      <c r="H719" s="111">
        <v>0</v>
      </c>
      <c r="I719" s="111">
        <v>14.393999999999998</v>
      </c>
      <c r="J719" s="111">
        <v>828.47</v>
      </c>
      <c r="K719" s="111">
        <v>14.393999999999998</v>
      </c>
      <c r="L719" s="111">
        <v>828.47</v>
      </c>
      <c r="M719" s="112">
        <v>1.7374195806728061E-2</v>
      </c>
      <c r="N719" s="113">
        <v>67.798000000000002</v>
      </c>
      <c r="O719" s="113">
        <v>1.1779357273045492</v>
      </c>
      <c r="P719" s="113">
        <v>1042.4517484036837</v>
      </c>
      <c r="Q719" s="113">
        <v>70.676143638272947</v>
      </c>
    </row>
    <row r="720" spans="1:17" ht="12.75" customHeight="1">
      <c r="A720" s="68"/>
      <c r="B720" s="69" t="s">
        <v>112</v>
      </c>
      <c r="C720" s="114" t="s">
        <v>195</v>
      </c>
      <c r="D720" s="115">
        <v>33</v>
      </c>
      <c r="E720" s="115">
        <v>1978</v>
      </c>
      <c r="F720" s="111">
        <v>21.176200000000001</v>
      </c>
      <c r="G720" s="111">
        <v>1.7849999999999999</v>
      </c>
      <c r="H720" s="111">
        <v>0.27</v>
      </c>
      <c r="I720" s="111">
        <v>19.121200000000002</v>
      </c>
      <c r="J720" s="111">
        <v>1095.47</v>
      </c>
      <c r="K720" s="111">
        <v>19.121200000000002</v>
      </c>
      <c r="L720" s="111">
        <v>1095.47</v>
      </c>
      <c r="M720" s="112">
        <v>1.7454791094233528E-2</v>
      </c>
      <c r="N720" s="113">
        <v>57.879000000000005</v>
      </c>
      <c r="O720" s="113">
        <v>1.0102658537431424</v>
      </c>
      <c r="P720" s="113">
        <v>1047.2874656540116</v>
      </c>
      <c r="Q720" s="113">
        <v>60.615951224588542</v>
      </c>
    </row>
    <row r="721" spans="1:17" ht="12.75" customHeight="1">
      <c r="A721" s="68"/>
      <c r="B721" s="69" t="s">
        <v>109</v>
      </c>
      <c r="C721" s="79" t="s">
        <v>519</v>
      </c>
      <c r="D721" s="80">
        <v>6</v>
      </c>
      <c r="E721" s="80">
        <v>1910</v>
      </c>
      <c r="F721" s="81">
        <v>6.734</v>
      </c>
      <c r="G721" s="81">
        <v>0.45900000000000002</v>
      </c>
      <c r="H721" s="81">
        <v>0.96</v>
      </c>
      <c r="I721" s="81">
        <v>5.3150000000000004</v>
      </c>
      <c r="J721" s="81">
        <v>303.89999999999998</v>
      </c>
      <c r="K721" s="81">
        <v>5.3150000000000004</v>
      </c>
      <c r="L721" s="81">
        <v>303.89999999999998</v>
      </c>
      <c r="M721" s="82">
        <v>1.7489305692662063E-2</v>
      </c>
      <c r="N721" s="83">
        <v>83.603000000000009</v>
      </c>
      <c r="O721" s="83">
        <v>1.4621584238236267</v>
      </c>
      <c r="P721" s="83">
        <v>1049.3583415597238</v>
      </c>
      <c r="Q721" s="83">
        <v>87.729505429417614</v>
      </c>
    </row>
    <row r="722" spans="1:17" ht="12.75" customHeight="1">
      <c r="A722" s="68"/>
      <c r="B722" s="69" t="s">
        <v>313</v>
      </c>
      <c r="C722" s="52" t="s">
        <v>828</v>
      </c>
      <c r="D722" s="53">
        <v>10</v>
      </c>
      <c r="E722" s="53">
        <v>1983</v>
      </c>
      <c r="F722" s="75">
        <v>14.598000000000001</v>
      </c>
      <c r="G722" s="75">
        <v>1.077</v>
      </c>
      <c r="H722" s="75">
        <v>1.6</v>
      </c>
      <c r="I722" s="75">
        <v>11.920999999999999</v>
      </c>
      <c r="J722" s="75">
        <v>681.4</v>
      </c>
      <c r="K722" s="75">
        <v>11.920999999999999</v>
      </c>
      <c r="L722" s="75">
        <v>681.4</v>
      </c>
      <c r="M722" s="76">
        <f>K722/L722</f>
        <v>1.7494863516289989E-2</v>
      </c>
      <c r="N722" s="77">
        <v>90.906000000000006</v>
      </c>
      <c r="O722" s="78">
        <f>M722*N722</f>
        <v>1.5903880628118578</v>
      </c>
      <c r="P722" s="78">
        <f>M722*60*1000</f>
        <v>1049.6918109773994</v>
      </c>
      <c r="Q722" s="78">
        <f>P722*N722/1000</f>
        <v>95.423283768711485</v>
      </c>
    </row>
    <row r="723" spans="1:17" ht="12.75" customHeight="1">
      <c r="A723" s="68"/>
      <c r="B723" s="69" t="s">
        <v>425</v>
      </c>
      <c r="C723" s="95" t="s">
        <v>423</v>
      </c>
      <c r="D723" s="53">
        <v>15</v>
      </c>
      <c r="E723" s="53" t="s">
        <v>34</v>
      </c>
      <c r="F723" s="75">
        <v>9.6429999999999989</v>
      </c>
      <c r="G723" s="75">
        <v>0.63700000000000001</v>
      </c>
      <c r="H723" s="75">
        <v>0.14899999999999999</v>
      </c>
      <c r="I723" s="75">
        <v>8.8569999999999993</v>
      </c>
      <c r="J723" s="75">
        <v>502.04</v>
      </c>
      <c r="K723" s="75">
        <v>8.8569999999999993</v>
      </c>
      <c r="L723" s="75">
        <v>502.04</v>
      </c>
      <c r="M723" s="76">
        <f>K723/L723</f>
        <v>1.7642020556130983E-2</v>
      </c>
      <c r="N723" s="77">
        <v>74.3</v>
      </c>
      <c r="O723" s="78">
        <f>M723*N723</f>
        <v>1.3108021273205319</v>
      </c>
      <c r="P723" s="78">
        <f>M723*60*1000</f>
        <v>1058.5212333678592</v>
      </c>
      <c r="Q723" s="78">
        <f>P723*N723/1000</f>
        <v>78.64812763923193</v>
      </c>
    </row>
    <row r="724" spans="1:17" ht="12.75" customHeight="1">
      <c r="A724" s="68"/>
      <c r="B724" s="69" t="s">
        <v>425</v>
      </c>
      <c r="C724" s="95" t="s">
        <v>777</v>
      </c>
      <c r="D724" s="53">
        <v>8</v>
      </c>
      <c r="E724" s="53" t="s">
        <v>34</v>
      </c>
      <c r="F724" s="75">
        <v>8.1</v>
      </c>
      <c r="G724" s="75">
        <v>0.71399999999999997</v>
      </c>
      <c r="H724" s="75">
        <v>7.0000000000000007E-2</v>
      </c>
      <c r="I724" s="75">
        <v>7.3159999999999998</v>
      </c>
      <c r="J724" s="75">
        <v>412.72</v>
      </c>
      <c r="K724" s="75">
        <v>7.3159999999999998</v>
      </c>
      <c r="L724" s="75">
        <v>412.72</v>
      </c>
      <c r="M724" s="76">
        <f>K724/L724</f>
        <v>1.772630354719907E-2</v>
      </c>
      <c r="N724" s="77">
        <v>74.3</v>
      </c>
      <c r="O724" s="78">
        <f>M724*N724</f>
        <v>1.3170643535568909</v>
      </c>
      <c r="P724" s="78">
        <f>M724*60*1000</f>
        <v>1063.5782128319443</v>
      </c>
      <c r="Q724" s="78">
        <f>P724*N724/1000</f>
        <v>79.023861213413454</v>
      </c>
    </row>
    <row r="725" spans="1:17" ht="12.75" customHeight="1">
      <c r="A725" s="68"/>
      <c r="B725" s="69" t="s">
        <v>109</v>
      </c>
      <c r="C725" s="79" t="s">
        <v>518</v>
      </c>
      <c r="D725" s="80">
        <v>7</v>
      </c>
      <c r="E725" s="80">
        <v>1989</v>
      </c>
      <c r="F725" s="81">
        <v>8.1809999999999992</v>
      </c>
      <c r="G725" s="81">
        <v>0</v>
      </c>
      <c r="H725" s="81">
        <v>0</v>
      </c>
      <c r="I725" s="81">
        <v>8.1809989999999999</v>
      </c>
      <c r="J725" s="81">
        <v>461.34</v>
      </c>
      <c r="K725" s="81">
        <v>8.1809989999999999</v>
      </c>
      <c r="L725" s="81">
        <v>461.34</v>
      </c>
      <c r="M725" s="82">
        <v>1.7733123076256123E-2</v>
      </c>
      <c r="N725" s="83">
        <v>83.603000000000009</v>
      </c>
      <c r="O725" s="83">
        <v>1.4825422885442407</v>
      </c>
      <c r="P725" s="83">
        <v>1063.9873845753673</v>
      </c>
      <c r="Q725" s="83">
        <v>88.952537312654442</v>
      </c>
    </row>
    <row r="726" spans="1:17" ht="12.75" customHeight="1">
      <c r="A726" s="68"/>
      <c r="B726" s="91" t="s">
        <v>36</v>
      </c>
      <c r="C726" s="95" t="s">
        <v>663</v>
      </c>
      <c r="D726" s="53">
        <v>9</v>
      </c>
      <c r="E726" s="53" t="s">
        <v>34</v>
      </c>
      <c r="F726" s="75">
        <f>G726+H726+I726</f>
        <v>9.1170000000000009</v>
      </c>
      <c r="G726" s="75">
        <v>0</v>
      </c>
      <c r="H726" s="75">
        <v>0</v>
      </c>
      <c r="I726" s="75">
        <v>9.1170000000000009</v>
      </c>
      <c r="J726" s="75">
        <v>513.61</v>
      </c>
      <c r="K726" s="75">
        <v>9.1170000000000009</v>
      </c>
      <c r="L726" s="75">
        <v>513.61</v>
      </c>
      <c r="M726" s="76">
        <f>K726/L726</f>
        <v>1.775082260859407E-2</v>
      </c>
      <c r="N726" s="77">
        <v>45.234999999999999</v>
      </c>
      <c r="O726" s="78">
        <f>M726*N726</f>
        <v>0.80295846069975274</v>
      </c>
      <c r="P726" s="78">
        <f>M726*60*1000</f>
        <v>1065.0493565156441</v>
      </c>
      <c r="Q726" s="78">
        <f>P726*N726/1000</f>
        <v>48.177507641985159</v>
      </c>
    </row>
    <row r="727" spans="1:17" ht="12.75" customHeight="1">
      <c r="A727" s="68"/>
      <c r="B727" s="69" t="s">
        <v>131</v>
      </c>
      <c r="C727" s="95" t="s">
        <v>128</v>
      </c>
      <c r="D727" s="96">
        <v>8</v>
      </c>
      <c r="E727" s="75" t="s">
        <v>34</v>
      </c>
      <c r="F727" s="75">
        <f>G727+H727+I727</f>
        <v>7.4000019999999997</v>
      </c>
      <c r="G727" s="75">
        <v>0.255</v>
      </c>
      <c r="H727" s="75">
        <v>0.08</v>
      </c>
      <c r="I727" s="75">
        <v>7.0650019999999998</v>
      </c>
      <c r="J727" s="75">
        <v>396.8</v>
      </c>
      <c r="K727" s="75">
        <v>7.0650019999999998</v>
      </c>
      <c r="L727" s="75">
        <v>396.8</v>
      </c>
      <c r="M727" s="76">
        <f>K727/L727</f>
        <v>1.780494455645161E-2</v>
      </c>
      <c r="N727" s="77">
        <v>48.8</v>
      </c>
      <c r="O727" s="78">
        <f>M727*N727</f>
        <v>0.86888129435483852</v>
      </c>
      <c r="P727" s="78">
        <f>M727*60*1000</f>
        <v>1068.2966733870967</v>
      </c>
      <c r="Q727" s="78">
        <f>P727*N727/1000</f>
        <v>52.132877661290316</v>
      </c>
    </row>
    <row r="728" spans="1:17" ht="12.75" customHeight="1">
      <c r="A728" s="68"/>
      <c r="B728" s="69" t="s">
        <v>447</v>
      </c>
      <c r="C728" s="95" t="s">
        <v>446</v>
      </c>
      <c r="D728" s="53">
        <v>12</v>
      </c>
      <c r="E728" s="53">
        <v>1960</v>
      </c>
      <c r="F728" s="75">
        <v>10.9</v>
      </c>
      <c r="G728" s="75">
        <v>1.03</v>
      </c>
      <c r="H728" s="75">
        <v>0.09</v>
      </c>
      <c r="I728" s="75">
        <v>9.77</v>
      </c>
      <c r="J728" s="75">
        <v>550.28</v>
      </c>
      <c r="K728" s="75">
        <v>9.8000000000000007</v>
      </c>
      <c r="L728" s="75">
        <v>550.29999999999995</v>
      </c>
      <c r="M728" s="76">
        <f>K728/L728</f>
        <v>1.7808468108304564E-2</v>
      </c>
      <c r="N728" s="77">
        <v>81</v>
      </c>
      <c r="O728" s="78">
        <f>M728*N728</f>
        <v>1.4424859167726698</v>
      </c>
      <c r="P728" s="78">
        <f>M728*60*1000</f>
        <v>1068.508086498274</v>
      </c>
      <c r="Q728" s="78">
        <f>P728*N728/1000</f>
        <v>86.549155006360195</v>
      </c>
    </row>
    <row r="729" spans="1:17" ht="12.75" customHeight="1">
      <c r="A729" s="68"/>
      <c r="B729" s="69" t="s">
        <v>33</v>
      </c>
      <c r="C729" s="95" t="s">
        <v>636</v>
      </c>
      <c r="D729" s="53">
        <v>15</v>
      </c>
      <c r="E729" s="53">
        <v>1983</v>
      </c>
      <c r="F729" s="75">
        <v>14.981</v>
      </c>
      <c r="G729" s="75">
        <v>1.389</v>
      </c>
      <c r="H729" s="75">
        <v>2.4</v>
      </c>
      <c r="I729" s="75">
        <v>11.192</v>
      </c>
      <c r="J729" s="75">
        <v>622.54</v>
      </c>
      <c r="K729" s="75">
        <v>11.192</v>
      </c>
      <c r="L729" s="75">
        <v>622.54</v>
      </c>
      <c r="M729" s="76">
        <f>K729/L729</f>
        <v>1.7977961255501655E-2</v>
      </c>
      <c r="N729" s="77">
        <v>66.099999999999994</v>
      </c>
      <c r="O729" s="78">
        <f>M729*N729</f>
        <v>1.1883432389886592</v>
      </c>
      <c r="P729" s="78">
        <f>M729*60*1000</f>
        <v>1078.6776753300992</v>
      </c>
      <c r="Q729" s="78">
        <f>P729*N729/1000</f>
        <v>71.300594339319545</v>
      </c>
    </row>
    <row r="730" spans="1:17" ht="12.75" customHeight="1">
      <c r="A730" s="68"/>
      <c r="B730" s="69" t="s">
        <v>425</v>
      </c>
      <c r="C730" s="95" t="s">
        <v>778</v>
      </c>
      <c r="D730" s="53">
        <v>2</v>
      </c>
      <c r="E730" s="53" t="s">
        <v>34</v>
      </c>
      <c r="F730" s="75">
        <v>2.0129999999999999</v>
      </c>
      <c r="G730" s="75">
        <v>5.0999999999999997E-2</v>
      </c>
      <c r="H730" s="75">
        <v>0.02</v>
      </c>
      <c r="I730" s="75">
        <v>1.9419999999999999</v>
      </c>
      <c r="J730" s="75">
        <v>107.98</v>
      </c>
      <c r="K730" s="75">
        <v>1.9419999999999999</v>
      </c>
      <c r="L730" s="75">
        <v>107.98</v>
      </c>
      <c r="M730" s="76">
        <f>K730/L730</f>
        <v>1.7984812002222631E-2</v>
      </c>
      <c r="N730" s="77">
        <v>74.3</v>
      </c>
      <c r="O730" s="78">
        <f>M730*N730</f>
        <v>1.3362715317651415</v>
      </c>
      <c r="P730" s="78">
        <f>M730*60*1000</f>
        <v>1079.0887201333578</v>
      </c>
      <c r="Q730" s="78">
        <f>P730*N730/1000</f>
        <v>80.176291905908485</v>
      </c>
    </row>
    <row r="731" spans="1:17" ht="12.75" customHeight="1">
      <c r="A731" s="68"/>
      <c r="B731" s="69" t="s">
        <v>425</v>
      </c>
      <c r="C731" s="95" t="s">
        <v>413</v>
      </c>
      <c r="D731" s="53">
        <v>6</v>
      </c>
      <c r="E731" s="53" t="s">
        <v>34</v>
      </c>
      <c r="F731" s="75">
        <v>4.2220000000000004</v>
      </c>
      <c r="G731" s="75">
        <v>0</v>
      </c>
      <c r="H731" s="75">
        <v>0</v>
      </c>
      <c r="I731" s="75">
        <v>4.2220000000000004</v>
      </c>
      <c r="J731" s="75">
        <v>234.73</v>
      </c>
      <c r="K731" s="75">
        <v>4.2220000000000004</v>
      </c>
      <c r="L731" s="75">
        <v>234.73</v>
      </c>
      <c r="M731" s="76">
        <f>K731/L731</f>
        <v>1.7986622928471013E-2</v>
      </c>
      <c r="N731" s="77">
        <v>74.3</v>
      </c>
      <c r="O731" s="78">
        <f>M731*N731</f>
        <v>1.3364060835853961</v>
      </c>
      <c r="P731" s="78">
        <f>M731*60*1000</f>
        <v>1079.1973757082608</v>
      </c>
      <c r="Q731" s="78">
        <f>P731*N731/1000</f>
        <v>80.184365015123774</v>
      </c>
    </row>
    <row r="732" spans="1:17" ht="12.75" customHeight="1">
      <c r="A732" s="68"/>
      <c r="B732" s="69" t="s">
        <v>447</v>
      </c>
      <c r="C732" s="95" t="s">
        <v>892</v>
      </c>
      <c r="D732" s="53">
        <v>12</v>
      </c>
      <c r="E732" s="53">
        <v>1959</v>
      </c>
      <c r="F732" s="75">
        <v>11.1</v>
      </c>
      <c r="G732" s="75">
        <v>0.97</v>
      </c>
      <c r="H732" s="75">
        <v>0.61</v>
      </c>
      <c r="I732" s="75">
        <v>9.51</v>
      </c>
      <c r="J732" s="75">
        <v>527.71</v>
      </c>
      <c r="K732" s="75">
        <v>9.51</v>
      </c>
      <c r="L732" s="75">
        <v>527.71</v>
      </c>
      <c r="M732" s="76">
        <f>K732/L732</f>
        <v>1.8021261677815464E-2</v>
      </c>
      <c r="N732" s="77">
        <v>81</v>
      </c>
      <c r="O732" s="78">
        <f>M732*N732</f>
        <v>1.4597221959030526</v>
      </c>
      <c r="P732" s="78">
        <f>M732*60*1000</f>
        <v>1081.2757006689278</v>
      </c>
      <c r="Q732" s="78">
        <f>P732*N732/1000</f>
        <v>87.583331754183149</v>
      </c>
    </row>
    <row r="733" spans="1:17" ht="12.75" customHeight="1">
      <c r="A733" s="68"/>
      <c r="B733" s="69" t="s">
        <v>743</v>
      </c>
      <c r="C733" s="90" t="s">
        <v>738</v>
      </c>
      <c r="D733" s="91">
        <v>24</v>
      </c>
      <c r="E733" s="91">
        <v>1972</v>
      </c>
      <c r="F733" s="92">
        <f>G733+H733+I733</f>
        <v>24.616999999999997</v>
      </c>
      <c r="G733" s="92">
        <v>1.39</v>
      </c>
      <c r="H733" s="92">
        <v>0.24</v>
      </c>
      <c r="I733" s="92">
        <v>22.986999999999998</v>
      </c>
      <c r="J733" s="92">
        <v>1689.3</v>
      </c>
      <c r="K733" s="92">
        <v>22.986999999999998</v>
      </c>
      <c r="L733" s="92">
        <v>1271.24</v>
      </c>
      <c r="M733" s="93">
        <f>K733/L733</f>
        <v>1.8082344797205878E-2</v>
      </c>
      <c r="N733" s="94">
        <v>58.8</v>
      </c>
      <c r="O733" s="94">
        <f>M733*N733*1.09</f>
        <v>1.158933642742519</v>
      </c>
      <c r="P733" s="94">
        <f>M733*60*1000</f>
        <v>1084.9406878323528</v>
      </c>
      <c r="Q733" s="94">
        <f>P733*N733/1000</f>
        <v>63.794512444542335</v>
      </c>
    </row>
    <row r="734" spans="1:17" ht="12.75" customHeight="1">
      <c r="A734" s="68"/>
      <c r="B734" s="69" t="s">
        <v>425</v>
      </c>
      <c r="C734" s="95" t="s">
        <v>419</v>
      </c>
      <c r="D734" s="53">
        <v>4</v>
      </c>
      <c r="E734" s="53" t="s">
        <v>34</v>
      </c>
      <c r="F734" s="75">
        <v>4.5890000000000004</v>
      </c>
      <c r="G734" s="75">
        <v>0</v>
      </c>
      <c r="H734" s="75">
        <v>0</v>
      </c>
      <c r="I734" s="75">
        <v>4.5890000000000004</v>
      </c>
      <c r="J734" s="75">
        <v>253.29</v>
      </c>
      <c r="K734" s="75">
        <v>4.5890000000000004</v>
      </c>
      <c r="L734" s="75">
        <v>253.29</v>
      </c>
      <c r="M734" s="76">
        <f>K734/L734</f>
        <v>1.8117572742705992E-2</v>
      </c>
      <c r="N734" s="77">
        <v>74.3</v>
      </c>
      <c r="O734" s="78">
        <f>M734*N734</f>
        <v>1.3461356547830552</v>
      </c>
      <c r="P734" s="78">
        <f>M734*60*1000</f>
        <v>1087.0543645623595</v>
      </c>
      <c r="Q734" s="78">
        <f>P734*N734/1000</f>
        <v>80.768139286983313</v>
      </c>
    </row>
    <row r="735" spans="1:17" ht="12.75" customHeight="1">
      <c r="A735" s="68"/>
      <c r="B735" s="69" t="s">
        <v>425</v>
      </c>
      <c r="C735" s="95" t="s">
        <v>414</v>
      </c>
      <c r="D735" s="53">
        <v>36</v>
      </c>
      <c r="E735" s="53" t="s">
        <v>34</v>
      </c>
      <c r="F735" s="75">
        <v>25.891999999999999</v>
      </c>
      <c r="G735" s="75">
        <v>1.67</v>
      </c>
      <c r="H735" s="75">
        <v>3.6379999999999999</v>
      </c>
      <c r="I735" s="75">
        <v>20.584</v>
      </c>
      <c r="J735" s="75">
        <v>1135.42</v>
      </c>
      <c r="K735" s="75">
        <v>20.584</v>
      </c>
      <c r="L735" s="75">
        <v>1135.42</v>
      </c>
      <c r="M735" s="76">
        <f>K735/L735</f>
        <v>1.8128974300258935E-2</v>
      </c>
      <c r="N735" s="77">
        <v>74.3</v>
      </c>
      <c r="O735" s="78">
        <f>M735*N735</f>
        <v>1.3469827905092389</v>
      </c>
      <c r="P735" s="78">
        <f>M735*60*1000</f>
        <v>1087.738458015536</v>
      </c>
      <c r="Q735" s="78">
        <f>P735*N735/1000</f>
        <v>80.818967430554324</v>
      </c>
    </row>
    <row r="736" spans="1:17" ht="12.75" customHeight="1">
      <c r="A736" s="68"/>
      <c r="B736" s="91" t="s">
        <v>72</v>
      </c>
      <c r="C736" s="97" t="s">
        <v>493</v>
      </c>
      <c r="D736" s="98">
        <v>5</v>
      </c>
      <c r="E736" s="98">
        <v>1935</v>
      </c>
      <c r="F736" s="99">
        <v>6.3029999999999999</v>
      </c>
      <c r="G736" s="99">
        <v>0.146676</v>
      </c>
      <c r="H736" s="99">
        <v>0.316888</v>
      </c>
      <c r="I736" s="99">
        <v>5.8394349999999999</v>
      </c>
      <c r="J736" s="99">
        <v>321.79000000000002</v>
      </c>
      <c r="K736" s="99">
        <v>5.8394349999999999</v>
      </c>
      <c r="L736" s="99">
        <v>321.79000000000002</v>
      </c>
      <c r="M736" s="100">
        <v>1.8146726125734172E-2</v>
      </c>
      <c r="N736" s="101">
        <v>77.39</v>
      </c>
      <c r="O736" s="101">
        <v>1.4043751348705675</v>
      </c>
      <c r="P736" s="101">
        <v>1088.8035675440503</v>
      </c>
      <c r="Q736" s="101">
        <v>84.262508092234057</v>
      </c>
    </row>
    <row r="737" spans="1:17" ht="12.75" customHeight="1">
      <c r="A737" s="68"/>
      <c r="B737" s="69" t="s">
        <v>373</v>
      </c>
      <c r="C737" s="95" t="s">
        <v>379</v>
      </c>
      <c r="D737" s="53">
        <v>20</v>
      </c>
      <c r="E737" s="53">
        <v>1980</v>
      </c>
      <c r="F737" s="75">
        <v>24.521999999999998</v>
      </c>
      <c r="G737" s="75">
        <v>2.4569999999999999</v>
      </c>
      <c r="H737" s="75">
        <v>3.2</v>
      </c>
      <c r="I737" s="75">
        <v>18.864999999999998</v>
      </c>
      <c r="J737" s="75">
        <v>1039.5</v>
      </c>
      <c r="K737" s="75">
        <v>18.864999999999998</v>
      </c>
      <c r="L737" s="75">
        <v>1039.5</v>
      </c>
      <c r="M737" s="76">
        <f>K737/L737</f>
        <v>1.8148148148148146E-2</v>
      </c>
      <c r="N737" s="77">
        <v>44.3</v>
      </c>
      <c r="O737" s="78">
        <f>M737*N737</f>
        <v>0.80396296296296277</v>
      </c>
      <c r="P737" s="78">
        <f>M737*60*1000</f>
        <v>1088.8888888888887</v>
      </c>
      <c r="Q737" s="78">
        <f>P737*N737/1000</f>
        <v>48.237777777777765</v>
      </c>
    </row>
    <row r="738" spans="1:17" ht="12.75" customHeight="1">
      <c r="A738" s="68"/>
      <c r="B738" s="69" t="s">
        <v>310</v>
      </c>
      <c r="C738" s="95" t="s">
        <v>298</v>
      </c>
      <c r="D738" s="53">
        <v>46</v>
      </c>
      <c r="E738" s="53">
        <v>1975</v>
      </c>
      <c r="F738" s="75">
        <v>35.926000000000002</v>
      </c>
      <c r="G738" s="75">
        <v>3.355</v>
      </c>
      <c r="H738" s="75">
        <v>0.72</v>
      </c>
      <c r="I738" s="75">
        <v>31.850999999999999</v>
      </c>
      <c r="J738" s="75">
        <v>1810.77</v>
      </c>
      <c r="K738" s="75">
        <v>28.436</v>
      </c>
      <c r="L738" s="75">
        <v>1565.53</v>
      </c>
      <c r="M738" s="76">
        <f>K738/L738</f>
        <v>1.816381672660377E-2</v>
      </c>
      <c r="N738" s="77">
        <v>70.31</v>
      </c>
      <c r="O738" s="78">
        <f>M738*N738</f>
        <v>1.2770979540475111</v>
      </c>
      <c r="P738" s="78">
        <f>M738*60*1000</f>
        <v>1089.8290035962261</v>
      </c>
      <c r="Q738" s="78">
        <f>P738*N738/1000</f>
        <v>76.625877242850663</v>
      </c>
    </row>
    <row r="739" spans="1:17" ht="12.75" customHeight="1">
      <c r="A739" s="68"/>
      <c r="B739" s="69" t="s">
        <v>310</v>
      </c>
      <c r="C739" s="95" t="s">
        <v>305</v>
      </c>
      <c r="D739" s="53">
        <v>40</v>
      </c>
      <c r="E739" s="53">
        <v>1980</v>
      </c>
      <c r="F739" s="75">
        <v>44.097999999999999</v>
      </c>
      <c r="G739" s="75">
        <v>3.4350000000000001</v>
      </c>
      <c r="H739" s="75">
        <v>6.24</v>
      </c>
      <c r="I739" s="75">
        <v>34.423000000000002</v>
      </c>
      <c r="J739" s="75">
        <v>1888.23</v>
      </c>
      <c r="K739" s="75">
        <v>34.244</v>
      </c>
      <c r="L739" s="75">
        <v>1883.49</v>
      </c>
      <c r="M739" s="76">
        <f>K739/L739</f>
        <v>1.8181142453636601E-2</v>
      </c>
      <c r="N739" s="77">
        <v>70.31</v>
      </c>
      <c r="O739" s="78">
        <f>M739*N739</f>
        <v>1.2783161259151894</v>
      </c>
      <c r="P739" s="78">
        <f>M739*60*1000</f>
        <v>1090.868547218196</v>
      </c>
      <c r="Q739" s="78">
        <f>P739*N739/1000</f>
        <v>76.698967554911363</v>
      </c>
    </row>
    <row r="740" spans="1:17" ht="12.75" customHeight="1">
      <c r="A740" s="68"/>
      <c r="B740" s="69" t="s">
        <v>310</v>
      </c>
      <c r="C740" s="116" t="s">
        <v>443</v>
      </c>
      <c r="D740" s="53">
        <v>5</v>
      </c>
      <c r="E740" s="53">
        <v>1932</v>
      </c>
      <c r="F740" s="75">
        <v>4.9770000000000003</v>
      </c>
      <c r="G740" s="75">
        <v>0.28299999999999997</v>
      </c>
      <c r="H740" s="75">
        <v>0.08</v>
      </c>
      <c r="I740" s="75">
        <v>4.6139999999999999</v>
      </c>
      <c r="J740" s="75">
        <v>253.41</v>
      </c>
      <c r="K740" s="75">
        <v>2.976</v>
      </c>
      <c r="L740" s="75">
        <v>163.44</v>
      </c>
      <c r="M740" s="76">
        <f>K740/L740</f>
        <v>1.8208516886930984E-2</v>
      </c>
      <c r="N740" s="77">
        <v>70.31</v>
      </c>
      <c r="O740" s="78">
        <f>M740*N740</f>
        <v>1.2802408223201176</v>
      </c>
      <c r="P740" s="78">
        <f>M740*60*1000</f>
        <v>1092.5110132158591</v>
      </c>
      <c r="Q740" s="78">
        <f>P740*N740/1000</f>
        <v>76.814449339207059</v>
      </c>
    </row>
    <row r="741" spans="1:17" ht="12.75" customHeight="1">
      <c r="A741" s="68"/>
      <c r="B741" s="91" t="s">
        <v>36</v>
      </c>
      <c r="C741" s="95" t="s">
        <v>664</v>
      </c>
      <c r="D741" s="53">
        <v>8</v>
      </c>
      <c r="E741" s="53">
        <v>1982</v>
      </c>
      <c r="F741" s="75">
        <f>G741+H741+I741</f>
        <v>10.600999999999999</v>
      </c>
      <c r="G741" s="75">
        <v>1.5320859999999998</v>
      </c>
      <c r="H741" s="75">
        <v>1.28</v>
      </c>
      <c r="I741" s="75">
        <v>7.7889140000000001</v>
      </c>
      <c r="J741" s="75">
        <v>427.72</v>
      </c>
      <c r="K741" s="75">
        <v>7.7889140000000001</v>
      </c>
      <c r="L741" s="75">
        <v>427.72</v>
      </c>
      <c r="M741" s="76">
        <f>K741/L741</f>
        <v>1.8210310483493874E-2</v>
      </c>
      <c r="N741" s="77">
        <v>45.234999999999999</v>
      </c>
      <c r="O741" s="78">
        <f>M741*N741</f>
        <v>0.82374339472084535</v>
      </c>
      <c r="P741" s="78">
        <f>M741*60*1000</f>
        <v>1092.6186290096325</v>
      </c>
      <c r="Q741" s="78">
        <f>P741*N741/1000</f>
        <v>49.424603683250723</v>
      </c>
    </row>
    <row r="742" spans="1:17" ht="12.75" customHeight="1">
      <c r="A742" s="68"/>
      <c r="B742" s="69" t="s">
        <v>373</v>
      </c>
      <c r="C742" s="95" t="s">
        <v>623</v>
      </c>
      <c r="D742" s="53">
        <v>20</v>
      </c>
      <c r="E742" s="53">
        <v>1983</v>
      </c>
      <c r="F742" s="75">
        <v>23.904</v>
      </c>
      <c r="G742" s="75">
        <v>1.7310000000000001</v>
      </c>
      <c r="H742" s="75">
        <v>3.2</v>
      </c>
      <c r="I742" s="75">
        <v>18.972999999999999</v>
      </c>
      <c r="J742" s="75">
        <v>1040.4000000000001</v>
      </c>
      <c r="K742" s="75">
        <v>18.972999999999999</v>
      </c>
      <c r="L742" s="75">
        <v>1040.4000000000001</v>
      </c>
      <c r="M742" s="76">
        <f>K742/L742</f>
        <v>1.8236255286428294E-2</v>
      </c>
      <c r="N742" s="77">
        <v>44.3</v>
      </c>
      <c r="O742" s="78">
        <f>M742*N742</f>
        <v>0.80786610918877333</v>
      </c>
      <c r="P742" s="78">
        <f>M742*60*1000</f>
        <v>1094.1753171856976</v>
      </c>
      <c r="Q742" s="78">
        <f>P742*N742/1000</f>
        <v>48.471966551326403</v>
      </c>
    </row>
    <row r="743" spans="1:17" ht="12.75" customHeight="1">
      <c r="A743" s="68"/>
      <c r="B743" s="69" t="s">
        <v>373</v>
      </c>
      <c r="C743" s="95" t="s">
        <v>625</v>
      </c>
      <c r="D743" s="53">
        <v>20</v>
      </c>
      <c r="E743" s="53">
        <v>1984</v>
      </c>
      <c r="F743" s="75">
        <v>24.454999999999998</v>
      </c>
      <c r="G743" s="75">
        <v>2.2890000000000001</v>
      </c>
      <c r="H743" s="75">
        <v>3.2</v>
      </c>
      <c r="I743" s="75">
        <v>18.965</v>
      </c>
      <c r="J743" s="75">
        <v>1039.19</v>
      </c>
      <c r="K743" s="75">
        <v>18.965</v>
      </c>
      <c r="L743" s="75">
        <v>1039.19</v>
      </c>
      <c r="M743" s="76">
        <f>K743/L743</f>
        <v>1.8249790702373963E-2</v>
      </c>
      <c r="N743" s="77">
        <v>44.3</v>
      </c>
      <c r="O743" s="78">
        <f>M743*N743</f>
        <v>0.80846572811516648</v>
      </c>
      <c r="P743" s="78">
        <f>M743*60*1000</f>
        <v>1094.9874421424377</v>
      </c>
      <c r="Q743" s="78">
        <f>P743*N743/1000</f>
        <v>48.507943686909989</v>
      </c>
    </row>
    <row r="744" spans="1:17" ht="12.75" customHeight="1">
      <c r="A744" s="68"/>
      <c r="B744" s="91" t="s">
        <v>333</v>
      </c>
      <c r="C744" s="95" t="s">
        <v>934</v>
      </c>
      <c r="D744" s="53">
        <v>18</v>
      </c>
      <c r="E744" s="53"/>
      <c r="F744" s="75">
        <f>SUM(G744+H744+I744)</f>
        <v>13.131</v>
      </c>
      <c r="G744" s="75">
        <v>1.423</v>
      </c>
      <c r="H744" s="75">
        <v>0.32</v>
      </c>
      <c r="I744" s="75">
        <v>11.388</v>
      </c>
      <c r="J744" s="75">
        <v>623.12</v>
      </c>
      <c r="K744" s="75">
        <v>11.388</v>
      </c>
      <c r="L744" s="75">
        <v>623.12</v>
      </c>
      <c r="M744" s="76">
        <f>K744/L744</f>
        <v>1.827577352676852E-2</v>
      </c>
      <c r="N744" s="77">
        <v>50.9</v>
      </c>
      <c r="O744" s="78">
        <f>M744*N744</f>
        <v>0.93023687251251763</v>
      </c>
      <c r="P744" s="78">
        <f>M744*60*1000</f>
        <v>1096.5464116061112</v>
      </c>
      <c r="Q744" s="78">
        <f>P744*N744/1000</f>
        <v>55.814212350751056</v>
      </c>
    </row>
    <row r="745" spans="1:17" ht="12.75" customHeight="1">
      <c r="A745" s="68"/>
      <c r="B745" s="69" t="s">
        <v>550</v>
      </c>
      <c r="C745" s="70" t="s">
        <v>104</v>
      </c>
      <c r="D745" s="71">
        <v>8</v>
      </c>
      <c r="E745" s="71">
        <v>1972</v>
      </c>
      <c r="F745" s="72">
        <v>9.0329999999999995</v>
      </c>
      <c r="G745" s="72">
        <v>0.29595300000000002</v>
      </c>
      <c r="H745" s="72">
        <v>0.67</v>
      </c>
      <c r="I745" s="72">
        <v>8.0670479999999998</v>
      </c>
      <c r="J745" s="72">
        <v>440.39</v>
      </c>
      <c r="K745" s="72">
        <v>8.0670479999999998</v>
      </c>
      <c r="L745" s="72">
        <v>440.39</v>
      </c>
      <c r="M745" s="73">
        <v>1.8317963623152207E-2</v>
      </c>
      <c r="N745" s="74">
        <v>80.987000000000009</v>
      </c>
      <c r="O745" s="74">
        <v>1.4835169199482279</v>
      </c>
      <c r="P745" s="74">
        <v>1099.0778173891324</v>
      </c>
      <c r="Q745" s="74">
        <v>89.011015196893666</v>
      </c>
    </row>
    <row r="746" spans="1:17" ht="12.75" customHeight="1">
      <c r="A746" s="68"/>
      <c r="B746" s="91" t="s">
        <v>72</v>
      </c>
      <c r="C746" s="97" t="s">
        <v>500</v>
      </c>
      <c r="D746" s="98">
        <v>8</v>
      </c>
      <c r="E746" s="98">
        <v>1962</v>
      </c>
      <c r="F746" s="99">
        <v>9.1210000000000004</v>
      </c>
      <c r="G746" s="99">
        <v>1.4279999999999999</v>
      </c>
      <c r="H746" s="99">
        <v>0.97</v>
      </c>
      <c r="I746" s="99">
        <v>6.723001</v>
      </c>
      <c r="J746" s="99">
        <v>366.73</v>
      </c>
      <c r="K746" s="99">
        <v>6.723001</v>
      </c>
      <c r="L746" s="99">
        <v>366.73</v>
      </c>
      <c r="M746" s="100">
        <v>1.8332290786136938E-2</v>
      </c>
      <c r="N746" s="101">
        <v>77.39</v>
      </c>
      <c r="O746" s="101">
        <v>1.4187359839391376</v>
      </c>
      <c r="P746" s="101">
        <v>1099.9374471682161</v>
      </c>
      <c r="Q746" s="101">
        <v>85.124159036348246</v>
      </c>
    </row>
    <row r="747" spans="1:17" ht="12.75" customHeight="1">
      <c r="A747" s="68"/>
      <c r="B747" s="91" t="s">
        <v>330</v>
      </c>
      <c r="C747" s="103" t="s">
        <v>916</v>
      </c>
      <c r="D747" s="104">
        <v>18</v>
      </c>
      <c r="E747" s="104" t="s">
        <v>34</v>
      </c>
      <c r="F747" s="105">
        <f>G747+H747+I747</f>
        <v>16.100000000000001</v>
      </c>
      <c r="G747" s="105">
        <v>1.6374</v>
      </c>
      <c r="H747" s="105">
        <v>0</v>
      </c>
      <c r="I747" s="105">
        <v>14.4626</v>
      </c>
      <c r="J747" s="105">
        <v>788.29</v>
      </c>
      <c r="K747" s="105">
        <f>I747</f>
        <v>14.4626</v>
      </c>
      <c r="L747" s="105">
        <f>J747</f>
        <v>788.29</v>
      </c>
      <c r="M747" s="106">
        <f>K747/L747</f>
        <v>1.8346801304088597E-2</v>
      </c>
      <c r="N747" s="107">
        <v>47.5</v>
      </c>
      <c r="O747" s="108">
        <f>M747*N747</f>
        <v>0.87147306194420837</v>
      </c>
      <c r="P747" s="108">
        <f>M747*60*1000</f>
        <v>1100.8080782453158</v>
      </c>
      <c r="Q747" s="108">
        <f>P747*N747/1000</f>
        <v>52.288383716652497</v>
      </c>
    </row>
    <row r="748" spans="1:17" ht="12.75" customHeight="1">
      <c r="A748" s="68"/>
      <c r="B748" s="91" t="s">
        <v>333</v>
      </c>
      <c r="C748" s="95" t="s">
        <v>332</v>
      </c>
      <c r="D748" s="53">
        <v>20</v>
      </c>
      <c r="E748" s="53"/>
      <c r="F748" s="75">
        <f>SUM(G748+H748+I748)</f>
        <v>25</v>
      </c>
      <c r="G748" s="75">
        <v>1.3160000000000001</v>
      </c>
      <c r="H748" s="75">
        <v>3.2</v>
      </c>
      <c r="I748" s="75">
        <v>20.484000000000002</v>
      </c>
      <c r="J748" s="75">
        <v>1114.26</v>
      </c>
      <c r="K748" s="75">
        <v>20.484000000000002</v>
      </c>
      <c r="L748" s="75">
        <v>1114.26</v>
      </c>
      <c r="M748" s="76">
        <f>K748/L748</f>
        <v>1.8383501157719025E-2</v>
      </c>
      <c r="N748" s="77">
        <v>50.9</v>
      </c>
      <c r="O748" s="78">
        <f>M748*N748</f>
        <v>0.93572020892789831</v>
      </c>
      <c r="P748" s="78">
        <f>M748*60*1000</f>
        <v>1103.0100694631415</v>
      </c>
      <c r="Q748" s="78">
        <f>P748*N748/1000</f>
        <v>56.143212535673896</v>
      </c>
    </row>
    <row r="749" spans="1:17" ht="12.75" customHeight="1">
      <c r="A749" s="68"/>
      <c r="B749" s="91" t="s">
        <v>72</v>
      </c>
      <c r="C749" s="97" t="s">
        <v>501</v>
      </c>
      <c r="D749" s="98">
        <v>12</v>
      </c>
      <c r="E749" s="98">
        <v>1971</v>
      </c>
      <c r="F749" s="99">
        <v>9.9057999999999993</v>
      </c>
      <c r="G749" s="99">
        <v>0</v>
      </c>
      <c r="H749" s="99">
        <v>0</v>
      </c>
      <c r="I749" s="99">
        <v>9.9058010000000003</v>
      </c>
      <c r="J749" s="99">
        <v>538.79999999999995</v>
      </c>
      <c r="K749" s="99">
        <v>9.9058010000000003</v>
      </c>
      <c r="L749" s="99">
        <v>538.79999999999995</v>
      </c>
      <c r="M749" s="100">
        <v>1.8384931328878994E-2</v>
      </c>
      <c r="N749" s="101">
        <v>77.39</v>
      </c>
      <c r="O749" s="101">
        <v>1.4228098355419454</v>
      </c>
      <c r="P749" s="101">
        <v>1103.0958797327396</v>
      </c>
      <c r="Q749" s="101">
        <v>85.368590132516715</v>
      </c>
    </row>
    <row r="750" spans="1:17" ht="12.75" customHeight="1">
      <c r="A750" s="68"/>
      <c r="B750" s="69" t="s">
        <v>373</v>
      </c>
      <c r="C750" s="95" t="s">
        <v>621</v>
      </c>
      <c r="D750" s="53">
        <v>20</v>
      </c>
      <c r="E750" s="53">
        <v>1985</v>
      </c>
      <c r="F750" s="75">
        <v>24.838000000000001</v>
      </c>
      <c r="G750" s="75">
        <v>1.9870000000000001</v>
      </c>
      <c r="H750" s="75">
        <v>3.2</v>
      </c>
      <c r="I750" s="75">
        <v>19.649999999999999</v>
      </c>
      <c r="J750" s="75">
        <v>1066.04</v>
      </c>
      <c r="K750" s="75">
        <v>19.649999999999999</v>
      </c>
      <c r="L750" s="75">
        <v>1066.04</v>
      </c>
      <c r="M750" s="76">
        <f>K750/L750</f>
        <v>1.8432704213725563E-2</v>
      </c>
      <c r="N750" s="77">
        <v>44.3</v>
      </c>
      <c r="O750" s="78">
        <f>M750*N750</f>
        <v>0.81656879666804238</v>
      </c>
      <c r="P750" s="78">
        <f>M750*60*1000</f>
        <v>1105.9622528235338</v>
      </c>
      <c r="Q750" s="78">
        <f>P750*N750/1000</f>
        <v>48.994127800082545</v>
      </c>
    </row>
    <row r="751" spans="1:17" ht="12.75" customHeight="1">
      <c r="A751" s="68"/>
      <c r="B751" s="91" t="s">
        <v>333</v>
      </c>
      <c r="C751" s="95" t="s">
        <v>468</v>
      </c>
      <c r="D751" s="53">
        <v>14</v>
      </c>
      <c r="E751" s="53"/>
      <c r="F751" s="75">
        <f>SUM(G751+H751+I751)</f>
        <v>11.417999999999999</v>
      </c>
      <c r="G751" s="75">
        <v>1.1870000000000001</v>
      </c>
      <c r="H751" s="75">
        <v>0</v>
      </c>
      <c r="I751" s="75">
        <v>10.231</v>
      </c>
      <c r="J751" s="75">
        <v>551.79</v>
      </c>
      <c r="K751" s="75">
        <v>10.231</v>
      </c>
      <c r="L751" s="75">
        <v>551.79</v>
      </c>
      <c r="M751" s="76">
        <f>K751/L751</f>
        <v>1.8541474111527938E-2</v>
      </c>
      <c r="N751" s="77">
        <v>50.9</v>
      </c>
      <c r="O751" s="78">
        <f>M751*N751</f>
        <v>0.94376103227677199</v>
      </c>
      <c r="P751" s="78">
        <f>M751*60*1000</f>
        <v>1112.4884466916762</v>
      </c>
      <c r="Q751" s="78">
        <f>P751*N751/1000</f>
        <v>56.625661936606313</v>
      </c>
    </row>
    <row r="752" spans="1:17" ht="12.75" customHeight="1">
      <c r="A752" s="68"/>
      <c r="B752" s="91" t="s">
        <v>330</v>
      </c>
      <c r="C752" s="103" t="s">
        <v>325</v>
      </c>
      <c r="D752" s="104">
        <v>17</v>
      </c>
      <c r="E752" s="104" t="s">
        <v>34</v>
      </c>
      <c r="F752" s="105">
        <f>G752+H752+I752</f>
        <v>15.8</v>
      </c>
      <c r="G752" s="105">
        <v>1.2553000000000001</v>
      </c>
      <c r="H752" s="105">
        <v>0</v>
      </c>
      <c r="I752" s="105">
        <v>14.544700000000001</v>
      </c>
      <c r="J752" s="105">
        <v>781.98</v>
      </c>
      <c r="K752" s="105">
        <f>I752</f>
        <v>14.544700000000001</v>
      </c>
      <c r="L752" s="105">
        <f>J752</f>
        <v>781.98</v>
      </c>
      <c r="M752" s="106">
        <f>K752/L752</f>
        <v>1.8599836312949182E-2</v>
      </c>
      <c r="N752" s="107">
        <v>47.5</v>
      </c>
      <c r="O752" s="108">
        <f>M752*N752</f>
        <v>0.88349222486508616</v>
      </c>
      <c r="P752" s="108">
        <f>M752*60*1000</f>
        <v>1115.9901787769509</v>
      </c>
      <c r="Q752" s="108">
        <f>P752*N752/1000</f>
        <v>53.009533491905167</v>
      </c>
    </row>
    <row r="753" spans="1:17" ht="12.75" customHeight="1">
      <c r="A753" s="68"/>
      <c r="B753" s="69" t="s">
        <v>373</v>
      </c>
      <c r="C753" s="95" t="s">
        <v>622</v>
      </c>
      <c r="D753" s="53">
        <v>20</v>
      </c>
      <c r="E753" s="53">
        <v>1984</v>
      </c>
      <c r="F753" s="75">
        <v>24.96</v>
      </c>
      <c r="G753" s="75">
        <v>1.8979999999999999</v>
      </c>
      <c r="H753" s="75">
        <v>3.2</v>
      </c>
      <c r="I753" s="75">
        <v>19.861000000000001</v>
      </c>
      <c r="J753" s="75">
        <v>1064.3</v>
      </c>
      <c r="K753" s="75">
        <v>19.861000000000001</v>
      </c>
      <c r="L753" s="75">
        <v>1064.3</v>
      </c>
      <c r="M753" s="76">
        <f>K753/L753</f>
        <v>1.866109179742554E-2</v>
      </c>
      <c r="N753" s="77">
        <v>44.3</v>
      </c>
      <c r="O753" s="78">
        <f>M753*N753</f>
        <v>0.82668636662595141</v>
      </c>
      <c r="P753" s="78">
        <f>M753*60*1000</f>
        <v>1119.6655078455324</v>
      </c>
      <c r="Q753" s="78">
        <f>P753*N753/1000</f>
        <v>49.601181997557084</v>
      </c>
    </row>
    <row r="754" spans="1:17" ht="12.75" customHeight="1">
      <c r="A754" s="68"/>
      <c r="B754" s="91" t="s">
        <v>330</v>
      </c>
      <c r="C754" s="103" t="s">
        <v>917</v>
      </c>
      <c r="D754" s="104">
        <v>7</v>
      </c>
      <c r="E754" s="104" t="s">
        <v>34</v>
      </c>
      <c r="F754" s="105">
        <f>G754+H754+I754</f>
        <v>7.6999999999999993</v>
      </c>
      <c r="G754" s="105">
        <v>0.60040000000000004</v>
      </c>
      <c r="H754" s="105">
        <v>0.96</v>
      </c>
      <c r="I754" s="105">
        <v>6.1395999999999997</v>
      </c>
      <c r="J754" s="105">
        <v>328.92</v>
      </c>
      <c r="K754" s="105">
        <f>I754</f>
        <v>6.1395999999999997</v>
      </c>
      <c r="L754" s="105">
        <f>J754</f>
        <v>328.92</v>
      </c>
      <c r="M754" s="106">
        <f>K754/L754</f>
        <v>1.8665937005958894E-2</v>
      </c>
      <c r="N754" s="107">
        <v>47.5</v>
      </c>
      <c r="O754" s="108">
        <f>M754*N754</f>
        <v>0.8866320077830474</v>
      </c>
      <c r="P754" s="108">
        <f>M754*60*1000</f>
        <v>1119.9562203575338</v>
      </c>
      <c r="Q754" s="108">
        <f>P754*N754/1000</f>
        <v>53.197920466982858</v>
      </c>
    </row>
    <row r="755" spans="1:17" ht="12.75" customHeight="1">
      <c r="A755" s="68"/>
      <c r="B755" s="91" t="s">
        <v>36</v>
      </c>
      <c r="C755" s="95" t="s">
        <v>665</v>
      </c>
      <c r="D755" s="53">
        <v>95</v>
      </c>
      <c r="E755" s="53">
        <v>1983</v>
      </c>
      <c r="F755" s="75">
        <f>G755+H755+I755</f>
        <v>72.881</v>
      </c>
      <c r="G755" s="75">
        <v>6.8853229999999996</v>
      </c>
      <c r="H755" s="75">
        <v>0.75</v>
      </c>
      <c r="I755" s="75">
        <v>65.245677000000001</v>
      </c>
      <c r="J755" s="75">
        <v>3490.14</v>
      </c>
      <c r="K755" s="75">
        <v>65.245677000000001</v>
      </c>
      <c r="L755" s="75">
        <v>3490.14</v>
      </c>
      <c r="M755" s="76">
        <f>K755/L755</f>
        <v>1.869428647561416E-2</v>
      </c>
      <c r="N755" s="77">
        <v>45.234999999999999</v>
      </c>
      <c r="O755" s="78">
        <f>M755*N755</f>
        <v>0.84563604872440656</v>
      </c>
      <c r="P755" s="78">
        <f>M755*60*1000</f>
        <v>1121.6571885368496</v>
      </c>
      <c r="Q755" s="78">
        <f>P755*N755/1000</f>
        <v>50.738162923464394</v>
      </c>
    </row>
    <row r="756" spans="1:17" ht="12.75" customHeight="1">
      <c r="A756" s="68"/>
      <c r="B756" s="91" t="s">
        <v>36</v>
      </c>
      <c r="C756" s="95" t="s">
        <v>666</v>
      </c>
      <c r="D756" s="53">
        <v>120</v>
      </c>
      <c r="E756" s="53">
        <v>1987</v>
      </c>
      <c r="F756" s="75">
        <f>G756+H756+I756</f>
        <v>79.69</v>
      </c>
      <c r="G756" s="75">
        <v>0</v>
      </c>
      <c r="H756" s="75">
        <v>0</v>
      </c>
      <c r="I756" s="75">
        <v>79.69</v>
      </c>
      <c r="J756" s="75">
        <v>4260.09</v>
      </c>
      <c r="K756" s="75">
        <v>79.69</v>
      </c>
      <c r="L756" s="75">
        <v>4260.09</v>
      </c>
      <c r="M756" s="76">
        <f>K756/L756</f>
        <v>1.8706177569018493E-2</v>
      </c>
      <c r="N756" s="77">
        <v>45.234999999999999</v>
      </c>
      <c r="O756" s="78">
        <f>M756*N756</f>
        <v>0.84617394233455157</v>
      </c>
      <c r="P756" s="78">
        <f>M756*60*1000</f>
        <v>1122.3706541411095</v>
      </c>
      <c r="Q756" s="78">
        <f>P756*N756/1000</f>
        <v>50.770436540073092</v>
      </c>
    </row>
    <row r="757" spans="1:17" ht="12.75" customHeight="1">
      <c r="A757" s="68"/>
      <c r="B757" s="69" t="s">
        <v>373</v>
      </c>
      <c r="C757" s="95" t="s">
        <v>378</v>
      </c>
      <c r="D757" s="53">
        <v>20</v>
      </c>
      <c r="E757" s="53">
        <v>1980</v>
      </c>
      <c r="F757" s="75">
        <v>24.427</v>
      </c>
      <c r="G757" s="75">
        <v>1.7310000000000001</v>
      </c>
      <c r="H757" s="75">
        <v>3.2</v>
      </c>
      <c r="I757" s="75">
        <v>19.495999999999999</v>
      </c>
      <c r="J757" s="75">
        <v>1041.3499999999999</v>
      </c>
      <c r="K757" s="75">
        <v>19.495999999999999</v>
      </c>
      <c r="L757" s="75">
        <v>1041.3499999999999</v>
      </c>
      <c r="M757" s="76">
        <f>K757/L757</f>
        <v>1.8721851442838625E-2</v>
      </c>
      <c r="N757" s="77">
        <v>44.3</v>
      </c>
      <c r="O757" s="78">
        <f>M757*N757</f>
        <v>0.82937801891775098</v>
      </c>
      <c r="P757" s="78">
        <f>M757*60*1000</f>
        <v>1123.3110865703175</v>
      </c>
      <c r="Q757" s="78">
        <f>P757*N757/1000</f>
        <v>49.762681135065058</v>
      </c>
    </row>
    <row r="758" spans="1:17" ht="12.75" customHeight="1">
      <c r="A758" s="68"/>
      <c r="B758" s="69" t="s">
        <v>310</v>
      </c>
      <c r="C758" s="95" t="s">
        <v>300</v>
      </c>
      <c r="D758" s="53">
        <v>4</v>
      </c>
      <c r="E758" s="53">
        <v>1950</v>
      </c>
      <c r="F758" s="75">
        <v>5.226</v>
      </c>
      <c r="G758" s="75">
        <v>0.96299999999999997</v>
      </c>
      <c r="H758" s="75">
        <v>0.64</v>
      </c>
      <c r="I758" s="75">
        <v>3.6230000000000002</v>
      </c>
      <c r="J758" s="75">
        <v>193.31</v>
      </c>
      <c r="K758" s="75">
        <v>3.6230000000000002</v>
      </c>
      <c r="L758" s="75">
        <v>193.31</v>
      </c>
      <c r="M758" s="76">
        <f>K758/L758</f>
        <v>1.8741917127929233E-2</v>
      </c>
      <c r="N758" s="77">
        <v>70.31</v>
      </c>
      <c r="O758" s="78">
        <f>M758*N758</f>
        <v>1.3177441932647045</v>
      </c>
      <c r="P758" s="78">
        <f>M758*60*1000</f>
        <v>1124.515027675754</v>
      </c>
      <c r="Q758" s="78">
        <f>P758*N758/1000</f>
        <v>79.064651595882268</v>
      </c>
    </row>
    <row r="759" spans="1:17" ht="12.75" customHeight="1">
      <c r="A759" s="68"/>
      <c r="B759" s="69" t="s">
        <v>447</v>
      </c>
      <c r="C759" s="95" t="s">
        <v>893</v>
      </c>
      <c r="D759" s="53">
        <v>27</v>
      </c>
      <c r="E759" s="53">
        <v>1987</v>
      </c>
      <c r="F759" s="75">
        <v>26.1</v>
      </c>
      <c r="G759" s="75">
        <v>1.72</v>
      </c>
      <c r="H759" s="75">
        <v>3.52</v>
      </c>
      <c r="I759" s="75">
        <v>20.85</v>
      </c>
      <c r="J759" s="75">
        <v>1110.1500000000001</v>
      </c>
      <c r="K759" s="75">
        <v>20.85</v>
      </c>
      <c r="L759" s="75">
        <v>1110.1500000000001</v>
      </c>
      <c r="M759" s="76">
        <f>K759/L759</f>
        <v>1.878124577759762E-2</v>
      </c>
      <c r="N759" s="77">
        <v>81</v>
      </c>
      <c r="O759" s="78">
        <f>M759*N759</f>
        <v>1.5212809079854073</v>
      </c>
      <c r="P759" s="78">
        <f>M759*60*1000</f>
        <v>1126.8747466558573</v>
      </c>
      <c r="Q759" s="78">
        <f>P759*N759/1000</f>
        <v>91.276854479124438</v>
      </c>
    </row>
    <row r="760" spans="1:17" ht="12.75" customHeight="1">
      <c r="A760" s="68"/>
      <c r="B760" s="69" t="s">
        <v>685</v>
      </c>
      <c r="C760" s="90" t="s">
        <v>69</v>
      </c>
      <c r="D760" s="91">
        <v>20</v>
      </c>
      <c r="E760" s="91">
        <v>1959</v>
      </c>
      <c r="F760" s="92">
        <v>21.28</v>
      </c>
      <c r="G760" s="92">
        <v>2.75</v>
      </c>
      <c r="H760" s="92"/>
      <c r="I760" s="92">
        <f>F760-G760-H760</f>
        <v>18.53</v>
      </c>
      <c r="J760" s="92">
        <v>985.37</v>
      </c>
      <c r="K760" s="92">
        <f>I760/J760*L760</f>
        <v>18.53</v>
      </c>
      <c r="L760" s="92">
        <v>985.37</v>
      </c>
      <c r="M760" s="93">
        <f>I760/J760</f>
        <v>1.880511888935121E-2</v>
      </c>
      <c r="N760" s="94">
        <f>50.1*1.09</f>
        <v>54.609000000000009</v>
      </c>
      <c r="O760" s="94">
        <f>M760*N760</f>
        <v>1.0269287374285805</v>
      </c>
      <c r="P760" s="94">
        <f>M760*60*1000</f>
        <v>1128.3071333610726</v>
      </c>
      <c r="Q760" s="94">
        <f>P760*N760/1000</f>
        <v>61.615724245714823</v>
      </c>
    </row>
    <row r="761" spans="1:17" ht="12.75" customHeight="1">
      <c r="A761" s="68"/>
      <c r="B761" s="91" t="s">
        <v>36</v>
      </c>
      <c r="C761" s="95" t="s">
        <v>35</v>
      </c>
      <c r="D761" s="53">
        <v>62</v>
      </c>
      <c r="E761" s="53">
        <v>1981</v>
      </c>
      <c r="F761" s="75">
        <f>G761+H761+I761</f>
        <v>32.32</v>
      </c>
      <c r="G761" s="75">
        <v>0</v>
      </c>
      <c r="H761" s="75">
        <v>0</v>
      </c>
      <c r="I761" s="75">
        <v>32.32</v>
      </c>
      <c r="J761" s="75">
        <v>1718.54</v>
      </c>
      <c r="K761" s="75">
        <v>32.32</v>
      </c>
      <c r="L761" s="75">
        <v>1718.54</v>
      </c>
      <c r="M761" s="76">
        <f>K761/L761</f>
        <v>1.8806661468455783E-2</v>
      </c>
      <c r="N761" s="77">
        <v>45.234999999999999</v>
      </c>
      <c r="O761" s="78">
        <f>M761*N761</f>
        <v>0.85071933152559731</v>
      </c>
      <c r="P761" s="78">
        <f>M761*60*1000</f>
        <v>1128.3996881073469</v>
      </c>
      <c r="Q761" s="78">
        <f>P761*N761/1000</f>
        <v>51.043159891535844</v>
      </c>
    </row>
    <row r="762" spans="1:17" ht="12.75" customHeight="1">
      <c r="A762" s="68"/>
      <c r="B762" s="91" t="s">
        <v>36</v>
      </c>
      <c r="C762" s="95" t="s">
        <v>387</v>
      </c>
      <c r="D762" s="53">
        <v>22</v>
      </c>
      <c r="E762" s="53">
        <v>1990</v>
      </c>
      <c r="F762" s="75">
        <f>G762+H762+I762</f>
        <v>34.150999999999996</v>
      </c>
      <c r="G762" s="75">
        <v>3.5695800000000002</v>
      </c>
      <c r="H762" s="75">
        <v>3.52</v>
      </c>
      <c r="I762" s="75">
        <v>27.061419999999998</v>
      </c>
      <c r="J762" s="75">
        <v>1434.92</v>
      </c>
      <c r="K762" s="75">
        <v>27.061419999999998</v>
      </c>
      <c r="L762" s="75">
        <v>1434.92</v>
      </c>
      <c r="M762" s="76">
        <f>K762/L762</f>
        <v>1.8859183787249462E-2</v>
      </c>
      <c r="N762" s="77">
        <v>45.234999999999999</v>
      </c>
      <c r="O762" s="78">
        <f>M762*N762</f>
        <v>0.85309517861622941</v>
      </c>
      <c r="P762" s="78">
        <f>M762*60*1000</f>
        <v>1131.5510272349675</v>
      </c>
      <c r="Q762" s="78">
        <f>P762*N762/1000</f>
        <v>51.185710716973752</v>
      </c>
    </row>
    <row r="763" spans="1:17" ht="12.75" customHeight="1">
      <c r="A763" s="68"/>
      <c r="B763" s="69" t="s">
        <v>243</v>
      </c>
      <c r="C763" s="84" t="s">
        <v>237</v>
      </c>
      <c r="D763" s="102">
        <v>19</v>
      </c>
      <c r="E763" s="86" t="s">
        <v>34</v>
      </c>
      <c r="F763" s="87">
        <v>14.14</v>
      </c>
      <c r="G763" s="87">
        <v>0.94</v>
      </c>
      <c r="H763" s="87">
        <v>0.49</v>
      </c>
      <c r="I763" s="87">
        <v>12.71</v>
      </c>
      <c r="J763" s="88">
        <v>670.33</v>
      </c>
      <c r="K763" s="87">
        <v>12.71</v>
      </c>
      <c r="L763" s="88">
        <v>670.33</v>
      </c>
      <c r="M763" s="76">
        <f>K763/L763</f>
        <v>1.8960810347142452E-2</v>
      </c>
      <c r="N763" s="77">
        <v>59.4</v>
      </c>
      <c r="O763" s="78">
        <f>M763*N763</f>
        <v>1.1262721346202615</v>
      </c>
      <c r="P763" s="78">
        <f>M763*60*1000</f>
        <v>1137.6486208285471</v>
      </c>
      <c r="Q763" s="78">
        <f>P763*N763/1000</f>
        <v>67.576328077215706</v>
      </c>
    </row>
    <row r="764" spans="1:17" ht="12.75" customHeight="1">
      <c r="A764" s="68"/>
      <c r="B764" s="69" t="s">
        <v>800</v>
      </c>
      <c r="C764" s="95" t="s">
        <v>796</v>
      </c>
      <c r="D764" s="53">
        <v>20</v>
      </c>
      <c r="E764" s="53">
        <v>1970</v>
      </c>
      <c r="F764" s="75">
        <v>25.294998</v>
      </c>
      <c r="G764" s="75">
        <v>1.818495</v>
      </c>
      <c r="H764" s="75">
        <v>0.32</v>
      </c>
      <c r="I764" s="75">
        <v>23.156503000000001</v>
      </c>
      <c r="J764" s="75">
        <v>1218.3900000000001</v>
      </c>
      <c r="K764" s="75">
        <v>23.156503000000001</v>
      </c>
      <c r="L764" s="75">
        <v>1218.3900000000001</v>
      </c>
      <c r="M764" s="76">
        <v>1.9005821617052009E-2</v>
      </c>
      <c r="N764" s="77">
        <v>51.884</v>
      </c>
      <c r="O764" s="78">
        <v>0.98609804877912643</v>
      </c>
      <c r="P764" s="78">
        <v>1140.3492970231207</v>
      </c>
      <c r="Q764" s="78">
        <v>59.165882926747592</v>
      </c>
    </row>
    <row r="765" spans="1:17" ht="12.75" customHeight="1">
      <c r="A765" s="68"/>
      <c r="B765" s="69" t="s">
        <v>800</v>
      </c>
      <c r="C765" s="95" t="s">
        <v>797</v>
      </c>
      <c r="D765" s="53">
        <v>17</v>
      </c>
      <c r="E765" s="53">
        <v>1959</v>
      </c>
      <c r="F765" s="75">
        <v>25.978997</v>
      </c>
      <c r="G765" s="75">
        <v>1.4758800000000001</v>
      </c>
      <c r="H765" s="75">
        <v>0.28999999999999998</v>
      </c>
      <c r="I765" s="75">
        <v>24.213117</v>
      </c>
      <c r="J765" s="75">
        <v>1267.43</v>
      </c>
      <c r="K765" s="75">
        <v>24.213117</v>
      </c>
      <c r="L765" s="75">
        <v>1267.43</v>
      </c>
      <c r="M765" s="76">
        <v>1.9104105946679502E-2</v>
      </c>
      <c r="N765" s="77">
        <v>51.884</v>
      </c>
      <c r="O765" s="78">
        <v>0.99119743293751927</v>
      </c>
      <c r="P765" s="78">
        <v>1146.2463568007702</v>
      </c>
      <c r="Q765" s="78">
        <v>59.47184597625116</v>
      </c>
    </row>
    <row r="766" spans="1:17" ht="12.75" customHeight="1">
      <c r="A766" s="68"/>
      <c r="B766" s="69" t="s">
        <v>800</v>
      </c>
      <c r="C766" s="95" t="s">
        <v>438</v>
      </c>
      <c r="D766" s="53">
        <v>12</v>
      </c>
      <c r="E766" s="53">
        <v>1955</v>
      </c>
      <c r="F766" s="75">
        <v>22.544001000000002</v>
      </c>
      <c r="G766" s="75">
        <v>0.89607000000000003</v>
      </c>
      <c r="H766" s="75">
        <v>3.2</v>
      </c>
      <c r="I766" s="75">
        <v>18.447931000000001</v>
      </c>
      <c r="J766" s="75">
        <v>964.02</v>
      </c>
      <c r="K766" s="75">
        <v>18.447931000000001</v>
      </c>
      <c r="L766" s="75">
        <v>964.02</v>
      </c>
      <c r="M766" s="76">
        <v>1.9136460861807848E-2</v>
      </c>
      <c r="N766" s="77">
        <v>51.884</v>
      </c>
      <c r="O766" s="78">
        <v>0.9928761353540384</v>
      </c>
      <c r="P766" s="78">
        <v>1148.1876517084709</v>
      </c>
      <c r="Q766" s="78">
        <v>59.572568121242298</v>
      </c>
    </row>
    <row r="767" spans="1:17" ht="12.75" customHeight="1">
      <c r="A767" s="68"/>
      <c r="B767" s="91" t="s">
        <v>72</v>
      </c>
      <c r="C767" s="97" t="s">
        <v>494</v>
      </c>
      <c r="D767" s="98">
        <v>8</v>
      </c>
      <c r="E767" s="98">
        <v>1956</v>
      </c>
      <c r="F767" s="99">
        <v>8.9969999999999999</v>
      </c>
      <c r="G767" s="99">
        <v>0</v>
      </c>
      <c r="H767" s="99">
        <v>0</v>
      </c>
      <c r="I767" s="99">
        <v>8.9969999999999999</v>
      </c>
      <c r="J767" s="99">
        <v>469.85</v>
      </c>
      <c r="K767" s="99">
        <v>8.9969999999999999</v>
      </c>
      <c r="L767" s="99">
        <v>469.85</v>
      </c>
      <c r="M767" s="100">
        <v>1.9148664467383208E-2</v>
      </c>
      <c r="N767" s="101">
        <v>77.39</v>
      </c>
      <c r="O767" s="101">
        <v>1.4819151431307864</v>
      </c>
      <c r="P767" s="101">
        <v>1148.9198680429924</v>
      </c>
      <c r="Q767" s="101">
        <v>88.914908587847179</v>
      </c>
    </row>
    <row r="768" spans="1:17" ht="12.75" customHeight="1">
      <c r="A768" s="68"/>
      <c r="B768" s="69" t="s">
        <v>373</v>
      </c>
      <c r="C768" s="95" t="s">
        <v>624</v>
      </c>
      <c r="D768" s="53">
        <v>20</v>
      </c>
      <c r="E768" s="53">
        <v>1983</v>
      </c>
      <c r="F768" s="75">
        <v>24.687000000000001</v>
      </c>
      <c r="G768" s="75">
        <v>1.5629999999999999</v>
      </c>
      <c r="H768" s="75">
        <v>3.2</v>
      </c>
      <c r="I768" s="75">
        <v>19.922999999999998</v>
      </c>
      <c r="J768" s="75">
        <v>1040.3</v>
      </c>
      <c r="K768" s="75">
        <v>19.922999999999998</v>
      </c>
      <c r="L768" s="75">
        <v>1040.3</v>
      </c>
      <c r="M768" s="76">
        <f>K768/L768</f>
        <v>1.9151206382774198E-2</v>
      </c>
      <c r="N768" s="77">
        <v>44.3</v>
      </c>
      <c r="O768" s="78">
        <f>M768*N768</f>
        <v>0.84839844275689691</v>
      </c>
      <c r="P768" s="78">
        <f>M768*60*1000</f>
        <v>1149.0723829664519</v>
      </c>
      <c r="Q768" s="78">
        <f>P768*N768/1000</f>
        <v>50.90390656541382</v>
      </c>
    </row>
    <row r="769" spans="1:17" ht="12.75" customHeight="1">
      <c r="A769" s="68"/>
      <c r="B769" s="69" t="s">
        <v>373</v>
      </c>
      <c r="C769" s="95" t="s">
        <v>377</v>
      </c>
      <c r="D769" s="53">
        <v>20</v>
      </c>
      <c r="E769" s="53">
        <v>1984</v>
      </c>
      <c r="F769" s="75">
        <v>25.376000000000001</v>
      </c>
      <c r="G769" s="75">
        <v>1.899</v>
      </c>
      <c r="H769" s="75">
        <v>3.2</v>
      </c>
      <c r="I769" s="75">
        <v>20.277000000000001</v>
      </c>
      <c r="J769" s="75">
        <v>1058.05</v>
      </c>
      <c r="K769" s="75">
        <v>20.277000000000001</v>
      </c>
      <c r="L769" s="75">
        <v>1058.05</v>
      </c>
      <c r="M769" s="76">
        <f>K769/L769</f>
        <v>1.9164500732479564E-2</v>
      </c>
      <c r="N769" s="77">
        <v>44.3</v>
      </c>
      <c r="O769" s="78">
        <f>M769*N769</f>
        <v>0.84898738244884464</v>
      </c>
      <c r="P769" s="78">
        <f>M769*60*1000</f>
        <v>1149.8700439487739</v>
      </c>
      <c r="Q769" s="78">
        <f>P769*N769/1000</f>
        <v>50.939242946930683</v>
      </c>
    </row>
    <row r="770" spans="1:17" ht="12.75" customHeight="1">
      <c r="A770" s="68"/>
      <c r="B770" s="69" t="s">
        <v>800</v>
      </c>
      <c r="C770" s="95" t="s">
        <v>440</v>
      </c>
      <c r="D770" s="53">
        <v>8</v>
      </c>
      <c r="E770" s="53">
        <v>1952</v>
      </c>
      <c r="F770" s="75">
        <v>17.473998999999999</v>
      </c>
      <c r="G770" s="75">
        <v>1.42317</v>
      </c>
      <c r="H770" s="75">
        <v>0.17</v>
      </c>
      <c r="I770" s="75">
        <v>15.880829</v>
      </c>
      <c r="J770" s="75">
        <v>827.04</v>
      </c>
      <c r="K770" s="75">
        <v>15.880829</v>
      </c>
      <c r="L770" s="75">
        <v>827.04</v>
      </c>
      <c r="M770" s="76">
        <v>1.9202008367189011E-2</v>
      </c>
      <c r="N770" s="77">
        <v>51.884</v>
      </c>
      <c r="O770" s="78">
        <v>0.99627700212323467</v>
      </c>
      <c r="P770" s="78">
        <v>1152.1205020313407</v>
      </c>
      <c r="Q770" s="78">
        <v>59.776620127394082</v>
      </c>
    </row>
    <row r="771" spans="1:17" ht="12.75" customHeight="1">
      <c r="A771" s="68"/>
      <c r="B771" s="69" t="s">
        <v>550</v>
      </c>
      <c r="C771" s="70" t="s">
        <v>107</v>
      </c>
      <c r="D771" s="71">
        <v>6</v>
      </c>
      <c r="E771" s="71">
        <v>1968</v>
      </c>
      <c r="F771" s="72">
        <v>4.8550000000000004</v>
      </c>
      <c r="G771" s="72">
        <v>0</v>
      </c>
      <c r="H771" s="72">
        <v>0</v>
      </c>
      <c r="I771" s="72">
        <v>4.8549980000000001</v>
      </c>
      <c r="J771" s="72">
        <v>252.14</v>
      </c>
      <c r="K771" s="72">
        <v>4.8549980000000001</v>
      </c>
      <c r="L771" s="72">
        <v>252.14</v>
      </c>
      <c r="M771" s="73">
        <v>1.9255167763940668E-2</v>
      </c>
      <c r="N771" s="74">
        <v>80.987000000000009</v>
      </c>
      <c r="O771" s="74">
        <v>1.559418271698263</v>
      </c>
      <c r="P771" s="74">
        <v>1155.3100658364401</v>
      </c>
      <c r="Q771" s="74">
        <v>93.565096301895778</v>
      </c>
    </row>
    <row r="772" spans="1:17" ht="12.75" customHeight="1">
      <c r="A772" s="68"/>
      <c r="B772" s="69" t="s">
        <v>429</v>
      </c>
      <c r="C772" s="89" t="s">
        <v>238</v>
      </c>
      <c r="D772" s="102">
        <v>39</v>
      </c>
      <c r="E772" s="86" t="s">
        <v>34</v>
      </c>
      <c r="F772" s="87">
        <v>28.88</v>
      </c>
      <c r="G772" s="87">
        <v>1.25</v>
      </c>
      <c r="H772" s="87">
        <v>4.84</v>
      </c>
      <c r="I772" s="87">
        <v>22.79</v>
      </c>
      <c r="J772" s="87">
        <v>1183.53</v>
      </c>
      <c r="K772" s="87">
        <v>22.79</v>
      </c>
      <c r="L772" s="87">
        <v>1183.53</v>
      </c>
      <c r="M772" s="76">
        <f>K772/L772</f>
        <v>1.9255954644157733E-2</v>
      </c>
      <c r="N772" s="77">
        <v>59.4</v>
      </c>
      <c r="O772" s="78">
        <f>M772*N772</f>
        <v>1.1438037058629693</v>
      </c>
      <c r="P772" s="78">
        <f>M772*60*1000</f>
        <v>1155.357278649464</v>
      </c>
      <c r="Q772" s="78">
        <f>P772*N772/1000</f>
        <v>68.628222351778149</v>
      </c>
    </row>
    <row r="773" spans="1:17" ht="12.75" customHeight="1">
      <c r="A773" s="68"/>
      <c r="B773" s="69" t="s">
        <v>112</v>
      </c>
      <c r="C773" s="114" t="s">
        <v>196</v>
      </c>
      <c r="D773" s="115">
        <v>12</v>
      </c>
      <c r="E773" s="115">
        <v>1972</v>
      </c>
      <c r="F773" s="111">
        <v>11.9038</v>
      </c>
      <c r="G773" s="111">
        <v>1.4790000000000001</v>
      </c>
      <c r="H773" s="111">
        <v>0</v>
      </c>
      <c r="I773" s="111">
        <v>10.424797999999999</v>
      </c>
      <c r="J773" s="111">
        <v>538.39</v>
      </c>
      <c r="K773" s="111">
        <v>10.424797999999999</v>
      </c>
      <c r="L773" s="111">
        <v>538.39</v>
      </c>
      <c r="M773" s="112">
        <v>1.9362911643975557E-2</v>
      </c>
      <c r="N773" s="113">
        <v>57.879000000000005</v>
      </c>
      <c r="O773" s="113">
        <v>1.1207059630416614</v>
      </c>
      <c r="P773" s="113">
        <v>1161.7746986385334</v>
      </c>
      <c r="Q773" s="113">
        <v>67.242357782499681</v>
      </c>
    </row>
    <row r="774" spans="1:17" ht="12.75" customHeight="1">
      <c r="A774" s="68"/>
      <c r="B774" s="69" t="s">
        <v>685</v>
      </c>
      <c r="C774" s="90" t="s">
        <v>64</v>
      </c>
      <c r="D774" s="91">
        <v>28</v>
      </c>
      <c r="E774" s="91">
        <v>1957</v>
      </c>
      <c r="F774" s="92">
        <f>I774</f>
        <v>28.35</v>
      </c>
      <c r="G774" s="92"/>
      <c r="H774" s="92"/>
      <c r="I774" s="92">
        <v>28.35</v>
      </c>
      <c r="J774" s="92">
        <v>1461.6000000000001</v>
      </c>
      <c r="K774" s="92">
        <f>I774/J774*L774</f>
        <v>25.219202586206897</v>
      </c>
      <c r="L774" s="92">
        <v>1300.19</v>
      </c>
      <c r="M774" s="93">
        <f>I774/J774</f>
        <v>1.9396551724137932E-2</v>
      </c>
      <c r="N774" s="94">
        <f>50.1*1.09</f>
        <v>54.609000000000009</v>
      </c>
      <c r="O774" s="94">
        <f>M774*N774</f>
        <v>1.0592262931034484</v>
      </c>
      <c r="P774" s="94">
        <f>M774*60*1000</f>
        <v>1163.7931034482758</v>
      </c>
      <c r="Q774" s="94">
        <f>P774*N774/1000</f>
        <v>63.553577586206906</v>
      </c>
    </row>
    <row r="775" spans="1:17" ht="12.75" customHeight="1">
      <c r="A775" s="68"/>
      <c r="B775" s="91" t="s">
        <v>333</v>
      </c>
      <c r="C775" s="116" t="s">
        <v>935</v>
      </c>
      <c r="D775" s="53">
        <v>12</v>
      </c>
      <c r="E775" s="53">
        <v>1960</v>
      </c>
      <c r="F775" s="75">
        <f>SUM(G775+H775+I775)</f>
        <v>7.6550000000000002</v>
      </c>
      <c r="G775" s="75">
        <v>0</v>
      </c>
      <c r="H775" s="75">
        <v>0</v>
      </c>
      <c r="I775" s="75">
        <v>7.6550000000000002</v>
      </c>
      <c r="J775" s="75">
        <v>393.99</v>
      </c>
      <c r="K775" s="75">
        <v>7.6550000000000002</v>
      </c>
      <c r="L775" s="75">
        <v>393.99</v>
      </c>
      <c r="M775" s="76">
        <f>K775/L775</f>
        <v>1.9429427142820883E-2</v>
      </c>
      <c r="N775" s="77">
        <v>50.9</v>
      </c>
      <c r="O775" s="78">
        <f>M775*N775</f>
        <v>0.98895784156958289</v>
      </c>
      <c r="P775" s="78">
        <f>M775*60*1000</f>
        <v>1165.7656285692531</v>
      </c>
      <c r="Q775" s="78">
        <f>P775*N775/1000</f>
        <v>59.33747049417498</v>
      </c>
    </row>
    <row r="776" spans="1:17" ht="12.75" customHeight="1">
      <c r="A776" s="68"/>
      <c r="B776" s="69" t="s">
        <v>33</v>
      </c>
      <c r="C776" s="95" t="s">
        <v>381</v>
      </c>
      <c r="D776" s="53">
        <v>24</v>
      </c>
      <c r="E776" s="53">
        <v>1981</v>
      </c>
      <c r="F776" s="75">
        <v>24.821999999999999</v>
      </c>
      <c r="G776" s="75">
        <v>1.474</v>
      </c>
      <c r="H776" s="75">
        <v>3.84</v>
      </c>
      <c r="I776" s="75">
        <v>19.507999999999999</v>
      </c>
      <c r="J776" s="75">
        <v>996.81</v>
      </c>
      <c r="K776" s="75">
        <v>19.507999999999999</v>
      </c>
      <c r="L776" s="75">
        <v>996.81</v>
      </c>
      <c r="M776" s="76">
        <f>K776/L776</f>
        <v>1.9570429670649373E-2</v>
      </c>
      <c r="N776" s="77">
        <v>66.099999999999994</v>
      </c>
      <c r="O776" s="78">
        <f>M776*N776</f>
        <v>1.2936054012299234</v>
      </c>
      <c r="P776" s="78">
        <f>M776*60*1000</f>
        <v>1174.2257802389624</v>
      </c>
      <c r="Q776" s="78">
        <f>P776*N776/1000</f>
        <v>77.616324073795397</v>
      </c>
    </row>
    <row r="777" spans="1:17" ht="12.75" customHeight="1">
      <c r="A777" s="68"/>
      <c r="B777" s="69" t="s">
        <v>447</v>
      </c>
      <c r="C777" s="116" t="s">
        <v>894</v>
      </c>
      <c r="D777" s="53">
        <v>8</v>
      </c>
      <c r="E777" s="53">
        <v>1955</v>
      </c>
      <c r="F777" s="75">
        <v>9.7899999999999991</v>
      </c>
      <c r="G777" s="75">
        <v>0.92900000000000005</v>
      </c>
      <c r="H777" s="75">
        <v>1.2</v>
      </c>
      <c r="I777" s="75">
        <v>7.66</v>
      </c>
      <c r="J777" s="75">
        <v>390.37</v>
      </c>
      <c r="K777" s="75">
        <v>7.66</v>
      </c>
      <c r="L777" s="75">
        <v>390.37</v>
      </c>
      <c r="M777" s="76">
        <f>K777/L777</f>
        <v>1.9622409508927428E-2</v>
      </c>
      <c r="N777" s="77">
        <v>81</v>
      </c>
      <c r="O777" s="78">
        <f>M777*N777</f>
        <v>1.5894151702231216</v>
      </c>
      <c r="P777" s="78">
        <f>M777*60*1000</f>
        <v>1177.3445705356457</v>
      </c>
      <c r="Q777" s="78">
        <f>P777*N777/1000</f>
        <v>95.364910213387304</v>
      </c>
    </row>
    <row r="778" spans="1:17" ht="12.75" customHeight="1">
      <c r="A778" s="68"/>
      <c r="B778" s="69" t="s">
        <v>743</v>
      </c>
      <c r="C778" s="90" t="s">
        <v>741</v>
      </c>
      <c r="D778" s="91">
        <v>9</v>
      </c>
      <c r="E778" s="91">
        <v>1979</v>
      </c>
      <c r="F778" s="92">
        <f>G778+H778+I778</f>
        <v>11.440000000000001</v>
      </c>
      <c r="G778" s="92">
        <v>0.6</v>
      </c>
      <c r="H778" s="92">
        <v>1.44</v>
      </c>
      <c r="I778" s="92">
        <v>9.4</v>
      </c>
      <c r="J778" s="92">
        <v>475.45</v>
      </c>
      <c r="K778" s="92">
        <v>9.4</v>
      </c>
      <c r="L778" s="92">
        <v>475.45</v>
      </c>
      <c r="M778" s="93">
        <f>K778/L778</f>
        <v>1.9770743506152069E-2</v>
      </c>
      <c r="N778" s="94">
        <v>58.8</v>
      </c>
      <c r="O778" s="94">
        <f>M778*N778*1.09</f>
        <v>1.2671464927962983</v>
      </c>
      <c r="P778" s="94">
        <f>M778*60*1000</f>
        <v>1186.2446103691243</v>
      </c>
      <c r="Q778" s="94">
        <f>P778*N778/1000</f>
        <v>69.751183089704497</v>
      </c>
    </row>
    <row r="779" spans="1:17" ht="12.75" customHeight="1">
      <c r="A779" s="68"/>
      <c r="B779" s="69" t="s">
        <v>800</v>
      </c>
      <c r="C779" s="95" t="s">
        <v>798</v>
      </c>
      <c r="D779" s="53">
        <v>8</v>
      </c>
      <c r="E779" s="53">
        <v>1961</v>
      </c>
      <c r="F779" s="75">
        <v>9.4590010000000007</v>
      </c>
      <c r="G779" s="75">
        <v>0</v>
      </c>
      <c r="H779" s="75">
        <v>0</v>
      </c>
      <c r="I779" s="75">
        <v>9.4590010000000007</v>
      </c>
      <c r="J779" s="75">
        <v>475.24</v>
      </c>
      <c r="K779" s="75">
        <v>9.4590010000000007</v>
      </c>
      <c r="L779" s="75">
        <v>475.24</v>
      </c>
      <c r="M779" s="76">
        <v>1.9903629744970962E-2</v>
      </c>
      <c r="N779" s="77">
        <v>51.884</v>
      </c>
      <c r="O779" s="78">
        <v>1.0326799256880734</v>
      </c>
      <c r="P779" s="78">
        <v>1194.2177846982579</v>
      </c>
      <c r="Q779" s="78">
        <v>61.960795541284419</v>
      </c>
    </row>
    <row r="780" spans="1:17" ht="12.75" customHeight="1">
      <c r="A780" s="68"/>
      <c r="B780" s="91" t="s">
        <v>36</v>
      </c>
      <c r="C780" s="95" t="s">
        <v>386</v>
      </c>
      <c r="D780" s="53">
        <v>57</v>
      </c>
      <c r="E780" s="53">
        <v>1987</v>
      </c>
      <c r="F780" s="75">
        <f>G780+H780+I780</f>
        <v>43.796999999999997</v>
      </c>
      <c r="G780" s="75">
        <v>3.3996</v>
      </c>
      <c r="H780" s="75">
        <v>7.36</v>
      </c>
      <c r="I780" s="75">
        <v>33.037399999999998</v>
      </c>
      <c r="J780" s="75">
        <v>1659.41</v>
      </c>
      <c r="K780" s="75">
        <v>33.037399999999998</v>
      </c>
      <c r="L780" s="75">
        <v>1659.41</v>
      </c>
      <c r="M780" s="76">
        <f>K780/L780</f>
        <v>1.9909124327321153E-2</v>
      </c>
      <c r="N780" s="77">
        <v>45.234999999999999</v>
      </c>
      <c r="O780" s="78">
        <f>M780*N780</f>
        <v>0.90058923894637233</v>
      </c>
      <c r="P780" s="78">
        <f>M780*60*1000</f>
        <v>1194.5474596392692</v>
      </c>
      <c r="Q780" s="78">
        <f>P780*N780/1000</f>
        <v>54.035354336782333</v>
      </c>
    </row>
    <row r="781" spans="1:17" ht="12.75" customHeight="1">
      <c r="A781" s="68"/>
      <c r="B781" s="69" t="s">
        <v>373</v>
      </c>
      <c r="C781" s="95" t="s">
        <v>380</v>
      </c>
      <c r="D781" s="53">
        <v>20</v>
      </c>
      <c r="E781" s="53">
        <v>1982</v>
      </c>
      <c r="F781" s="75">
        <v>25.431000000000001</v>
      </c>
      <c r="G781" s="75">
        <v>1.619</v>
      </c>
      <c r="H781" s="75">
        <v>3.2</v>
      </c>
      <c r="I781" s="75">
        <v>20.611000000000001</v>
      </c>
      <c r="J781" s="75">
        <v>1035.05</v>
      </c>
      <c r="K781" s="75">
        <v>20.611000000000001</v>
      </c>
      <c r="L781" s="75">
        <v>1035.05</v>
      </c>
      <c r="M781" s="76">
        <f>K781/L781</f>
        <v>1.9913047678856096E-2</v>
      </c>
      <c r="N781" s="77">
        <v>44.3</v>
      </c>
      <c r="O781" s="78">
        <f>M781*N781</f>
        <v>0.88214801217332495</v>
      </c>
      <c r="P781" s="78">
        <f>M781*60*1000</f>
        <v>1194.7828607313656</v>
      </c>
      <c r="Q781" s="78">
        <f>P781*N781/1000</f>
        <v>52.928880730399499</v>
      </c>
    </row>
    <row r="782" spans="1:17" ht="12.75" customHeight="1">
      <c r="A782" s="68"/>
      <c r="B782" s="69" t="s">
        <v>373</v>
      </c>
      <c r="C782" s="95" t="s">
        <v>626</v>
      </c>
      <c r="D782" s="53">
        <v>62</v>
      </c>
      <c r="E782" s="53">
        <v>1977</v>
      </c>
      <c r="F782" s="75">
        <v>87.233999999999995</v>
      </c>
      <c r="G782" s="75">
        <v>5.0810000000000004</v>
      </c>
      <c r="H782" s="75">
        <v>10</v>
      </c>
      <c r="I782" s="75">
        <v>75.152000000000001</v>
      </c>
      <c r="J782" s="75">
        <v>3617.49</v>
      </c>
      <c r="K782" s="75">
        <v>72.152000000000001</v>
      </c>
      <c r="L782" s="75">
        <v>3617.49</v>
      </c>
      <c r="M782" s="76">
        <f>K782/L782</f>
        <v>1.9945321203375822E-2</v>
      </c>
      <c r="N782" s="77">
        <v>44.3</v>
      </c>
      <c r="O782" s="78">
        <f>M782*N782</f>
        <v>0.88357772930954881</v>
      </c>
      <c r="P782" s="78">
        <f>M782*60*1000</f>
        <v>1196.7192722025493</v>
      </c>
      <c r="Q782" s="78">
        <f>P782*N782/1000</f>
        <v>53.014663758572937</v>
      </c>
    </row>
    <row r="783" spans="1:17" ht="12.75" customHeight="1">
      <c r="A783" s="68"/>
      <c r="B783" s="91" t="s">
        <v>715</v>
      </c>
      <c r="C783" s="90" t="s">
        <v>709</v>
      </c>
      <c r="D783" s="91">
        <v>8</v>
      </c>
      <c r="E783" s="91">
        <v>1965</v>
      </c>
      <c r="F783" s="92">
        <f>SUM(G783:I783)</f>
        <v>7.98</v>
      </c>
      <c r="G783" s="92">
        <v>0</v>
      </c>
      <c r="H783" s="92">
        <v>0</v>
      </c>
      <c r="I783" s="92">
        <v>7.98</v>
      </c>
      <c r="J783" s="92">
        <v>398.85</v>
      </c>
      <c r="K783" s="92">
        <v>7.98</v>
      </c>
      <c r="L783" s="92">
        <v>398.85</v>
      </c>
      <c r="M783" s="93">
        <f>K783/L783</f>
        <v>2.000752162467093E-2</v>
      </c>
      <c r="N783" s="94">
        <v>68.2</v>
      </c>
      <c r="O783" s="94">
        <f>M783*N783</f>
        <v>1.3645129748025575</v>
      </c>
      <c r="P783" s="94">
        <f>M783*60*1000</f>
        <v>1200.4512974802558</v>
      </c>
      <c r="Q783" s="94">
        <f>P783*N783/1000</f>
        <v>81.870778488153448</v>
      </c>
    </row>
    <row r="784" spans="1:17" ht="12.75" customHeight="1">
      <c r="A784" s="68"/>
      <c r="B784" s="91" t="s">
        <v>282</v>
      </c>
      <c r="C784" s="90" t="s">
        <v>275</v>
      </c>
      <c r="D784" s="91">
        <v>8</v>
      </c>
      <c r="E784" s="91">
        <v>1976</v>
      </c>
      <c r="F784" s="92">
        <v>8.1</v>
      </c>
      <c r="G784" s="92"/>
      <c r="H784" s="92"/>
      <c r="I784" s="92">
        <v>8.1</v>
      </c>
      <c r="J784" s="92">
        <v>404.24</v>
      </c>
      <c r="K784" s="92">
        <v>8.1</v>
      </c>
      <c r="L784" s="92">
        <v>404.24</v>
      </c>
      <c r="M784" s="93">
        <f>K784/L784</f>
        <v>2.00376014248961E-2</v>
      </c>
      <c r="N784" s="94">
        <v>58.86</v>
      </c>
      <c r="O784" s="94">
        <f>M784*N784</f>
        <v>1.1794132198693843</v>
      </c>
      <c r="P784" s="94">
        <f>M784*1000*60</f>
        <v>1202.256085493766</v>
      </c>
      <c r="Q784" s="94">
        <f>O784*60</f>
        <v>70.764793192163054</v>
      </c>
    </row>
    <row r="785" spans="1:17" ht="12.75" customHeight="1">
      <c r="A785" s="68"/>
      <c r="B785" s="69" t="s">
        <v>425</v>
      </c>
      <c r="C785" s="95" t="s">
        <v>421</v>
      </c>
      <c r="D785" s="53">
        <v>4</v>
      </c>
      <c r="E785" s="53" t="s">
        <v>34</v>
      </c>
      <c r="F785" s="75">
        <v>4.1999999999999993</v>
      </c>
      <c r="G785" s="75">
        <v>0.51</v>
      </c>
      <c r="H785" s="75">
        <v>0.64</v>
      </c>
      <c r="I785" s="75">
        <v>3.05</v>
      </c>
      <c r="J785" s="75">
        <v>151.85</v>
      </c>
      <c r="K785" s="75">
        <v>3.05</v>
      </c>
      <c r="L785" s="75">
        <v>151.85</v>
      </c>
      <c r="M785" s="76">
        <f>K785/L785</f>
        <v>2.0085610800131708E-2</v>
      </c>
      <c r="N785" s="77">
        <v>74.3</v>
      </c>
      <c r="O785" s="78">
        <f>M785*N785</f>
        <v>1.4923608824497858</v>
      </c>
      <c r="P785" s="78">
        <f>M785*60*1000</f>
        <v>1205.1366480079025</v>
      </c>
      <c r="Q785" s="78">
        <f>P785*N785/1000</f>
        <v>89.541652946987156</v>
      </c>
    </row>
    <row r="786" spans="1:17" ht="12.75" customHeight="1">
      <c r="A786" s="68"/>
      <c r="B786" s="69" t="s">
        <v>800</v>
      </c>
      <c r="C786" s="95" t="s">
        <v>439</v>
      </c>
      <c r="D786" s="53">
        <v>12</v>
      </c>
      <c r="E786" s="53">
        <v>1956</v>
      </c>
      <c r="F786" s="75">
        <v>4.2359989999999996</v>
      </c>
      <c r="G786" s="75">
        <v>0</v>
      </c>
      <c r="H786" s="75">
        <v>0</v>
      </c>
      <c r="I786" s="75">
        <v>4.2359989999999996</v>
      </c>
      <c r="J786" s="75">
        <v>209.16</v>
      </c>
      <c r="K786" s="75">
        <v>4.2359989999999996</v>
      </c>
      <c r="L786" s="75">
        <v>209.16</v>
      </c>
      <c r="M786" s="76">
        <v>2.0252433543698604E-2</v>
      </c>
      <c r="N786" s="77">
        <v>51.884</v>
      </c>
      <c r="O786" s="78">
        <v>1.0507772619812583</v>
      </c>
      <c r="P786" s="78">
        <v>1215.1460126219163</v>
      </c>
      <c r="Q786" s="78">
        <v>63.046635718875507</v>
      </c>
    </row>
    <row r="787" spans="1:17" ht="12.75" customHeight="1">
      <c r="A787" s="68"/>
      <c r="B787" s="91" t="s">
        <v>72</v>
      </c>
      <c r="C787" s="97" t="s">
        <v>499</v>
      </c>
      <c r="D787" s="98">
        <v>6</v>
      </c>
      <c r="E787" s="98">
        <v>1959</v>
      </c>
      <c r="F787" s="99">
        <v>7.8289999999999997</v>
      </c>
      <c r="G787" s="99">
        <v>0.498525</v>
      </c>
      <c r="H787" s="99">
        <v>0.96</v>
      </c>
      <c r="I787" s="99">
        <v>6.3704739999999997</v>
      </c>
      <c r="J787" s="99">
        <v>313.25</v>
      </c>
      <c r="K787" s="99">
        <v>6.3704739999999997</v>
      </c>
      <c r="L787" s="99">
        <v>313.25</v>
      </c>
      <c r="M787" s="100">
        <v>2.0336708699122106E-2</v>
      </c>
      <c r="N787" s="101">
        <v>77.39</v>
      </c>
      <c r="O787" s="101">
        <v>1.5738578862250598</v>
      </c>
      <c r="P787" s="101">
        <v>1220.2025219473262</v>
      </c>
      <c r="Q787" s="101">
        <v>94.431473173503576</v>
      </c>
    </row>
    <row r="788" spans="1:17" ht="12.75" customHeight="1">
      <c r="A788" s="68"/>
      <c r="B788" s="69" t="s">
        <v>685</v>
      </c>
      <c r="C788" s="90" t="s">
        <v>31</v>
      </c>
      <c r="D788" s="91">
        <v>55</v>
      </c>
      <c r="E788" s="91">
        <v>1977</v>
      </c>
      <c r="F788" s="92">
        <v>58.34</v>
      </c>
      <c r="G788" s="92">
        <v>4.66</v>
      </c>
      <c r="H788" s="92">
        <v>8.56</v>
      </c>
      <c r="I788" s="92">
        <f>F788-G788-H788</f>
        <v>45.120000000000005</v>
      </c>
      <c r="J788" s="92">
        <v>2217.3200000000002</v>
      </c>
      <c r="K788" s="92">
        <f>I788/J788*L788</f>
        <v>45.120000000000005</v>
      </c>
      <c r="L788" s="92">
        <v>2217.3200000000002</v>
      </c>
      <c r="M788" s="93">
        <f>I788/J788</f>
        <v>2.0348889650569156E-2</v>
      </c>
      <c r="N788" s="94">
        <f>50.1*1.09</f>
        <v>54.609000000000009</v>
      </c>
      <c r="O788" s="94">
        <f>M788*N788</f>
        <v>1.1112325149279312</v>
      </c>
      <c r="P788" s="94">
        <f>M788*60*1000</f>
        <v>1220.9333790341495</v>
      </c>
      <c r="Q788" s="94">
        <f>P788*N788/1000</f>
        <v>66.673950895675887</v>
      </c>
    </row>
    <row r="789" spans="1:17" ht="12.75" customHeight="1">
      <c r="A789" s="68"/>
      <c r="B789" s="91" t="s">
        <v>333</v>
      </c>
      <c r="C789" s="95" t="s">
        <v>467</v>
      </c>
      <c r="D789" s="53">
        <v>20</v>
      </c>
      <c r="E789" s="53">
        <v>1992</v>
      </c>
      <c r="F789" s="75">
        <f>SUM(G789+H789+I789)</f>
        <v>27</v>
      </c>
      <c r="G789" s="75">
        <v>1.3580000000000001</v>
      </c>
      <c r="H789" s="75">
        <v>3.2</v>
      </c>
      <c r="I789" s="75">
        <v>22.442</v>
      </c>
      <c r="J789" s="75">
        <v>1101.98</v>
      </c>
      <c r="K789" s="75">
        <v>22.442</v>
      </c>
      <c r="L789" s="75">
        <v>1101.98</v>
      </c>
      <c r="M789" s="76">
        <f>K789/L789</f>
        <v>2.03651608922122E-2</v>
      </c>
      <c r="N789" s="77">
        <v>50.9</v>
      </c>
      <c r="O789" s="78">
        <f>M789*N789</f>
        <v>1.0365866894136009</v>
      </c>
      <c r="P789" s="78">
        <f>M789*60*1000</f>
        <v>1221.9096535327321</v>
      </c>
      <c r="Q789" s="78">
        <f>P789*N789/1000</f>
        <v>62.195201364816064</v>
      </c>
    </row>
    <row r="790" spans="1:17" ht="12.75" customHeight="1">
      <c r="A790" s="68"/>
      <c r="B790" s="69" t="s">
        <v>109</v>
      </c>
      <c r="C790" s="79" t="s">
        <v>521</v>
      </c>
      <c r="D790" s="80">
        <v>6</v>
      </c>
      <c r="E790" s="80">
        <v>1930</v>
      </c>
      <c r="F790" s="81">
        <v>6.7729999999999997</v>
      </c>
      <c r="G790" s="81">
        <v>0.51</v>
      </c>
      <c r="H790" s="81">
        <v>0.8</v>
      </c>
      <c r="I790" s="81">
        <v>5.4630000000000001</v>
      </c>
      <c r="J790" s="81">
        <v>266.7</v>
      </c>
      <c r="K790" s="81">
        <v>5.4630000000000001</v>
      </c>
      <c r="L790" s="81">
        <v>266.7</v>
      </c>
      <c r="M790" s="82">
        <v>2.0483689538807651E-2</v>
      </c>
      <c r="N790" s="83">
        <v>83.603000000000009</v>
      </c>
      <c r="O790" s="83">
        <v>1.7124978965129363</v>
      </c>
      <c r="P790" s="83">
        <v>1229.0213723284592</v>
      </c>
      <c r="Q790" s="83">
        <v>102.74987379077618</v>
      </c>
    </row>
    <row r="791" spans="1:17" ht="12.75" customHeight="1">
      <c r="A791" s="68"/>
      <c r="B791" s="69" t="s">
        <v>800</v>
      </c>
      <c r="C791" s="95" t="s">
        <v>293</v>
      </c>
      <c r="D791" s="53">
        <v>14</v>
      </c>
      <c r="E791" s="53">
        <v>1961</v>
      </c>
      <c r="F791" s="75">
        <v>7.7759999999999998</v>
      </c>
      <c r="G791" s="75">
        <v>0.36897000000000002</v>
      </c>
      <c r="H791" s="75">
        <v>0.91900000000000004</v>
      </c>
      <c r="I791" s="75">
        <v>6.4880300000000002</v>
      </c>
      <c r="J791" s="75">
        <v>316.22000000000003</v>
      </c>
      <c r="K791" s="75">
        <v>6.4880300000000002</v>
      </c>
      <c r="L791" s="75">
        <v>316.22000000000003</v>
      </c>
      <c r="M791" s="76">
        <v>2.0517456201378785E-2</v>
      </c>
      <c r="N791" s="77">
        <v>51.884</v>
      </c>
      <c r="O791" s="78">
        <v>1.0645276975523368</v>
      </c>
      <c r="P791" s="78">
        <v>1231.0473720827272</v>
      </c>
      <c r="Q791" s="78">
        <v>63.871661853140218</v>
      </c>
    </row>
    <row r="792" spans="1:17" ht="12.75" customHeight="1">
      <c r="A792" s="68"/>
      <c r="B792" s="69" t="s">
        <v>354</v>
      </c>
      <c r="C792" s="79" t="s">
        <v>351</v>
      </c>
      <c r="D792" s="80">
        <v>9</v>
      </c>
      <c r="E792" s="80">
        <v>1959</v>
      </c>
      <c r="F792" s="81">
        <v>7.0490000000000004</v>
      </c>
      <c r="G792" s="81">
        <v>0.42968000000000001</v>
      </c>
      <c r="H792" s="81">
        <v>0</v>
      </c>
      <c r="I792" s="81">
        <v>6.6193200000000001</v>
      </c>
      <c r="J792" s="81">
        <v>321.39999999999998</v>
      </c>
      <c r="K792" s="81">
        <v>6.6193200000000001</v>
      </c>
      <c r="L792" s="81">
        <v>321.39999999999998</v>
      </c>
      <c r="M792" s="82">
        <v>2.0595270690728067E-2</v>
      </c>
      <c r="N792" s="83">
        <v>86.436999999999998</v>
      </c>
      <c r="O792" s="83">
        <v>1.7801934126944619</v>
      </c>
      <c r="P792" s="83">
        <v>1235.7162414436839</v>
      </c>
      <c r="Q792" s="83">
        <v>106.8116047616677</v>
      </c>
    </row>
    <row r="793" spans="1:17" ht="12.75" customHeight="1">
      <c r="A793" s="68"/>
      <c r="B793" s="91" t="s">
        <v>330</v>
      </c>
      <c r="C793" s="103" t="s">
        <v>918</v>
      </c>
      <c r="D793" s="104">
        <v>17</v>
      </c>
      <c r="E793" s="104" t="s">
        <v>34</v>
      </c>
      <c r="F793" s="105">
        <f>G793+H793+I793</f>
        <v>18.5</v>
      </c>
      <c r="G793" s="105">
        <v>1.2008000000000001</v>
      </c>
      <c r="H793" s="105">
        <v>1.18</v>
      </c>
      <c r="I793" s="105">
        <v>16.119199999999999</v>
      </c>
      <c r="J793" s="105">
        <v>781.45</v>
      </c>
      <c r="K793" s="105">
        <f>I793</f>
        <v>16.119199999999999</v>
      </c>
      <c r="L793" s="105">
        <f>J793</f>
        <v>781.45</v>
      </c>
      <c r="M793" s="106">
        <f>K793/L793</f>
        <v>2.062729541237443E-2</v>
      </c>
      <c r="N793" s="107">
        <v>47.5</v>
      </c>
      <c r="O793" s="108">
        <f>M793*N793</f>
        <v>0.97979653208778539</v>
      </c>
      <c r="P793" s="108">
        <f>M793*60*1000</f>
        <v>1237.6377247424659</v>
      </c>
      <c r="Q793" s="108">
        <f>P793*N793/1000</f>
        <v>58.787791925267136</v>
      </c>
    </row>
    <row r="794" spans="1:17" ht="12.75" customHeight="1">
      <c r="A794" s="68"/>
      <c r="B794" s="69" t="s">
        <v>743</v>
      </c>
      <c r="C794" s="90" t="s">
        <v>739</v>
      </c>
      <c r="D794" s="91">
        <v>48</v>
      </c>
      <c r="E794" s="91">
        <v>1957</v>
      </c>
      <c r="F794" s="92">
        <f>G794+H794+I794</f>
        <v>24.141999999999999</v>
      </c>
      <c r="G794" s="92">
        <v>1.1779999999999999</v>
      </c>
      <c r="H794" s="92">
        <v>0.01</v>
      </c>
      <c r="I794" s="92">
        <v>22.954000000000001</v>
      </c>
      <c r="J794" s="92">
        <v>1295.54</v>
      </c>
      <c r="K794" s="92">
        <v>22.954000000000001</v>
      </c>
      <c r="L794" s="92">
        <v>1107.3699999999999</v>
      </c>
      <c r="M794" s="93">
        <f>K794/L794</f>
        <v>2.0728392497539216E-2</v>
      </c>
      <c r="N794" s="94">
        <v>58.8</v>
      </c>
      <c r="O794" s="94">
        <f>M794*N794*1.09</f>
        <v>1.3285241319522834</v>
      </c>
      <c r="P794" s="94">
        <f>M794*60*1000</f>
        <v>1243.703549852353</v>
      </c>
      <c r="Q794" s="94">
        <f>P794*N794/1000</f>
        <v>73.12976873131835</v>
      </c>
    </row>
    <row r="795" spans="1:17" ht="12.75" customHeight="1">
      <c r="A795" s="68"/>
      <c r="B795" s="69" t="s">
        <v>310</v>
      </c>
      <c r="C795" s="95" t="s">
        <v>302</v>
      </c>
      <c r="D795" s="53">
        <v>6</v>
      </c>
      <c r="E795" s="53">
        <v>1972</v>
      </c>
      <c r="F795" s="75">
        <v>4.09</v>
      </c>
      <c r="G795" s="75">
        <v>0.51</v>
      </c>
      <c r="H795" s="75">
        <v>0.08</v>
      </c>
      <c r="I795" s="75">
        <v>3.5</v>
      </c>
      <c r="J795" s="75">
        <v>395.27</v>
      </c>
      <c r="K795" s="75">
        <v>3.29</v>
      </c>
      <c r="L795" s="75">
        <v>158.16</v>
      </c>
      <c r="M795" s="76">
        <f>K795/L795</f>
        <v>2.0801719777440567E-2</v>
      </c>
      <c r="N795" s="77">
        <v>70.31</v>
      </c>
      <c r="O795" s="78">
        <f>M795*N795</f>
        <v>1.4625689175518464</v>
      </c>
      <c r="P795" s="78">
        <f>M795*60*1000</f>
        <v>1248.1031866464341</v>
      </c>
      <c r="Q795" s="78">
        <f>P795*N795/1000</f>
        <v>87.754135053110787</v>
      </c>
    </row>
    <row r="796" spans="1:17" ht="12.75" customHeight="1">
      <c r="A796" s="68"/>
      <c r="B796" s="69" t="s">
        <v>38</v>
      </c>
      <c r="C796" s="95" t="s">
        <v>680</v>
      </c>
      <c r="D796" s="53">
        <v>12</v>
      </c>
      <c r="E796" s="53" t="s">
        <v>679</v>
      </c>
      <c r="F796" s="75">
        <f>SUM(G796,H796,I796)</f>
        <v>14.077999999999999</v>
      </c>
      <c r="G796" s="75">
        <v>0</v>
      </c>
      <c r="H796" s="75">
        <v>0</v>
      </c>
      <c r="I796" s="75">
        <v>14.077999999999999</v>
      </c>
      <c r="J796" s="75"/>
      <c r="K796" s="75">
        <f>I796</f>
        <v>14.077999999999999</v>
      </c>
      <c r="L796" s="75">
        <v>673.93</v>
      </c>
      <c r="M796" s="76">
        <f>K796/L796</f>
        <v>2.0889409879364326E-2</v>
      </c>
      <c r="N796" s="77">
        <v>57.006999999999998</v>
      </c>
      <c r="O796" s="78">
        <f>M796*N796</f>
        <v>1.1908425889929222</v>
      </c>
      <c r="P796" s="78">
        <f>M796*60*1000</f>
        <v>1253.3645927618595</v>
      </c>
      <c r="Q796" s="78">
        <f>P796*N796/1000</f>
        <v>71.450555339575317</v>
      </c>
    </row>
    <row r="797" spans="1:17" ht="12.75" customHeight="1">
      <c r="A797" s="68"/>
      <c r="B797" s="69" t="s">
        <v>425</v>
      </c>
      <c r="C797" s="95" t="s">
        <v>424</v>
      </c>
      <c r="D797" s="53">
        <v>5</v>
      </c>
      <c r="E797" s="53" t="s">
        <v>34</v>
      </c>
      <c r="F797" s="75">
        <v>5.5730000000000004</v>
      </c>
      <c r="G797" s="75">
        <v>0.153</v>
      </c>
      <c r="H797" s="75">
        <v>0.8</v>
      </c>
      <c r="I797" s="75">
        <v>4.62</v>
      </c>
      <c r="J797" s="75">
        <v>220.11</v>
      </c>
      <c r="K797" s="75">
        <v>4.62</v>
      </c>
      <c r="L797" s="75">
        <v>220.11</v>
      </c>
      <c r="M797" s="76">
        <f>K797/L797</f>
        <v>2.0989505247376312E-2</v>
      </c>
      <c r="N797" s="77">
        <v>74.3</v>
      </c>
      <c r="O797" s="78">
        <f>M797*N797</f>
        <v>1.5595202398800601</v>
      </c>
      <c r="P797" s="78">
        <f>M797*60*1000</f>
        <v>1259.3703148425789</v>
      </c>
      <c r="Q797" s="78">
        <f>P797*N797/1000</f>
        <v>93.571214392803611</v>
      </c>
    </row>
    <row r="798" spans="1:17" ht="12.75" customHeight="1">
      <c r="A798" s="68"/>
      <c r="B798" s="69" t="s">
        <v>38</v>
      </c>
      <c r="C798" s="95" t="s">
        <v>37</v>
      </c>
      <c r="D798" s="53">
        <v>35</v>
      </c>
      <c r="E798" s="53" t="s">
        <v>679</v>
      </c>
      <c r="F798" s="75">
        <f>SUM(G798,H798,I798)</f>
        <v>25.92</v>
      </c>
      <c r="G798" s="75">
        <v>0</v>
      </c>
      <c r="H798" s="75">
        <v>0</v>
      </c>
      <c r="I798" s="75">
        <v>25.92</v>
      </c>
      <c r="J798" s="75"/>
      <c r="K798" s="75">
        <f>I798</f>
        <v>25.92</v>
      </c>
      <c r="L798" s="75">
        <v>1228.48</v>
      </c>
      <c r="M798" s="76">
        <f>K798/L798</f>
        <v>2.1099244594946602E-2</v>
      </c>
      <c r="N798" s="77">
        <v>57.006999999999998</v>
      </c>
      <c r="O798" s="78">
        <f>M798*N798</f>
        <v>1.202804636624121</v>
      </c>
      <c r="P798" s="78">
        <f>M798*60*1000</f>
        <v>1265.9546756967961</v>
      </c>
      <c r="Q798" s="78">
        <f>P798*N798/1000</f>
        <v>72.168278197447265</v>
      </c>
    </row>
    <row r="799" spans="1:17" ht="12.75" customHeight="1">
      <c r="A799" s="68"/>
      <c r="B799" s="69" t="s">
        <v>800</v>
      </c>
      <c r="C799" s="95" t="s">
        <v>799</v>
      </c>
      <c r="D799" s="53">
        <v>44</v>
      </c>
      <c r="E799" s="53">
        <v>1980</v>
      </c>
      <c r="F799" s="75">
        <v>12.493999000000001</v>
      </c>
      <c r="G799" s="75">
        <v>0.31625999999999999</v>
      </c>
      <c r="H799" s="75">
        <v>0.12</v>
      </c>
      <c r="I799" s="75">
        <v>12.057739</v>
      </c>
      <c r="J799" s="75">
        <v>569.76</v>
      </c>
      <c r="K799" s="75">
        <v>12.057739</v>
      </c>
      <c r="L799" s="75">
        <v>569.76</v>
      </c>
      <c r="M799" s="76">
        <v>2.1162838739118225E-2</v>
      </c>
      <c r="N799" s="77">
        <v>51.884</v>
      </c>
      <c r="O799" s="78">
        <v>1.0980127251404099</v>
      </c>
      <c r="P799" s="78">
        <v>1269.7703243470935</v>
      </c>
      <c r="Q799" s="78">
        <v>65.880763508424593</v>
      </c>
    </row>
    <row r="800" spans="1:17" ht="12.75" customHeight="1">
      <c r="A800" s="68"/>
      <c r="B800" s="69" t="s">
        <v>310</v>
      </c>
      <c r="C800" s="95" t="s">
        <v>308</v>
      </c>
      <c r="D800" s="53">
        <v>3</v>
      </c>
      <c r="E800" s="53">
        <v>1988</v>
      </c>
      <c r="F800" s="75">
        <v>4.2110000000000003</v>
      </c>
      <c r="G800" s="75">
        <v>0.18099999999999999</v>
      </c>
      <c r="H800" s="75">
        <v>0.48</v>
      </c>
      <c r="I800" s="75">
        <v>3.55</v>
      </c>
      <c r="J800" s="75">
        <v>167.31</v>
      </c>
      <c r="K800" s="75">
        <v>3.55</v>
      </c>
      <c r="L800" s="75">
        <v>167.31</v>
      </c>
      <c r="M800" s="76">
        <f>K800/L800</f>
        <v>2.1218098141175062E-2</v>
      </c>
      <c r="N800" s="77">
        <v>70.31</v>
      </c>
      <c r="O800" s="78">
        <f>M800*N800</f>
        <v>1.4918444803060187</v>
      </c>
      <c r="P800" s="78">
        <f>M800*60*1000</f>
        <v>1273.085888470504</v>
      </c>
      <c r="Q800" s="78">
        <f>P800*N800/1000</f>
        <v>89.51066881836114</v>
      </c>
    </row>
    <row r="801" spans="1:17" ht="12.75" customHeight="1">
      <c r="A801" s="68"/>
      <c r="B801" s="91" t="s">
        <v>715</v>
      </c>
      <c r="C801" s="90" t="s">
        <v>710</v>
      </c>
      <c r="D801" s="91">
        <v>14</v>
      </c>
      <c r="E801" s="91">
        <v>1966</v>
      </c>
      <c r="F801" s="92">
        <f>SUM(G801:I801)</f>
        <v>10.015000000000001</v>
      </c>
      <c r="G801" s="92">
        <v>0</v>
      </c>
      <c r="H801" s="92">
        <v>0</v>
      </c>
      <c r="I801" s="92">
        <v>10.015000000000001</v>
      </c>
      <c r="J801" s="92">
        <v>466.51</v>
      </c>
      <c r="K801" s="92">
        <v>10.015000000000001</v>
      </c>
      <c r="L801" s="92">
        <v>466.51</v>
      </c>
      <c r="M801" s="93">
        <f>K801/L801</f>
        <v>2.1467921373603996E-2</v>
      </c>
      <c r="N801" s="94">
        <v>68.2</v>
      </c>
      <c r="O801" s="94">
        <f>M801*N801</f>
        <v>1.4641122376797926</v>
      </c>
      <c r="P801" s="94">
        <f>M801*60*1000</f>
        <v>1288.0752824162398</v>
      </c>
      <c r="Q801" s="94">
        <f>P801*N801/1000</f>
        <v>87.846734260787557</v>
      </c>
    </row>
    <row r="802" spans="1:17" ht="12.75" customHeight="1">
      <c r="A802" s="68"/>
      <c r="B802" s="91" t="s">
        <v>333</v>
      </c>
      <c r="C802" s="95" t="s">
        <v>463</v>
      </c>
      <c r="D802" s="53">
        <v>4</v>
      </c>
      <c r="E802" s="53"/>
      <c r="F802" s="75">
        <f>SUM(G802+H802+I802)</f>
        <v>3.4380000000000002</v>
      </c>
      <c r="G802" s="75">
        <v>0</v>
      </c>
      <c r="H802" s="75">
        <v>0</v>
      </c>
      <c r="I802" s="75">
        <v>3.4380000000000002</v>
      </c>
      <c r="J802" s="75">
        <v>160.13</v>
      </c>
      <c r="K802" s="75">
        <v>3.4380000000000002</v>
      </c>
      <c r="L802" s="75">
        <v>160.13</v>
      </c>
      <c r="M802" s="76">
        <f>K802/L802</f>
        <v>2.1470055579841382E-2</v>
      </c>
      <c r="N802" s="77">
        <v>50.9</v>
      </c>
      <c r="O802" s="78">
        <f>M802*N802</f>
        <v>1.0928258290139263</v>
      </c>
      <c r="P802" s="78">
        <f>M802*60*1000</f>
        <v>1288.2033347904828</v>
      </c>
      <c r="Q802" s="78">
        <f>P802*N802/1000</f>
        <v>65.569549740835569</v>
      </c>
    </row>
    <row r="803" spans="1:17" ht="12.75" customHeight="1">
      <c r="A803" s="68"/>
      <c r="B803" s="69" t="s">
        <v>112</v>
      </c>
      <c r="C803" s="114" t="s">
        <v>585</v>
      </c>
      <c r="D803" s="115">
        <v>45</v>
      </c>
      <c r="E803" s="115">
        <v>1973</v>
      </c>
      <c r="F803" s="111">
        <v>25.398</v>
      </c>
      <c r="G803" s="111">
        <v>0</v>
      </c>
      <c r="H803" s="111">
        <v>0</v>
      </c>
      <c r="I803" s="111">
        <v>25.398002000000002</v>
      </c>
      <c r="J803" s="111">
        <v>1179.28</v>
      </c>
      <c r="K803" s="111">
        <v>25.398002000000002</v>
      </c>
      <c r="L803" s="111">
        <v>1179.28</v>
      </c>
      <c r="M803" s="112">
        <v>2.1536871650498612E-2</v>
      </c>
      <c r="N803" s="113">
        <v>57.879000000000005</v>
      </c>
      <c r="O803" s="113">
        <v>1.2465325942592094</v>
      </c>
      <c r="P803" s="113">
        <v>1292.2122990299167</v>
      </c>
      <c r="Q803" s="113">
        <v>74.79195565555257</v>
      </c>
    </row>
    <row r="804" spans="1:17" ht="12.75" customHeight="1">
      <c r="A804" s="68"/>
      <c r="B804" s="69" t="s">
        <v>38</v>
      </c>
      <c r="C804" s="95" t="s">
        <v>389</v>
      </c>
      <c r="D804" s="53">
        <v>42</v>
      </c>
      <c r="E804" s="53" t="s">
        <v>679</v>
      </c>
      <c r="F804" s="75">
        <f>SUM(G804,H804,I804)</f>
        <v>23</v>
      </c>
      <c r="G804" s="75">
        <v>0</v>
      </c>
      <c r="H804" s="75">
        <v>0</v>
      </c>
      <c r="I804" s="75">
        <v>23</v>
      </c>
      <c r="J804" s="75"/>
      <c r="K804" s="75">
        <f>I804</f>
        <v>23</v>
      </c>
      <c r="L804" s="75">
        <v>1067.17</v>
      </c>
      <c r="M804" s="76">
        <f>K804/L804</f>
        <v>2.1552329994283945E-2</v>
      </c>
      <c r="N804" s="77">
        <v>57.006999999999998</v>
      </c>
      <c r="O804" s="78">
        <f>M804*N804</f>
        <v>1.2286336759841447</v>
      </c>
      <c r="P804" s="78">
        <f>M804*60*1000</f>
        <v>1293.1397996570365</v>
      </c>
      <c r="Q804" s="78">
        <f>P804*N804/1000</f>
        <v>73.718020559048668</v>
      </c>
    </row>
    <row r="805" spans="1:17" ht="12.75" customHeight="1">
      <c r="A805" s="68"/>
      <c r="B805" s="69" t="s">
        <v>310</v>
      </c>
      <c r="C805" s="95" t="s">
        <v>304</v>
      </c>
      <c r="D805" s="53">
        <v>6</v>
      </c>
      <c r="E805" s="53">
        <v>1934</v>
      </c>
      <c r="F805" s="75">
        <v>5.6070000000000002</v>
      </c>
      <c r="G805" s="75">
        <v>0.58699999999999997</v>
      </c>
      <c r="H805" s="75">
        <v>9.6000000000000002E-2</v>
      </c>
      <c r="I805" s="75">
        <v>4.944</v>
      </c>
      <c r="J805" s="75">
        <v>229.18</v>
      </c>
      <c r="K805" s="75">
        <v>4.944</v>
      </c>
      <c r="L805" s="75">
        <v>229.18</v>
      </c>
      <c r="M805" s="76">
        <f>K805/L805</f>
        <v>2.1572563050877038E-2</v>
      </c>
      <c r="N805" s="77">
        <v>70.31</v>
      </c>
      <c r="O805" s="78">
        <f>M805*N805</f>
        <v>1.5167669081071646</v>
      </c>
      <c r="P805" s="78">
        <f>M805*60*1000</f>
        <v>1294.3537830526225</v>
      </c>
      <c r="Q805" s="78">
        <f>P805*N805/1000</f>
        <v>91.006014486429891</v>
      </c>
    </row>
    <row r="806" spans="1:17" ht="12.75" customHeight="1">
      <c r="A806" s="68"/>
      <c r="B806" s="69" t="s">
        <v>38</v>
      </c>
      <c r="C806" s="95" t="s">
        <v>681</v>
      </c>
      <c r="D806" s="53">
        <v>8</v>
      </c>
      <c r="E806" s="53" t="s">
        <v>679</v>
      </c>
      <c r="F806" s="75">
        <f>SUM(G806,H806,I806)</f>
        <v>8.19</v>
      </c>
      <c r="G806" s="75">
        <v>0</v>
      </c>
      <c r="H806" s="75">
        <v>0</v>
      </c>
      <c r="I806" s="75">
        <v>8.19</v>
      </c>
      <c r="J806" s="75"/>
      <c r="K806" s="75">
        <f>I806</f>
        <v>8.19</v>
      </c>
      <c r="L806" s="75">
        <v>378.95</v>
      </c>
      <c r="M806" s="76">
        <f>K806/L806</f>
        <v>2.1612349914236707E-2</v>
      </c>
      <c r="N806" s="77">
        <v>57.006999999999998</v>
      </c>
      <c r="O806" s="78">
        <f>M806*N806</f>
        <v>1.2320552315608919</v>
      </c>
      <c r="P806" s="78">
        <f>M806*60*1000</f>
        <v>1296.7409948542024</v>
      </c>
      <c r="Q806" s="78">
        <f>P806*N806/1000</f>
        <v>73.923313893653514</v>
      </c>
    </row>
    <row r="807" spans="1:17" ht="12.75" customHeight="1">
      <c r="A807" s="68"/>
      <c r="B807" s="91" t="s">
        <v>330</v>
      </c>
      <c r="C807" s="103" t="s">
        <v>326</v>
      </c>
      <c r="D807" s="104">
        <v>5</v>
      </c>
      <c r="E807" s="104" t="s">
        <v>34</v>
      </c>
      <c r="F807" s="105">
        <f>G807+H807+I807</f>
        <v>5.3000000000000007</v>
      </c>
      <c r="G807" s="105">
        <v>0.32750000000000001</v>
      </c>
      <c r="H807" s="105">
        <v>0.8</v>
      </c>
      <c r="I807" s="105">
        <v>4.1725000000000003</v>
      </c>
      <c r="J807" s="105">
        <v>192.6</v>
      </c>
      <c r="K807" s="105">
        <f>I807</f>
        <v>4.1725000000000003</v>
      </c>
      <c r="L807" s="105">
        <f>J807</f>
        <v>192.6</v>
      </c>
      <c r="M807" s="106">
        <f>K807/L807</f>
        <v>2.1664070612668746E-2</v>
      </c>
      <c r="N807" s="107">
        <v>47.5</v>
      </c>
      <c r="O807" s="108">
        <f>M807*N807</f>
        <v>1.0290433541017654</v>
      </c>
      <c r="P807" s="108">
        <f>M807*60*1000</f>
        <v>1299.8442367601249</v>
      </c>
      <c r="Q807" s="108">
        <f>P807*N807/1000</f>
        <v>61.742601246105927</v>
      </c>
    </row>
    <row r="808" spans="1:17" ht="12.75" customHeight="1">
      <c r="A808" s="68"/>
      <c r="B808" s="69" t="s">
        <v>112</v>
      </c>
      <c r="C808" s="114" t="s">
        <v>111</v>
      </c>
      <c r="D808" s="115">
        <v>12</v>
      </c>
      <c r="E808" s="115">
        <v>1967</v>
      </c>
      <c r="F808" s="111">
        <v>13.218</v>
      </c>
      <c r="G808" s="111">
        <v>1.734</v>
      </c>
      <c r="H808" s="111">
        <v>0</v>
      </c>
      <c r="I808" s="111">
        <v>11.483999000000001</v>
      </c>
      <c r="J808" s="111">
        <v>529.73</v>
      </c>
      <c r="K808" s="111">
        <v>11.483999000000001</v>
      </c>
      <c r="L808" s="111">
        <v>529.73</v>
      </c>
      <c r="M808" s="112">
        <v>2.1678966643384368E-2</v>
      </c>
      <c r="N808" s="113">
        <v>57.879000000000005</v>
      </c>
      <c r="O808" s="113">
        <v>1.2547569103524439</v>
      </c>
      <c r="P808" s="113">
        <v>1300.7379986030621</v>
      </c>
      <c r="Q808" s="113">
        <v>75.285414621146643</v>
      </c>
    </row>
    <row r="809" spans="1:17" ht="12.75" customHeight="1">
      <c r="A809" s="68"/>
      <c r="B809" s="91" t="s">
        <v>715</v>
      </c>
      <c r="C809" s="90" t="s">
        <v>711</v>
      </c>
      <c r="D809" s="91">
        <v>4</v>
      </c>
      <c r="E809" s="91">
        <v>1973</v>
      </c>
      <c r="F809" s="92">
        <f>SUM(G809:I809)</f>
        <v>3.8010000000000002</v>
      </c>
      <c r="G809" s="92">
        <v>0</v>
      </c>
      <c r="H809" s="92">
        <v>0</v>
      </c>
      <c r="I809" s="92">
        <v>3.8010000000000002</v>
      </c>
      <c r="J809" s="92">
        <v>174.77</v>
      </c>
      <c r="K809" s="92">
        <v>3.8010000000000002</v>
      </c>
      <c r="L809" s="92">
        <v>174.77</v>
      </c>
      <c r="M809" s="93">
        <f>K809/L809</f>
        <v>2.1748583853064028E-2</v>
      </c>
      <c r="N809" s="94">
        <v>68.2</v>
      </c>
      <c r="O809" s="94">
        <f>M809*N809</f>
        <v>1.4832534187789668</v>
      </c>
      <c r="P809" s="94">
        <f>M809*60*1000</f>
        <v>1304.9150311838416</v>
      </c>
      <c r="Q809" s="94">
        <f>P809*N809/1000</f>
        <v>88.995205126738</v>
      </c>
    </row>
    <row r="810" spans="1:17" ht="12.75" customHeight="1">
      <c r="A810" s="68"/>
      <c r="B810" s="91" t="s">
        <v>330</v>
      </c>
      <c r="C810" s="103" t="s">
        <v>919</v>
      </c>
      <c r="D810" s="104">
        <v>6</v>
      </c>
      <c r="E810" s="104" t="s">
        <v>34</v>
      </c>
      <c r="F810" s="105">
        <f>G810+H810+I810</f>
        <v>5.4700000000000006</v>
      </c>
      <c r="G810" s="105">
        <v>0.43659999999999999</v>
      </c>
      <c r="H810" s="105">
        <v>0</v>
      </c>
      <c r="I810" s="105">
        <v>5.0334000000000003</v>
      </c>
      <c r="J810" s="105">
        <v>229.69</v>
      </c>
      <c r="K810" s="105">
        <f>I810</f>
        <v>5.0334000000000003</v>
      </c>
      <c r="L810" s="105">
        <f>J810</f>
        <v>229.69</v>
      </c>
      <c r="M810" s="106">
        <f>K810/L810</f>
        <v>2.1913883930515042E-2</v>
      </c>
      <c r="N810" s="107">
        <v>47.5</v>
      </c>
      <c r="O810" s="108">
        <f>M810*N810</f>
        <v>1.0409094866994646</v>
      </c>
      <c r="P810" s="108">
        <f>M810*60*1000</f>
        <v>1314.8330358309026</v>
      </c>
      <c r="Q810" s="108">
        <f>P810*N810/1000</f>
        <v>62.454569201967878</v>
      </c>
    </row>
    <row r="811" spans="1:17" ht="12.75" customHeight="1">
      <c r="A811" s="68"/>
      <c r="B811" s="69" t="s">
        <v>313</v>
      </c>
      <c r="C811" s="52" t="s">
        <v>823</v>
      </c>
      <c r="D811" s="53">
        <v>18</v>
      </c>
      <c r="E811" s="53">
        <v>1987</v>
      </c>
      <c r="F811" s="75">
        <v>18.648</v>
      </c>
      <c r="G811" s="75">
        <v>1.9830000000000001</v>
      </c>
      <c r="H811" s="75">
        <v>2.4009999999999998</v>
      </c>
      <c r="I811" s="75">
        <v>14.263999999999999</v>
      </c>
      <c r="J811" s="75">
        <v>650.79999999999995</v>
      </c>
      <c r="K811" s="75">
        <v>14.263999999999999</v>
      </c>
      <c r="L811" s="75">
        <v>650.79999999999995</v>
      </c>
      <c r="M811" s="76">
        <f>K811/L811</f>
        <v>2.1917639827904119E-2</v>
      </c>
      <c r="N811" s="77">
        <v>90.906000000000006</v>
      </c>
      <c r="O811" s="78">
        <f>M811*N811</f>
        <v>1.992444966195452</v>
      </c>
      <c r="P811" s="78">
        <f>M811*60*1000</f>
        <v>1315.0583896742471</v>
      </c>
      <c r="Q811" s="78">
        <f>P811*N811/1000</f>
        <v>119.54669797172711</v>
      </c>
    </row>
    <row r="812" spans="1:17" ht="12.75" customHeight="1">
      <c r="A812" s="68"/>
      <c r="B812" s="69" t="s">
        <v>112</v>
      </c>
      <c r="C812" s="114" t="s">
        <v>586</v>
      </c>
      <c r="D812" s="115">
        <v>51</v>
      </c>
      <c r="E812" s="115">
        <v>1986</v>
      </c>
      <c r="F812" s="111">
        <v>50.253999999999998</v>
      </c>
      <c r="G812" s="111">
        <v>2.7284999999999999</v>
      </c>
      <c r="H812" s="111">
        <v>6.79</v>
      </c>
      <c r="I812" s="111">
        <v>40.735503000000001</v>
      </c>
      <c r="J812" s="111">
        <v>1842.82</v>
      </c>
      <c r="K812" s="111">
        <v>40.735503000000001</v>
      </c>
      <c r="L812" s="111">
        <v>1842.82</v>
      </c>
      <c r="M812" s="112">
        <v>2.2104982038397676E-2</v>
      </c>
      <c r="N812" s="113">
        <v>57.879000000000005</v>
      </c>
      <c r="O812" s="113">
        <v>1.2794142554004193</v>
      </c>
      <c r="P812" s="113">
        <v>1326.2989223038605</v>
      </c>
      <c r="Q812" s="113">
        <v>76.764855324025149</v>
      </c>
    </row>
    <row r="813" spans="1:17" ht="12.75" customHeight="1">
      <c r="A813" s="68"/>
      <c r="B813" s="69" t="s">
        <v>33</v>
      </c>
      <c r="C813" s="95" t="s">
        <v>635</v>
      </c>
      <c r="D813" s="53">
        <v>8</v>
      </c>
      <c r="E813" s="53">
        <v>1992</v>
      </c>
      <c r="F813" s="75">
        <v>9.2989999999999995</v>
      </c>
      <c r="G813" s="75">
        <v>0.53400000000000003</v>
      </c>
      <c r="H813" s="75">
        <v>0.08</v>
      </c>
      <c r="I813" s="75">
        <v>8.6850000000000005</v>
      </c>
      <c r="J813" s="75">
        <v>390.46</v>
      </c>
      <c r="K813" s="75">
        <v>8.6850000000000005</v>
      </c>
      <c r="L813" s="75">
        <v>390.46</v>
      </c>
      <c r="M813" s="76">
        <f>K813/L813</f>
        <v>2.2242995441274397E-2</v>
      </c>
      <c r="N813" s="77">
        <v>66.099999999999994</v>
      </c>
      <c r="O813" s="78">
        <f>M813*N813</f>
        <v>1.4702619986682375</v>
      </c>
      <c r="P813" s="78">
        <f>M813*60*1000</f>
        <v>1334.5797264764637</v>
      </c>
      <c r="Q813" s="78">
        <f>P813*N813/1000</f>
        <v>88.215719920094244</v>
      </c>
    </row>
    <row r="814" spans="1:17" ht="12.75" customHeight="1">
      <c r="A814" s="68"/>
      <c r="B814" s="69" t="s">
        <v>447</v>
      </c>
      <c r="C814" s="116" t="s">
        <v>317</v>
      </c>
      <c r="D814" s="53">
        <v>9</v>
      </c>
      <c r="E814" s="53">
        <v>1977</v>
      </c>
      <c r="F814" s="75">
        <v>12.2</v>
      </c>
      <c r="G814" s="75">
        <v>0.4</v>
      </c>
      <c r="H814" s="75">
        <v>1.44</v>
      </c>
      <c r="I814" s="75">
        <v>10.359</v>
      </c>
      <c r="J814" s="75">
        <v>460.02</v>
      </c>
      <c r="K814" s="75">
        <v>10.359</v>
      </c>
      <c r="L814" s="75">
        <v>460.02</v>
      </c>
      <c r="M814" s="76">
        <f>K814/L814</f>
        <v>2.2518586148428329E-2</v>
      </c>
      <c r="N814" s="77">
        <v>81</v>
      </c>
      <c r="O814" s="78">
        <f>M814*N814</f>
        <v>1.8240054780226946</v>
      </c>
      <c r="P814" s="78">
        <f>M814*60*1000</f>
        <v>1351.1151689056996</v>
      </c>
      <c r="Q814" s="78">
        <f>P814*N814/1000</f>
        <v>109.44032868136168</v>
      </c>
    </row>
    <row r="815" spans="1:17" ht="12.75" customHeight="1">
      <c r="A815" s="68"/>
      <c r="B815" s="91" t="s">
        <v>282</v>
      </c>
      <c r="C815" s="90" t="s">
        <v>278</v>
      </c>
      <c r="D815" s="91">
        <v>24</v>
      </c>
      <c r="E815" s="91">
        <v>1960</v>
      </c>
      <c r="F815" s="92">
        <v>20.61</v>
      </c>
      <c r="G815" s="92"/>
      <c r="H815" s="92"/>
      <c r="I815" s="92">
        <v>20.61</v>
      </c>
      <c r="J815" s="92">
        <v>914.41</v>
      </c>
      <c r="K815" s="92">
        <v>20.61</v>
      </c>
      <c r="L815" s="92">
        <v>914.41</v>
      </c>
      <c r="M815" s="93">
        <f>K815/L815</f>
        <v>2.2539123587887271E-2</v>
      </c>
      <c r="N815" s="94">
        <v>58.86</v>
      </c>
      <c r="O815" s="94">
        <f>M815*N815</f>
        <v>1.3266528143830447</v>
      </c>
      <c r="P815" s="94">
        <f>M815*1000*60</f>
        <v>1352.3474152732363</v>
      </c>
      <c r="Q815" s="94">
        <f>O815*60</f>
        <v>79.59916886298268</v>
      </c>
    </row>
    <row r="816" spans="1:17" ht="12.75" customHeight="1">
      <c r="A816" s="68"/>
      <c r="B816" s="69" t="s">
        <v>131</v>
      </c>
      <c r="C816" s="116" t="s">
        <v>129</v>
      </c>
      <c r="D816" s="96">
        <v>12</v>
      </c>
      <c r="E816" s="53" t="s">
        <v>34</v>
      </c>
      <c r="F816" s="75">
        <f>G816+H816+I816</f>
        <v>14.399001000000002</v>
      </c>
      <c r="G816" s="75">
        <v>0.255</v>
      </c>
      <c r="H816" s="75">
        <v>1.92</v>
      </c>
      <c r="I816" s="75">
        <v>12.224001000000001</v>
      </c>
      <c r="J816" s="75">
        <v>540.32000000000005</v>
      </c>
      <c r="K816" s="75">
        <v>12.224001000000001</v>
      </c>
      <c r="L816" s="75">
        <v>540.32000000000005</v>
      </c>
      <c r="M816" s="76">
        <f>K816/L816</f>
        <v>2.2623632291975126E-2</v>
      </c>
      <c r="N816" s="77">
        <v>48.8</v>
      </c>
      <c r="O816" s="78">
        <f>M816*N816</f>
        <v>1.1040332558483861</v>
      </c>
      <c r="P816" s="78">
        <f>M816*60*1000</f>
        <v>1357.4179375185076</v>
      </c>
      <c r="Q816" s="78">
        <f>P816*N816/1000</f>
        <v>66.241995350903167</v>
      </c>
    </row>
    <row r="817" spans="1:17" ht="12.75" customHeight="1">
      <c r="A817" s="68"/>
      <c r="B817" s="69" t="s">
        <v>38</v>
      </c>
      <c r="C817" s="95" t="s">
        <v>678</v>
      </c>
      <c r="D817" s="53">
        <v>8</v>
      </c>
      <c r="E817" s="53" t="s">
        <v>679</v>
      </c>
      <c r="F817" s="75">
        <f>SUM(G817,H817,I817)</f>
        <v>7.7530000000000001</v>
      </c>
      <c r="G817" s="75">
        <v>0</v>
      </c>
      <c r="H817" s="75">
        <v>0</v>
      </c>
      <c r="I817" s="75">
        <v>7.7530000000000001</v>
      </c>
      <c r="J817" s="75"/>
      <c r="K817" s="75">
        <f>I817</f>
        <v>7.7530000000000001</v>
      </c>
      <c r="L817" s="75">
        <v>342.1</v>
      </c>
      <c r="M817" s="76">
        <f>K817/L817</f>
        <v>2.2662964045600701E-2</v>
      </c>
      <c r="N817" s="77">
        <v>57.006999999999998</v>
      </c>
      <c r="O817" s="78">
        <f>M817*N817</f>
        <v>1.2919475913475591</v>
      </c>
      <c r="P817" s="78">
        <f>M817*60*1000</f>
        <v>1359.777842736042</v>
      </c>
      <c r="Q817" s="78">
        <f>P817*N817/1000</f>
        <v>77.516855480853536</v>
      </c>
    </row>
    <row r="818" spans="1:17" ht="12.75" customHeight="1">
      <c r="A818" s="68"/>
      <c r="B818" s="69" t="s">
        <v>243</v>
      </c>
      <c r="C818" s="84" t="s">
        <v>241</v>
      </c>
      <c r="D818" s="102">
        <v>4</v>
      </c>
      <c r="E818" s="86" t="s">
        <v>34</v>
      </c>
      <c r="F818" s="87">
        <v>3.72</v>
      </c>
      <c r="G818" s="87">
        <v>7.0000000000000007E-2</v>
      </c>
      <c r="H818" s="87">
        <v>0.04</v>
      </c>
      <c r="I818" s="87">
        <v>3.61</v>
      </c>
      <c r="J818" s="88">
        <v>158.1</v>
      </c>
      <c r="K818" s="87">
        <v>3.61</v>
      </c>
      <c r="L818" s="88">
        <v>158.1</v>
      </c>
      <c r="M818" s="76">
        <f>K818/L818</f>
        <v>2.2833649588867806E-2</v>
      </c>
      <c r="N818" s="77">
        <v>59.4</v>
      </c>
      <c r="O818" s="78">
        <f>M818*N818</f>
        <v>1.3563187855787477</v>
      </c>
      <c r="P818" s="78">
        <f>M818*60*1000</f>
        <v>1370.0189753320683</v>
      </c>
      <c r="Q818" s="78">
        <f>P818*N818/1000</f>
        <v>81.379127134724854</v>
      </c>
    </row>
    <row r="819" spans="1:17" ht="12.75" customHeight="1">
      <c r="A819" s="68"/>
      <c r="B819" s="69" t="s">
        <v>425</v>
      </c>
      <c r="C819" s="95" t="s">
        <v>418</v>
      </c>
      <c r="D819" s="53">
        <v>5</v>
      </c>
      <c r="E819" s="53" t="s">
        <v>34</v>
      </c>
      <c r="F819" s="75">
        <v>7.5329999999999995</v>
      </c>
      <c r="G819" s="75">
        <v>0.20399999999999999</v>
      </c>
      <c r="H819" s="75">
        <v>1.2</v>
      </c>
      <c r="I819" s="75">
        <v>6.1289999999999996</v>
      </c>
      <c r="J819" s="75">
        <v>265.25</v>
      </c>
      <c r="K819" s="75">
        <v>6.1289999999999996</v>
      </c>
      <c r="L819" s="75">
        <v>265.25</v>
      </c>
      <c r="M819" s="76">
        <f>K819/L819</f>
        <v>2.3106503298774738E-2</v>
      </c>
      <c r="N819" s="77">
        <v>74.3</v>
      </c>
      <c r="O819" s="78">
        <f>M819*N819</f>
        <v>1.7168131950989629</v>
      </c>
      <c r="P819" s="78">
        <f>M819*60*1000</f>
        <v>1386.3901979264842</v>
      </c>
      <c r="Q819" s="78">
        <f>P819*N819/1000</f>
        <v>103.00879170593778</v>
      </c>
    </row>
    <row r="820" spans="1:17" ht="12.75" customHeight="1">
      <c r="A820" s="68"/>
      <c r="B820" s="91" t="s">
        <v>715</v>
      </c>
      <c r="C820" s="90" t="s">
        <v>712</v>
      </c>
      <c r="D820" s="91">
        <v>16</v>
      </c>
      <c r="E820" s="91">
        <v>1978</v>
      </c>
      <c r="F820" s="92">
        <f>SUM(G820:I820)</f>
        <v>10.676</v>
      </c>
      <c r="G820" s="92">
        <v>0</v>
      </c>
      <c r="H820" s="92">
        <v>0</v>
      </c>
      <c r="I820" s="92">
        <v>10.676</v>
      </c>
      <c r="J820" s="92">
        <v>461.27</v>
      </c>
      <c r="K820" s="92">
        <v>10.676</v>
      </c>
      <c r="L820" s="92">
        <v>461.27</v>
      </c>
      <c r="M820" s="93">
        <f>K820/L820</f>
        <v>2.3144795889609125E-2</v>
      </c>
      <c r="N820" s="94">
        <v>68.2</v>
      </c>
      <c r="O820" s="94">
        <f>M820*N820</f>
        <v>1.5784750796713425</v>
      </c>
      <c r="P820" s="94">
        <f>M820*60*1000</f>
        <v>1388.6877533765476</v>
      </c>
      <c r="Q820" s="94">
        <f>P820*N820/1000</f>
        <v>94.708504780280549</v>
      </c>
    </row>
    <row r="821" spans="1:17" ht="12.75" customHeight="1">
      <c r="A821" s="68"/>
      <c r="B821" s="91" t="s">
        <v>333</v>
      </c>
      <c r="C821" s="95" t="s">
        <v>470</v>
      </c>
      <c r="D821" s="53">
        <v>8</v>
      </c>
      <c r="E821" s="53">
        <v>1960</v>
      </c>
      <c r="F821" s="75">
        <f>SUM(G821+H821+I821)</f>
        <v>10.340999999999999</v>
      </c>
      <c r="G821" s="75">
        <v>0.76500000000000001</v>
      </c>
      <c r="H821" s="75">
        <v>1.28</v>
      </c>
      <c r="I821" s="75">
        <v>8.2959999999999994</v>
      </c>
      <c r="J821" s="75">
        <v>358.27</v>
      </c>
      <c r="K821" s="75">
        <v>7.3289999999999997</v>
      </c>
      <c r="L821" s="75">
        <v>316.48</v>
      </c>
      <c r="M821" s="76">
        <f>K821/L821</f>
        <v>2.3157861476238623E-2</v>
      </c>
      <c r="N821" s="77">
        <v>50.9</v>
      </c>
      <c r="O821" s="78">
        <f>M821*N821</f>
        <v>1.178735149140546</v>
      </c>
      <c r="P821" s="78">
        <f>M821*60*1000</f>
        <v>1389.4716885743176</v>
      </c>
      <c r="Q821" s="78">
        <f>P821*N821/1000</f>
        <v>70.724108948432772</v>
      </c>
    </row>
    <row r="822" spans="1:17" ht="12.75" customHeight="1">
      <c r="A822" s="68"/>
      <c r="B822" s="91" t="s">
        <v>314</v>
      </c>
      <c r="C822" s="95" t="s">
        <v>860</v>
      </c>
      <c r="D822" s="53">
        <v>6</v>
      </c>
      <c r="E822" s="53">
        <v>1959</v>
      </c>
      <c r="F822" s="75">
        <v>5.0199999999999996</v>
      </c>
      <c r="G822" s="75">
        <v>0.47888999999999998</v>
      </c>
      <c r="H822" s="75">
        <v>0.06</v>
      </c>
      <c r="I822" s="75">
        <f>F822-G822-H822</f>
        <v>4.4811100000000001</v>
      </c>
      <c r="J822" s="75">
        <v>225.56</v>
      </c>
      <c r="K822" s="75">
        <v>3.4667400000000002</v>
      </c>
      <c r="L822" s="75">
        <v>149.31</v>
      </c>
      <c r="M822" s="76">
        <f>K822/L822</f>
        <v>2.3218404661442638E-2</v>
      </c>
      <c r="N822" s="77">
        <v>50.25</v>
      </c>
      <c r="O822" s="78">
        <f>M822*N822</f>
        <v>1.1667248342374925</v>
      </c>
      <c r="P822" s="78">
        <f>M822*60*1000</f>
        <v>1393.1042796865584</v>
      </c>
      <c r="Q822" s="78">
        <f>P822*N822/1000</f>
        <v>70.003490054249554</v>
      </c>
    </row>
    <row r="823" spans="1:17" ht="12.75" customHeight="1">
      <c r="A823" s="68"/>
      <c r="B823" s="91" t="s">
        <v>314</v>
      </c>
      <c r="C823" s="95" t="s">
        <v>861</v>
      </c>
      <c r="D823" s="53">
        <v>8</v>
      </c>
      <c r="E823" s="53">
        <v>1958</v>
      </c>
      <c r="F823" s="75">
        <v>14.138999999999999</v>
      </c>
      <c r="G823" s="75">
        <v>0.53190000000000004</v>
      </c>
      <c r="H823" s="75">
        <v>0.56000000000000005</v>
      </c>
      <c r="I823" s="75">
        <f>F823-G823-H823</f>
        <v>13.047099999999999</v>
      </c>
      <c r="J823" s="75">
        <v>559.91</v>
      </c>
      <c r="K823" s="75">
        <v>6.3432899999999997</v>
      </c>
      <c r="L823" s="75">
        <v>272.22000000000003</v>
      </c>
      <c r="M823" s="76">
        <f>K823/L823</f>
        <v>2.3302071853647782E-2</v>
      </c>
      <c r="N823" s="77">
        <v>50.25</v>
      </c>
      <c r="O823" s="78">
        <f>M823*N823</f>
        <v>1.1709291106458011</v>
      </c>
      <c r="P823" s="78">
        <f>M823*60*1000</f>
        <v>1398.1243112188668</v>
      </c>
      <c r="Q823" s="78">
        <f>P823*N823/1000</f>
        <v>70.25574663874805</v>
      </c>
    </row>
    <row r="824" spans="1:17" ht="12.75" customHeight="1">
      <c r="A824" s="68"/>
      <c r="B824" s="69" t="s">
        <v>354</v>
      </c>
      <c r="C824" s="79" t="s">
        <v>353</v>
      </c>
      <c r="D824" s="80">
        <v>6</v>
      </c>
      <c r="E824" s="80">
        <v>1977</v>
      </c>
      <c r="F824" s="81">
        <v>9.1809999999999992</v>
      </c>
      <c r="G824" s="81">
        <v>0.42968000000000001</v>
      </c>
      <c r="H824" s="81">
        <v>0.05</v>
      </c>
      <c r="I824" s="81">
        <v>8.7013200000000008</v>
      </c>
      <c r="J824" s="81">
        <v>371.33</v>
      </c>
      <c r="K824" s="81">
        <v>8.7013200000000008</v>
      </c>
      <c r="L824" s="81">
        <v>371.33</v>
      </c>
      <c r="M824" s="82">
        <v>2.343284948697924E-2</v>
      </c>
      <c r="N824" s="83">
        <v>86.436999999999998</v>
      </c>
      <c r="O824" s="83">
        <v>2.0254652111060247</v>
      </c>
      <c r="P824" s="83">
        <v>1405.9709692187546</v>
      </c>
      <c r="Q824" s="83">
        <v>121.52791266636149</v>
      </c>
    </row>
    <row r="825" spans="1:17" ht="12.75" customHeight="1">
      <c r="A825" s="68"/>
      <c r="B825" s="91" t="s">
        <v>282</v>
      </c>
      <c r="C825" s="90" t="s">
        <v>274</v>
      </c>
      <c r="D825" s="91">
        <v>7</v>
      </c>
      <c r="E825" s="91">
        <v>1955</v>
      </c>
      <c r="F825" s="92">
        <v>7.74</v>
      </c>
      <c r="G825" s="92"/>
      <c r="H825" s="92"/>
      <c r="I825" s="92">
        <v>7.74</v>
      </c>
      <c r="J825" s="92">
        <v>326.22000000000003</v>
      </c>
      <c r="K825" s="92">
        <v>7.74</v>
      </c>
      <c r="L825" s="92">
        <v>326.22000000000003</v>
      </c>
      <c r="M825" s="93">
        <f>K825/L825</f>
        <v>2.3726319661578076E-2</v>
      </c>
      <c r="N825" s="94">
        <v>58.86</v>
      </c>
      <c r="O825" s="94">
        <f>M825*N825</f>
        <v>1.3965311752804856</v>
      </c>
      <c r="P825" s="94">
        <f>M825*1000*60</f>
        <v>1423.5791796946846</v>
      </c>
      <c r="Q825" s="94">
        <f>O825*60</f>
        <v>83.791870516829135</v>
      </c>
    </row>
    <row r="826" spans="1:17" ht="12.75" customHeight="1">
      <c r="A826" s="68"/>
      <c r="B826" s="69" t="s">
        <v>310</v>
      </c>
      <c r="C826" s="95" t="s">
        <v>303</v>
      </c>
      <c r="D826" s="53">
        <v>6</v>
      </c>
      <c r="E826" s="53">
        <v>1957</v>
      </c>
      <c r="F826" s="75">
        <v>8.48</v>
      </c>
      <c r="G826" s="75">
        <v>0.76500000000000001</v>
      </c>
      <c r="H826" s="75">
        <v>0.08</v>
      </c>
      <c r="I826" s="75">
        <v>7.6349999999999998</v>
      </c>
      <c r="J826" s="75">
        <v>319.77999999999997</v>
      </c>
      <c r="K826" s="75">
        <v>7.6349999999999998</v>
      </c>
      <c r="L826" s="75">
        <v>319.77999999999997</v>
      </c>
      <c r="M826" s="76">
        <f>K826/L826</f>
        <v>2.3875789605353682E-2</v>
      </c>
      <c r="N826" s="77">
        <v>70.31</v>
      </c>
      <c r="O826" s="78">
        <f>M826*N826</f>
        <v>1.6787067671524174</v>
      </c>
      <c r="P826" s="78">
        <f>M826*60*1000</f>
        <v>1432.5473763212208</v>
      </c>
      <c r="Q826" s="78">
        <f>P826*N826/1000</f>
        <v>100.72240602914503</v>
      </c>
    </row>
    <row r="827" spans="1:17" ht="12.75" customHeight="1">
      <c r="A827" s="68"/>
      <c r="B827" s="69" t="s">
        <v>685</v>
      </c>
      <c r="C827" s="90" t="s">
        <v>68</v>
      </c>
      <c r="D827" s="91">
        <v>25</v>
      </c>
      <c r="E827" s="91">
        <v>1957</v>
      </c>
      <c r="F827" s="92">
        <f>I827</f>
        <v>37.56</v>
      </c>
      <c r="G827" s="92"/>
      <c r="H827" s="92"/>
      <c r="I827" s="92">
        <v>37.56</v>
      </c>
      <c r="J827" s="92">
        <v>1561.46</v>
      </c>
      <c r="K827" s="92">
        <f>I827/J827*L827</f>
        <v>37.56</v>
      </c>
      <c r="L827" s="92">
        <v>1561.46</v>
      </c>
      <c r="M827" s="93">
        <f>I827/J827</f>
        <v>2.4054410615705814E-2</v>
      </c>
      <c r="N827" s="94">
        <f>50.1*1.09</f>
        <v>54.609000000000009</v>
      </c>
      <c r="O827" s="94">
        <f>M827*N827</f>
        <v>1.313587309313079</v>
      </c>
      <c r="P827" s="94">
        <f>M827*60*1000</f>
        <v>1443.2646369423489</v>
      </c>
      <c r="Q827" s="94">
        <f>P827*N827/1000</f>
        <v>78.815238558784756</v>
      </c>
    </row>
    <row r="828" spans="1:17" ht="12.75" customHeight="1">
      <c r="A828" s="68"/>
      <c r="B828" s="91" t="s">
        <v>314</v>
      </c>
      <c r="C828" s="95" t="s">
        <v>862</v>
      </c>
      <c r="D828" s="53">
        <v>81</v>
      </c>
      <c r="E828" s="53">
        <v>1961</v>
      </c>
      <c r="F828" s="75">
        <v>39.317999999999998</v>
      </c>
      <c r="G828" s="75">
        <v>5.97</v>
      </c>
      <c r="H828" s="75">
        <v>0.8</v>
      </c>
      <c r="I828" s="75">
        <f>F828-G828-H828</f>
        <v>32.548000000000002</v>
      </c>
      <c r="J828" s="75">
        <v>1344.76</v>
      </c>
      <c r="K828" s="75">
        <v>32.547939999999997</v>
      </c>
      <c r="L828" s="75">
        <v>1344.76</v>
      </c>
      <c r="M828" s="76">
        <f>K828/L828</f>
        <v>2.4203530741544958E-2</v>
      </c>
      <c r="N828" s="77">
        <v>50.25</v>
      </c>
      <c r="O828" s="78">
        <f>M828*N828</f>
        <v>1.2162274197626342</v>
      </c>
      <c r="P828" s="78">
        <f>M828*60*1000</f>
        <v>1452.2118444926975</v>
      </c>
      <c r="Q828" s="78">
        <f>P828*N828/1000</f>
        <v>72.973645185758059</v>
      </c>
    </row>
    <row r="829" spans="1:17" ht="12.75" customHeight="1">
      <c r="A829" s="68"/>
      <c r="B829" s="91" t="s">
        <v>333</v>
      </c>
      <c r="C829" s="95" t="s">
        <v>471</v>
      </c>
      <c r="D829" s="53">
        <v>3</v>
      </c>
      <c r="E829" s="53"/>
      <c r="F829" s="75">
        <f>SUM(G829+H829+I829)</f>
        <v>4.4400000000000004</v>
      </c>
      <c r="G829" s="75">
        <v>0</v>
      </c>
      <c r="H829" s="75">
        <v>0</v>
      </c>
      <c r="I829" s="75">
        <v>4.4400000000000004</v>
      </c>
      <c r="J829" s="75">
        <v>182.98</v>
      </c>
      <c r="K829" s="75">
        <v>4.4400000000000004</v>
      </c>
      <c r="L829" s="75">
        <v>182.98</v>
      </c>
      <c r="M829" s="76">
        <f>K829/L829</f>
        <v>2.4264946988741942E-2</v>
      </c>
      <c r="N829" s="77">
        <v>50.9</v>
      </c>
      <c r="O829" s="78">
        <f>M829*N829</f>
        <v>1.2350858017269648</v>
      </c>
      <c r="P829" s="78">
        <f>M829*60*1000</f>
        <v>1455.8968193245166</v>
      </c>
      <c r="Q829" s="78">
        <f>P829*N829/1000</f>
        <v>74.105148103617893</v>
      </c>
    </row>
    <row r="830" spans="1:17" ht="12.75" customHeight="1">
      <c r="A830" s="68"/>
      <c r="B830" s="69" t="s">
        <v>310</v>
      </c>
      <c r="C830" s="95" t="s">
        <v>309</v>
      </c>
      <c r="D830" s="53">
        <v>6</v>
      </c>
      <c r="E830" s="53">
        <v>1985</v>
      </c>
      <c r="F830" s="75">
        <v>6.7880000000000003</v>
      </c>
      <c r="G830" s="75">
        <v>0.22700000000000001</v>
      </c>
      <c r="H830" s="75">
        <v>0.96</v>
      </c>
      <c r="I830" s="75">
        <v>5.601</v>
      </c>
      <c r="J830" s="75">
        <v>230.55</v>
      </c>
      <c r="K830" s="75">
        <v>5.601</v>
      </c>
      <c r="L830" s="75">
        <v>230.55</v>
      </c>
      <c r="M830" s="76">
        <f>K830/L830</f>
        <v>2.4294079375406636E-2</v>
      </c>
      <c r="N830" s="77">
        <v>70.31</v>
      </c>
      <c r="O830" s="78">
        <f>M830*N830</f>
        <v>1.7081167208848407</v>
      </c>
      <c r="P830" s="78">
        <f>M830*60*1000</f>
        <v>1457.6447625243982</v>
      </c>
      <c r="Q830" s="78">
        <f>P830*N830/1000</f>
        <v>102.48700325309045</v>
      </c>
    </row>
    <row r="831" spans="1:17" ht="12.75" customHeight="1">
      <c r="A831" s="68"/>
      <c r="B831" s="69" t="s">
        <v>243</v>
      </c>
      <c r="C831" s="84" t="s">
        <v>242</v>
      </c>
      <c r="D831" s="102">
        <v>4</v>
      </c>
      <c r="E831" s="117" t="s">
        <v>34</v>
      </c>
      <c r="F831" s="87">
        <v>5.19</v>
      </c>
      <c r="G831" s="87">
        <v>0.1</v>
      </c>
      <c r="H831" s="87">
        <v>0.4</v>
      </c>
      <c r="I831" s="87">
        <v>4.6900000000000004</v>
      </c>
      <c r="J831" s="88">
        <v>191.55</v>
      </c>
      <c r="K831" s="87">
        <v>4.6900000000000004</v>
      </c>
      <c r="L831" s="88">
        <v>191.55</v>
      </c>
      <c r="M831" s="76">
        <f>K831/L831</f>
        <v>2.4484468807099976E-2</v>
      </c>
      <c r="N831" s="77">
        <v>59.4</v>
      </c>
      <c r="O831" s="78">
        <f>M831*N831</f>
        <v>1.4543774471417386</v>
      </c>
      <c r="P831" s="78">
        <f>M831*60*1000</f>
        <v>1469.0681284259986</v>
      </c>
      <c r="Q831" s="78">
        <f>P831*N831/1000</f>
        <v>87.262646828504302</v>
      </c>
    </row>
    <row r="832" spans="1:17" ht="12.75" customHeight="1">
      <c r="A832" s="68"/>
      <c r="B832" s="91" t="s">
        <v>314</v>
      </c>
      <c r="C832" s="95" t="s">
        <v>863</v>
      </c>
      <c r="D832" s="53">
        <v>6</v>
      </c>
      <c r="E832" s="53">
        <v>1953</v>
      </c>
      <c r="F832" s="75">
        <v>4.99</v>
      </c>
      <c r="G832" s="75">
        <v>0.41099999999999998</v>
      </c>
      <c r="H832" s="75">
        <v>0.04</v>
      </c>
      <c r="I832" s="75">
        <f>F832-G832-H832</f>
        <v>4.5390000000000006</v>
      </c>
      <c r="J832" s="75">
        <v>272.16000000000003</v>
      </c>
      <c r="K832" s="75">
        <v>3.5009999999999999</v>
      </c>
      <c r="L832" s="75">
        <v>142.96</v>
      </c>
      <c r="M832" s="76">
        <f>K832/L832</f>
        <v>2.448936765528819E-2</v>
      </c>
      <c r="N832" s="77">
        <v>50.25</v>
      </c>
      <c r="O832" s="78">
        <f>M832*N832</f>
        <v>1.2305907246782315</v>
      </c>
      <c r="P832" s="78">
        <f>M832*60*1000</f>
        <v>1469.3620593172914</v>
      </c>
      <c r="Q832" s="78">
        <f>P832*N832/1000</f>
        <v>73.835443480693897</v>
      </c>
    </row>
    <row r="833" spans="1:17" ht="12.75" customHeight="1">
      <c r="A833" s="68"/>
      <c r="B833" s="91" t="s">
        <v>715</v>
      </c>
      <c r="C833" s="90" t="s">
        <v>713</v>
      </c>
      <c r="D833" s="91">
        <v>6</v>
      </c>
      <c r="E833" s="91">
        <v>1995</v>
      </c>
      <c r="F833" s="92">
        <f>SUM(G833:I833)</f>
        <v>3.6160000000000001</v>
      </c>
      <c r="G833" s="92">
        <v>0</v>
      </c>
      <c r="H833" s="92">
        <v>0</v>
      </c>
      <c r="I833" s="92">
        <v>3.6160000000000001</v>
      </c>
      <c r="J833" s="92">
        <v>147.27000000000001</v>
      </c>
      <c r="K833" s="92">
        <v>3.6160000000000001</v>
      </c>
      <c r="L833" s="92">
        <v>147.27000000000001</v>
      </c>
      <c r="M833" s="93">
        <f>K833/L833</f>
        <v>2.4553541114958919E-2</v>
      </c>
      <c r="N833" s="94">
        <v>68.2</v>
      </c>
      <c r="O833" s="94">
        <f>M833*N833</f>
        <v>1.6745515040401984</v>
      </c>
      <c r="P833" s="94">
        <f>M833*60*1000</f>
        <v>1473.212466897535</v>
      </c>
      <c r="Q833" s="94">
        <f>P833*N833/1000</f>
        <v>100.4730902424119</v>
      </c>
    </row>
    <row r="834" spans="1:17" ht="12.75" customHeight="1">
      <c r="A834" s="68"/>
      <c r="B834" s="69" t="s">
        <v>550</v>
      </c>
      <c r="C834" s="70" t="s">
        <v>108</v>
      </c>
      <c r="D834" s="71">
        <v>6</v>
      </c>
      <c r="E834" s="71">
        <v>1961</v>
      </c>
      <c r="F834" s="72">
        <v>8.9390000000000001</v>
      </c>
      <c r="G834" s="72">
        <v>0</v>
      </c>
      <c r="H834" s="72">
        <v>0</v>
      </c>
      <c r="I834" s="72">
        <v>8.9390000000000001</v>
      </c>
      <c r="J834" s="72">
        <v>362.24</v>
      </c>
      <c r="K834" s="72">
        <v>8.9390000000000001</v>
      </c>
      <c r="L834" s="72">
        <v>362.24</v>
      </c>
      <c r="M834" s="73">
        <v>2.4677009717314489E-2</v>
      </c>
      <c r="N834" s="74">
        <v>80.987000000000009</v>
      </c>
      <c r="O834" s="74">
        <v>1.9985169859761487</v>
      </c>
      <c r="P834" s="74">
        <v>1480.6205830388692</v>
      </c>
      <c r="Q834" s="74">
        <v>119.91101915856892</v>
      </c>
    </row>
    <row r="835" spans="1:17" ht="12.75" customHeight="1">
      <c r="A835" s="68"/>
      <c r="B835" s="91" t="s">
        <v>330</v>
      </c>
      <c r="C835" s="103" t="s">
        <v>327</v>
      </c>
      <c r="D835" s="104">
        <v>12</v>
      </c>
      <c r="E835" s="104" t="s">
        <v>34</v>
      </c>
      <c r="F835" s="105">
        <f>G835+H835+I835</f>
        <v>14.299999999999999</v>
      </c>
      <c r="G835" s="105">
        <v>1.2281</v>
      </c>
      <c r="H835" s="105">
        <v>0</v>
      </c>
      <c r="I835" s="105">
        <v>13.071899999999999</v>
      </c>
      <c r="J835" s="105">
        <v>529.6</v>
      </c>
      <c r="K835" s="105">
        <f>I835</f>
        <v>13.071899999999999</v>
      </c>
      <c r="L835" s="105">
        <f>J835</f>
        <v>529.6</v>
      </c>
      <c r="M835" s="106">
        <f>K835/L835</f>
        <v>2.4682590634441084E-2</v>
      </c>
      <c r="N835" s="107">
        <v>47.5</v>
      </c>
      <c r="O835" s="108">
        <f>M835*N835</f>
        <v>1.1724230551359516</v>
      </c>
      <c r="P835" s="108">
        <f>M835*60*1000</f>
        <v>1480.9554380664651</v>
      </c>
      <c r="Q835" s="108">
        <f>P835*N835/1000</f>
        <v>70.345383308157096</v>
      </c>
    </row>
    <row r="836" spans="1:17" ht="12.75" customHeight="1">
      <c r="A836" s="68"/>
      <c r="B836" s="91" t="s">
        <v>282</v>
      </c>
      <c r="C836" s="90" t="s">
        <v>277</v>
      </c>
      <c r="D836" s="91">
        <v>16</v>
      </c>
      <c r="E836" s="91">
        <v>1964</v>
      </c>
      <c r="F836" s="92">
        <v>15.1</v>
      </c>
      <c r="G836" s="92"/>
      <c r="H836" s="92"/>
      <c r="I836" s="92">
        <v>15.1</v>
      </c>
      <c r="J836" s="92">
        <v>606.77</v>
      </c>
      <c r="K836" s="92">
        <v>15.1</v>
      </c>
      <c r="L836" s="92">
        <v>606.77</v>
      </c>
      <c r="M836" s="93">
        <f>K836/L836</f>
        <v>2.4885871087891621E-2</v>
      </c>
      <c r="N836" s="94">
        <v>58.86</v>
      </c>
      <c r="O836" s="94">
        <f>M836*N836</f>
        <v>1.4647823722333009</v>
      </c>
      <c r="P836" s="94">
        <f>M836*1000*60</f>
        <v>1493.1522652734973</v>
      </c>
      <c r="Q836" s="94">
        <f>O836*60</f>
        <v>87.88694233399805</v>
      </c>
    </row>
    <row r="837" spans="1:17" ht="12.75" customHeight="1">
      <c r="A837" s="68"/>
      <c r="B837" s="91" t="s">
        <v>36</v>
      </c>
      <c r="C837" s="116" t="s">
        <v>667</v>
      </c>
      <c r="D837" s="53">
        <v>8</v>
      </c>
      <c r="E837" s="53">
        <v>1955</v>
      </c>
      <c r="F837" s="75">
        <f>G837+H837+I837</f>
        <v>9.120000000000001</v>
      </c>
      <c r="G837" s="75">
        <v>0</v>
      </c>
      <c r="H837" s="75">
        <v>0</v>
      </c>
      <c r="I837" s="75">
        <v>9.120000000000001</v>
      </c>
      <c r="J837" s="75">
        <v>365.48</v>
      </c>
      <c r="K837" s="75">
        <v>9.120000000000001</v>
      </c>
      <c r="L837" s="75">
        <v>365.48</v>
      </c>
      <c r="M837" s="76">
        <f>K837/L837</f>
        <v>2.4953485826857833E-2</v>
      </c>
      <c r="N837" s="77">
        <v>45.234999999999999</v>
      </c>
      <c r="O837" s="78">
        <f>M837*N837</f>
        <v>1.1287709313779142</v>
      </c>
      <c r="P837" s="78">
        <f>M837*60*1000</f>
        <v>1497.2091496114699</v>
      </c>
      <c r="Q837" s="78">
        <f>P837*N837/1000</f>
        <v>67.726255882674849</v>
      </c>
    </row>
    <row r="838" spans="1:17" ht="12.75" customHeight="1">
      <c r="A838" s="68"/>
      <c r="B838" s="69" t="s">
        <v>182</v>
      </c>
      <c r="C838" s="97" t="s">
        <v>178</v>
      </c>
      <c r="D838" s="98">
        <v>4</v>
      </c>
      <c r="E838" s="98">
        <v>1963</v>
      </c>
      <c r="F838" s="99">
        <v>4.1559999999999997</v>
      </c>
      <c r="G838" s="99">
        <v>0.32336900000000002</v>
      </c>
      <c r="H838" s="99">
        <v>0.04</v>
      </c>
      <c r="I838" s="99">
        <v>3.7926310000000001</v>
      </c>
      <c r="J838" s="99">
        <v>150.99</v>
      </c>
      <c r="K838" s="99">
        <v>3.7926310000000001</v>
      </c>
      <c r="L838" s="99">
        <v>150.99</v>
      </c>
      <c r="M838" s="100">
        <v>2.5118425061262335E-2</v>
      </c>
      <c r="N838" s="101">
        <v>54.609000000000009</v>
      </c>
      <c r="O838" s="101">
        <v>1.371692074170475</v>
      </c>
      <c r="P838" s="101">
        <v>1507.1055036757402</v>
      </c>
      <c r="Q838" s="101">
        <v>82.301524450228513</v>
      </c>
    </row>
    <row r="839" spans="1:17" ht="12.75" customHeight="1">
      <c r="A839" s="68"/>
      <c r="B839" s="91" t="s">
        <v>314</v>
      </c>
      <c r="C839" s="95" t="s">
        <v>864</v>
      </c>
      <c r="D839" s="53">
        <v>5</v>
      </c>
      <c r="E839" s="53">
        <v>1959</v>
      </c>
      <c r="F839" s="75">
        <v>9.0259999999999998</v>
      </c>
      <c r="G839" s="75">
        <v>0.49469999999999997</v>
      </c>
      <c r="H839" s="75">
        <v>0.66</v>
      </c>
      <c r="I839" s="75">
        <f>F839-G839-H839</f>
        <v>7.8712999999999997</v>
      </c>
      <c r="J839" s="75">
        <v>311.52</v>
      </c>
      <c r="K839" s="75">
        <v>5.4885799999999998</v>
      </c>
      <c r="L839" s="75">
        <v>217.22</v>
      </c>
      <c r="M839" s="76">
        <f>K839/L839</f>
        <v>2.5267378694411195E-2</v>
      </c>
      <c r="N839" s="77">
        <v>50.25</v>
      </c>
      <c r="O839" s="78">
        <f>M839*N839</f>
        <v>1.2696857793941625</v>
      </c>
      <c r="P839" s="78">
        <f>M839*60*1000</f>
        <v>1516.0427216646717</v>
      </c>
      <c r="Q839" s="78">
        <f>P839*N839/1000</f>
        <v>76.18114676364975</v>
      </c>
    </row>
    <row r="840" spans="1:17" ht="12.75" customHeight="1">
      <c r="A840" s="68"/>
      <c r="B840" s="69" t="s">
        <v>182</v>
      </c>
      <c r="C840" s="97" t="s">
        <v>175</v>
      </c>
      <c r="D840" s="98">
        <v>4</v>
      </c>
      <c r="E840" s="98">
        <v>1955</v>
      </c>
      <c r="F840" s="99">
        <v>5.452</v>
      </c>
      <c r="G840" s="99">
        <v>0</v>
      </c>
      <c r="H840" s="99">
        <v>0</v>
      </c>
      <c r="I840" s="99">
        <v>5.4519989999999998</v>
      </c>
      <c r="J840" s="99">
        <v>214.32</v>
      </c>
      <c r="K840" s="99">
        <v>5.4519989999999998</v>
      </c>
      <c r="L840" s="99">
        <v>214.32</v>
      </c>
      <c r="M840" s="100">
        <v>2.543859182530795E-2</v>
      </c>
      <c r="N840" s="101">
        <v>54.609000000000009</v>
      </c>
      <c r="O840" s="101">
        <v>1.3891760609882422</v>
      </c>
      <c r="P840" s="101">
        <v>1526.315509518477</v>
      </c>
      <c r="Q840" s="101">
        <v>83.350563659294522</v>
      </c>
    </row>
    <row r="841" spans="1:17" ht="12.75" customHeight="1">
      <c r="A841" s="68"/>
      <c r="B841" s="91" t="s">
        <v>314</v>
      </c>
      <c r="C841" s="95" t="s">
        <v>865</v>
      </c>
      <c r="D841" s="53">
        <v>20</v>
      </c>
      <c r="E841" s="53">
        <v>1957</v>
      </c>
      <c r="F841" s="75">
        <v>18.46</v>
      </c>
      <c r="G841" s="75">
        <v>1.6339999999999999</v>
      </c>
      <c r="H841" s="75">
        <v>0.16</v>
      </c>
      <c r="I841" s="75">
        <f>F841-G841-H841</f>
        <v>16.666</v>
      </c>
      <c r="J841" s="75">
        <v>654.08000000000004</v>
      </c>
      <c r="K841" s="75">
        <v>16.685960000000001</v>
      </c>
      <c r="L841" s="75">
        <v>654.08000000000004</v>
      </c>
      <c r="M841" s="76">
        <f>K841/L841</f>
        <v>2.5510579745596871E-2</v>
      </c>
      <c r="N841" s="77">
        <v>50.25</v>
      </c>
      <c r="O841" s="78">
        <f>M841*N841</f>
        <v>1.2819066322162427</v>
      </c>
      <c r="P841" s="78">
        <f>M841*60*1000</f>
        <v>1530.6347847358122</v>
      </c>
      <c r="Q841" s="78">
        <f>P841*N841/1000</f>
        <v>76.914397932974566</v>
      </c>
    </row>
    <row r="842" spans="1:17" ht="12.75" customHeight="1">
      <c r="A842" s="68"/>
      <c r="B842" s="91" t="s">
        <v>282</v>
      </c>
      <c r="C842" s="90" t="s">
        <v>279</v>
      </c>
      <c r="D842" s="91">
        <v>24</v>
      </c>
      <c r="E842" s="91">
        <v>1961</v>
      </c>
      <c r="F842" s="92">
        <v>24.03</v>
      </c>
      <c r="G842" s="92"/>
      <c r="H842" s="92"/>
      <c r="I842" s="92">
        <v>24.03</v>
      </c>
      <c r="J842" s="92">
        <v>938.58</v>
      </c>
      <c r="K842" s="92">
        <v>24.03</v>
      </c>
      <c r="L842" s="92">
        <v>938.58</v>
      </c>
      <c r="M842" s="93">
        <f>K842/L842</f>
        <v>2.5602505913188009E-2</v>
      </c>
      <c r="N842" s="94">
        <v>58.86</v>
      </c>
      <c r="O842" s="94">
        <f>M842*N842</f>
        <v>1.5069634980502462</v>
      </c>
      <c r="P842" s="94">
        <f>M842*1000*60</f>
        <v>1536.1503547912805</v>
      </c>
      <c r="Q842" s="94">
        <f>O842*60</f>
        <v>90.417809883014769</v>
      </c>
    </row>
    <row r="843" spans="1:17" ht="12.75" customHeight="1">
      <c r="A843" s="68"/>
      <c r="B843" s="69" t="s">
        <v>182</v>
      </c>
      <c r="C843" s="97" t="s">
        <v>174</v>
      </c>
      <c r="D843" s="98">
        <v>4</v>
      </c>
      <c r="E843" s="98">
        <v>1940</v>
      </c>
      <c r="F843" s="99">
        <v>11.58</v>
      </c>
      <c r="G843" s="99">
        <v>1.732791</v>
      </c>
      <c r="H843" s="99">
        <v>0.04</v>
      </c>
      <c r="I843" s="99">
        <v>9.8072090000000003</v>
      </c>
      <c r="J843" s="99">
        <v>383.02000000000004</v>
      </c>
      <c r="K843" s="99">
        <v>9.8072090000000003</v>
      </c>
      <c r="L843" s="99">
        <v>383.02000000000004</v>
      </c>
      <c r="M843" s="100">
        <v>2.5604952743982036E-2</v>
      </c>
      <c r="N843" s="101">
        <v>54.609000000000009</v>
      </c>
      <c r="O843" s="101">
        <v>1.3982608643961152</v>
      </c>
      <c r="P843" s="101">
        <v>1536.2971646389221</v>
      </c>
      <c r="Q843" s="101">
        <v>83.895651863766901</v>
      </c>
    </row>
    <row r="844" spans="1:17" ht="12.75" customHeight="1">
      <c r="A844" s="68"/>
      <c r="B844" s="91" t="s">
        <v>24</v>
      </c>
      <c r="C844" s="95" t="s">
        <v>603</v>
      </c>
      <c r="D844" s="53">
        <v>8</v>
      </c>
      <c r="E844" s="53" t="s">
        <v>28</v>
      </c>
      <c r="F844" s="75">
        <f>+G844+H844+I844</f>
        <v>10.136999999999999</v>
      </c>
      <c r="G844" s="75">
        <v>0.30244500000000002</v>
      </c>
      <c r="H844" s="75">
        <v>0.88</v>
      </c>
      <c r="I844" s="75">
        <v>8.9545549999999992</v>
      </c>
      <c r="J844" s="75">
        <v>347.21</v>
      </c>
      <c r="K844" s="75">
        <v>8.9545549999999992</v>
      </c>
      <c r="L844" s="75">
        <v>347.21</v>
      </c>
      <c r="M844" s="76">
        <f>K844/L844</f>
        <v>2.5790026208922553E-2</v>
      </c>
      <c r="N844" s="77">
        <v>60.822000000000003</v>
      </c>
      <c r="O844" s="78">
        <f>M844*N844</f>
        <v>1.5686009740790876</v>
      </c>
      <c r="P844" s="78">
        <f>M844*60*1000</f>
        <v>1547.4015725353531</v>
      </c>
      <c r="Q844" s="78">
        <f>P844*N844/1000</f>
        <v>94.116058444745264</v>
      </c>
    </row>
    <row r="845" spans="1:17" ht="12.75" customHeight="1">
      <c r="A845" s="68"/>
      <c r="B845" s="91" t="s">
        <v>333</v>
      </c>
      <c r="C845" s="95" t="s">
        <v>472</v>
      </c>
      <c r="D845" s="53">
        <v>9</v>
      </c>
      <c r="E845" s="53"/>
      <c r="F845" s="75">
        <f>SUM(G845+H845+I845)</f>
        <v>7.2569999999999997</v>
      </c>
      <c r="G845" s="75">
        <v>0.27800000000000002</v>
      </c>
      <c r="H845" s="75">
        <v>0</v>
      </c>
      <c r="I845" s="75">
        <v>6.9790000000000001</v>
      </c>
      <c r="J845" s="75">
        <v>268.74</v>
      </c>
      <c r="K845" s="75">
        <v>6.9790000000000001</v>
      </c>
      <c r="L845" s="75">
        <v>268.74</v>
      </c>
      <c r="M845" s="76">
        <f>K845/L845</f>
        <v>2.5969338393986751E-2</v>
      </c>
      <c r="N845" s="77">
        <v>50.9</v>
      </c>
      <c r="O845" s="78">
        <f>M845*N845</f>
        <v>1.3218393242539257</v>
      </c>
      <c r="P845" s="78">
        <f>M845*60*1000</f>
        <v>1558.160303639205</v>
      </c>
      <c r="Q845" s="78">
        <f>P845*N845/1000</f>
        <v>79.310359455235542</v>
      </c>
    </row>
    <row r="846" spans="1:17" ht="12.75" customHeight="1">
      <c r="A846" s="68"/>
      <c r="B846" s="91" t="s">
        <v>333</v>
      </c>
      <c r="C846" s="116" t="s">
        <v>473</v>
      </c>
      <c r="D846" s="53">
        <v>10</v>
      </c>
      <c r="E846" s="53">
        <v>1976</v>
      </c>
      <c r="F846" s="75">
        <f>SUM(G846+H846+I846)</f>
        <v>11.004</v>
      </c>
      <c r="G846" s="75">
        <v>0.30599999999999999</v>
      </c>
      <c r="H846" s="75">
        <v>0</v>
      </c>
      <c r="I846" s="75">
        <v>10.698</v>
      </c>
      <c r="J846" s="75">
        <v>411.49</v>
      </c>
      <c r="K846" s="75">
        <v>10.698</v>
      </c>
      <c r="L846" s="75">
        <v>411.49</v>
      </c>
      <c r="M846" s="76">
        <f>K846/L846</f>
        <v>2.5998201657391432E-2</v>
      </c>
      <c r="N846" s="77">
        <v>50.9</v>
      </c>
      <c r="O846" s="78">
        <f>M846*N846</f>
        <v>1.3233084643612238</v>
      </c>
      <c r="P846" s="78">
        <f>M846*60*1000</f>
        <v>1559.8920994434859</v>
      </c>
      <c r="Q846" s="78">
        <f>P846*N846/1000</f>
        <v>79.398507861673423</v>
      </c>
    </row>
    <row r="847" spans="1:17" ht="12.75" customHeight="1">
      <c r="A847" s="68"/>
      <c r="B847" s="91" t="s">
        <v>314</v>
      </c>
      <c r="C847" s="95" t="s">
        <v>866</v>
      </c>
      <c r="D847" s="53">
        <v>6</v>
      </c>
      <c r="E847" s="53">
        <v>1953</v>
      </c>
      <c r="F847" s="75">
        <v>4.5209999999999999</v>
      </c>
      <c r="G847" s="75"/>
      <c r="H847" s="75"/>
      <c r="I847" s="75">
        <f>F847-G847-H847</f>
        <v>4.5209999999999999</v>
      </c>
      <c r="J847" s="75">
        <v>173.48</v>
      </c>
      <c r="K847" s="75">
        <v>4.5209999999999999</v>
      </c>
      <c r="L847" s="75">
        <v>173.48</v>
      </c>
      <c r="M847" s="76">
        <f>K847/L847</f>
        <v>2.6060640996080242E-2</v>
      </c>
      <c r="N847" s="77">
        <v>50.25</v>
      </c>
      <c r="O847" s="78">
        <f>M847*N847</f>
        <v>1.3095472100530321</v>
      </c>
      <c r="P847" s="78">
        <f>M847*60*1000</f>
        <v>1563.6384597648146</v>
      </c>
      <c r="Q847" s="78">
        <f>P847*N847/1000</f>
        <v>78.572832603181936</v>
      </c>
    </row>
    <row r="848" spans="1:17" ht="12.75" customHeight="1">
      <c r="A848" s="68"/>
      <c r="B848" s="91" t="s">
        <v>24</v>
      </c>
      <c r="C848" s="95" t="s">
        <v>602</v>
      </c>
      <c r="D848" s="53">
        <v>7</v>
      </c>
      <c r="E848" s="53" t="s">
        <v>28</v>
      </c>
      <c r="F848" s="75">
        <f>+G848+H848+I848</f>
        <v>8.9700000000000006</v>
      </c>
      <c r="G848" s="75">
        <v>0</v>
      </c>
      <c r="H848" s="75">
        <v>0</v>
      </c>
      <c r="I848" s="75">
        <v>8.9700000000000006</v>
      </c>
      <c r="J848" s="75">
        <v>343.6</v>
      </c>
      <c r="K848" s="75">
        <v>8.9700000000000006</v>
      </c>
      <c r="L848" s="75">
        <v>343.6</v>
      </c>
      <c r="M848" s="76">
        <f>K848/L848</f>
        <v>2.610593713620489E-2</v>
      </c>
      <c r="N848" s="77">
        <v>60.822000000000003</v>
      </c>
      <c r="O848" s="78">
        <f>M848*N848</f>
        <v>1.5878153084982538</v>
      </c>
      <c r="P848" s="78">
        <f>M848*60*1000</f>
        <v>1566.3562281722934</v>
      </c>
      <c r="Q848" s="78">
        <f>P848*N848/1000</f>
        <v>95.268918509895229</v>
      </c>
    </row>
    <row r="849" spans="1:17" ht="12.75" customHeight="1">
      <c r="A849" s="68"/>
      <c r="B849" s="69" t="s">
        <v>685</v>
      </c>
      <c r="C849" s="90" t="s">
        <v>67</v>
      </c>
      <c r="D849" s="91">
        <v>18</v>
      </c>
      <c r="E849" s="91">
        <v>1959</v>
      </c>
      <c r="F849" s="92">
        <v>27.33</v>
      </c>
      <c r="G849" s="92">
        <v>2.16</v>
      </c>
      <c r="H849" s="92"/>
      <c r="I849" s="92">
        <f>F849-G849-H849</f>
        <v>25.169999999999998</v>
      </c>
      <c r="J849" s="92">
        <v>963.76</v>
      </c>
      <c r="K849" s="92">
        <f>I849/J849*L849</f>
        <v>25.169999999999998</v>
      </c>
      <c r="L849" s="92">
        <v>963.76</v>
      </c>
      <c r="M849" s="93">
        <f>I849/J849</f>
        <v>2.6116460529592427E-2</v>
      </c>
      <c r="N849" s="94">
        <f>50.1*1.09</f>
        <v>54.609000000000009</v>
      </c>
      <c r="O849" s="94">
        <f>M849*N849</f>
        <v>1.4261937930605131</v>
      </c>
      <c r="P849" s="94">
        <f>M849*60*1000</f>
        <v>1566.9876317755457</v>
      </c>
      <c r="Q849" s="94">
        <f>P849*N849/1000</f>
        <v>85.571627583630786</v>
      </c>
    </row>
    <row r="850" spans="1:17" ht="12.75" customHeight="1">
      <c r="A850" s="68"/>
      <c r="B850" s="69" t="s">
        <v>685</v>
      </c>
      <c r="C850" s="90" t="s">
        <v>66</v>
      </c>
      <c r="D850" s="91">
        <v>77</v>
      </c>
      <c r="E850" s="91">
        <v>1960</v>
      </c>
      <c r="F850" s="92">
        <v>38.729999999999997</v>
      </c>
      <c r="G850" s="92">
        <v>4.4400000000000004</v>
      </c>
      <c r="H850" s="92">
        <v>1.1599999999999999</v>
      </c>
      <c r="I850" s="92">
        <f>F850-G850-H850</f>
        <v>33.130000000000003</v>
      </c>
      <c r="J850" s="92">
        <v>1264.2</v>
      </c>
      <c r="K850" s="92">
        <f>I850/J850*L850</f>
        <v>32.726685097294734</v>
      </c>
      <c r="L850" s="92">
        <v>1248.81</v>
      </c>
      <c r="M850" s="93">
        <f>I850/J850</f>
        <v>2.6206296472077204E-2</v>
      </c>
      <c r="N850" s="94">
        <f>50.1*1.09</f>
        <v>54.609000000000009</v>
      </c>
      <c r="O850" s="94">
        <f>M850*N850</f>
        <v>1.4310996440436643</v>
      </c>
      <c r="P850" s="94">
        <f>M850*60*1000</f>
        <v>1572.3777883246321</v>
      </c>
      <c r="Q850" s="94">
        <f>P850*N850/1000</f>
        <v>85.865978642619837</v>
      </c>
    </row>
    <row r="851" spans="1:17" ht="12.75" customHeight="1">
      <c r="A851" s="68"/>
      <c r="B851" s="91" t="s">
        <v>24</v>
      </c>
      <c r="C851" s="95" t="s">
        <v>601</v>
      </c>
      <c r="D851" s="53">
        <v>4</v>
      </c>
      <c r="E851" s="53" t="s">
        <v>28</v>
      </c>
      <c r="F851" s="75">
        <f>+G851+H851+I851</f>
        <v>4.53</v>
      </c>
      <c r="G851" s="75">
        <v>0</v>
      </c>
      <c r="H851" s="75">
        <v>0</v>
      </c>
      <c r="I851" s="75">
        <v>4.53</v>
      </c>
      <c r="J851" s="75">
        <v>172.05</v>
      </c>
      <c r="K851" s="75">
        <v>4.53</v>
      </c>
      <c r="L851" s="75">
        <v>172.05</v>
      </c>
      <c r="M851" s="76">
        <f>K851/L851</f>
        <v>2.6329555361813427E-2</v>
      </c>
      <c r="N851" s="77">
        <v>60.822000000000003</v>
      </c>
      <c r="O851" s="78">
        <f>M851*N851</f>
        <v>1.6014162162162164</v>
      </c>
      <c r="P851" s="78">
        <f>M851*60*1000</f>
        <v>1579.7733217088057</v>
      </c>
      <c r="Q851" s="78">
        <f>P851*N851/1000</f>
        <v>96.084972972972992</v>
      </c>
    </row>
    <row r="852" spans="1:17" ht="12.75" customHeight="1">
      <c r="A852" s="68"/>
      <c r="B852" s="91" t="s">
        <v>330</v>
      </c>
      <c r="C852" s="103" t="s">
        <v>328</v>
      </c>
      <c r="D852" s="104">
        <v>4</v>
      </c>
      <c r="E852" s="104" t="s">
        <v>34</v>
      </c>
      <c r="F852" s="105">
        <f>G852+H852+I852</f>
        <v>5.05</v>
      </c>
      <c r="G852" s="105">
        <v>0.18010000000000001</v>
      </c>
      <c r="H852" s="105">
        <v>0.56000000000000005</v>
      </c>
      <c r="I852" s="105">
        <v>4.3098999999999998</v>
      </c>
      <c r="J852" s="105">
        <v>162.94</v>
      </c>
      <c r="K852" s="105">
        <f>I852</f>
        <v>4.3098999999999998</v>
      </c>
      <c r="L852" s="105">
        <f>J852</f>
        <v>162.94</v>
      </c>
      <c r="M852" s="106">
        <f>K852/L852</f>
        <v>2.6450840800294587E-2</v>
      </c>
      <c r="N852" s="107">
        <v>47.5</v>
      </c>
      <c r="O852" s="108">
        <f>M852*N852</f>
        <v>1.2564149380139928</v>
      </c>
      <c r="P852" s="108">
        <f>M852*60*1000</f>
        <v>1587.0504480176753</v>
      </c>
      <c r="Q852" s="108">
        <f>P852*N852/1000</f>
        <v>75.38489628083957</v>
      </c>
    </row>
    <row r="853" spans="1:17" ht="12.75" customHeight="1">
      <c r="A853" s="68"/>
      <c r="B853" s="69" t="s">
        <v>685</v>
      </c>
      <c r="C853" s="90" t="s">
        <v>71</v>
      </c>
      <c r="D853" s="91">
        <v>8</v>
      </c>
      <c r="E853" s="91">
        <v>1901</v>
      </c>
      <c r="F853" s="92">
        <f>I853</f>
        <v>8.7460000000000004</v>
      </c>
      <c r="G853" s="92"/>
      <c r="H853" s="92"/>
      <c r="I853" s="92">
        <v>8.7460000000000004</v>
      </c>
      <c r="J853" s="92">
        <v>330.14</v>
      </c>
      <c r="K853" s="92">
        <f>I853/J853*L853</f>
        <v>7.8018325558853823</v>
      </c>
      <c r="L853" s="92">
        <v>294.5</v>
      </c>
      <c r="M853" s="93">
        <f>I853/J853</f>
        <v>2.6491791361240687E-2</v>
      </c>
      <c r="N853" s="94">
        <f>50.1*1.09</f>
        <v>54.609000000000009</v>
      </c>
      <c r="O853" s="94">
        <f>M853*N853</f>
        <v>1.4466902344459929</v>
      </c>
      <c r="P853" s="94">
        <f>M853*60*1000</f>
        <v>1589.5074816744411</v>
      </c>
      <c r="Q853" s="94">
        <f>P853*N853/1000</f>
        <v>86.801414066759563</v>
      </c>
    </row>
    <row r="854" spans="1:17" ht="12.75" customHeight="1">
      <c r="A854" s="68"/>
      <c r="B854" s="69" t="s">
        <v>743</v>
      </c>
      <c r="C854" s="90" t="s">
        <v>740</v>
      </c>
      <c r="D854" s="91">
        <v>8</v>
      </c>
      <c r="E854" s="91">
        <v>1964</v>
      </c>
      <c r="F854" s="92">
        <f>G854+H854+I854</f>
        <v>8.7959999999999994</v>
      </c>
      <c r="G854" s="92">
        <v>0.27300000000000002</v>
      </c>
      <c r="H854" s="92">
        <v>1.28</v>
      </c>
      <c r="I854" s="92">
        <v>7.2430000000000003</v>
      </c>
      <c r="J854" s="92">
        <v>322.77999999999997</v>
      </c>
      <c r="K854" s="92">
        <v>7.2430000000000003</v>
      </c>
      <c r="L854" s="92">
        <v>273.02999999999997</v>
      </c>
      <c r="M854" s="93">
        <f>K854/L854</f>
        <v>2.6528220342086954E-2</v>
      </c>
      <c r="N854" s="94">
        <v>58.8</v>
      </c>
      <c r="O854" s="94">
        <f>M854*N854*1.09</f>
        <v>1.7002466981650373</v>
      </c>
      <c r="P854" s="94">
        <f>M854*60*1000</f>
        <v>1591.6932205252172</v>
      </c>
      <c r="Q854" s="94">
        <f>P854*N854/1000</f>
        <v>93.591561366882758</v>
      </c>
    </row>
    <row r="855" spans="1:17" ht="12.75" customHeight="1">
      <c r="A855" s="68"/>
      <c r="B855" s="69" t="s">
        <v>38</v>
      </c>
      <c r="C855" s="95" t="s">
        <v>682</v>
      </c>
      <c r="D855" s="53">
        <v>8</v>
      </c>
      <c r="E855" s="53" t="s">
        <v>679</v>
      </c>
      <c r="F855" s="75">
        <f>SUM(G855,H855,I855)</f>
        <v>10.416</v>
      </c>
      <c r="G855" s="75">
        <v>1.6E-2</v>
      </c>
      <c r="H855" s="75">
        <v>0.02</v>
      </c>
      <c r="I855" s="75">
        <v>10.38</v>
      </c>
      <c r="J855" s="75"/>
      <c r="K855" s="75">
        <f>I855</f>
        <v>10.38</v>
      </c>
      <c r="L855" s="75">
        <v>389.52</v>
      </c>
      <c r="M855" s="76">
        <f>K855/L855</f>
        <v>2.664818237831177E-2</v>
      </c>
      <c r="N855" s="77">
        <v>57.006999999999998</v>
      </c>
      <c r="O855" s="78">
        <f>M855*N855</f>
        <v>1.5191329328404191</v>
      </c>
      <c r="P855" s="78">
        <f>M855*60*1000</f>
        <v>1598.8909426987061</v>
      </c>
      <c r="Q855" s="78">
        <f>P855*N855/1000</f>
        <v>91.147975970425136</v>
      </c>
    </row>
    <row r="856" spans="1:17" ht="12.75" customHeight="1">
      <c r="A856" s="68"/>
      <c r="B856" s="69" t="s">
        <v>743</v>
      </c>
      <c r="C856" s="90" t="s">
        <v>742</v>
      </c>
      <c r="D856" s="91">
        <v>2</v>
      </c>
      <c r="E856" s="91">
        <v>1985</v>
      </c>
      <c r="F856" s="92">
        <f>G856+H856+I856</f>
        <v>3.7399999999999998</v>
      </c>
      <c r="G856" s="92">
        <v>0.16400000000000001</v>
      </c>
      <c r="H856" s="92">
        <v>0.32</v>
      </c>
      <c r="I856" s="92">
        <v>3.2559999999999998</v>
      </c>
      <c r="J856" s="92">
        <v>121.2</v>
      </c>
      <c r="K856" s="92">
        <v>3.2559999999999998</v>
      </c>
      <c r="L856" s="92">
        <v>121.22</v>
      </c>
      <c r="M856" s="93">
        <f>K856/L856</f>
        <v>2.6860254083484573E-2</v>
      </c>
      <c r="N856" s="94">
        <v>58.8</v>
      </c>
      <c r="O856" s="94">
        <f>M856*N856*1.09</f>
        <v>1.7215274047186933</v>
      </c>
      <c r="P856" s="94">
        <f>M856*60*1000</f>
        <v>1611.6152450090744</v>
      </c>
      <c r="Q856" s="94">
        <f>P856*N856/1000</f>
        <v>94.762976406533582</v>
      </c>
    </row>
    <row r="857" spans="1:17" ht="12.75" customHeight="1">
      <c r="A857" s="68"/>
      <c r="B857" s="69" t="s">
        <v>354</v>
      </c>
      <c r="C857" s="79" t="s">
        <v>352</v>
      </c>
      <c r="D857" s="80">
        <v>6</v>
      </c>
      <c r="E857" s="80">
        <v>1961</v>
      </c>
      <c r="F857" s="81">
        <v>3.282</v>
      </c>
      <c r="G857" s="81">
        <v>0</v>
      </c>
      <c r="H857" s="81">
        <v>0</v>
      </c>
      <c r="I857" s="81">
        <v>3.2819989999999999</v>
      </c>
      <c r="J857" s="81">
        <v>120.27</v>
      </c>
      <c r="K857" s="81">
        <v>3.2819989999999999</v>
      </c>
      <c r="L857" s="81">
        <v>120.27</v>
      </c>
      <c r="M857" s="82">
        <v>2.7288592333915358E-2</v>
      </c>
      <c r="N857" s="83">
        <v>86.436999999999998</v>
      </c>
      <c r="O857" s="83">
        <v>2.3587440555666417</v>
      </c>
      <c r="P857" s="83">
        <v>1637.3155400349215</v>
      </c>
      <c r="Q857" s="83">
        <v>141.52464333399851</v>
      </c>
    </row>
    <row r="858" spans="1:17" ht="12.75" customHeight="1">
      <c r="A858" s="68"/>
      <c r="B858" s="91" t="s">
        <v>282</v>
      </c>
      <c r="C858" s="90" t="s">
        <v>280</v>
      </c>
      <c r="D858" s="91">
        <v>10</v>
      </c>
      <c r="E858" s="91">
        <v>1938</v>
      </c>
      <c r="F858" s="92">
        <v>8.44</v>
      </c>
      <c r="G858" s="92"/>
      <c r="H858" s="92"/>
      <c r="I858" s="92">
        <v>8.44</v>
      </c>
      <c r="J858" s="92">
        <v>304.82</v>
      </c>
      <c r="K858" s="92">
        <v>8.44</v>
      </c>
      <c r="L858" s="92">
        <v>304.82</v>
      </c>
      <c r="M858" s="93">
        <f>K858/L858</f>
        <v>2.7688471885046913E-2</v>
      </c>
      <c r="N858" s="94">
        <v>58.86</v>
      </c>
      <c r="O858" s="94">
        <f>M858*N858</f>
        <v>1.6297434551538612</v>
      </c>
      <c r="P858" s="94">
        <f>M858*1000*60</f>
        <v>1661.3083131028147</v>
      </c>
      <c r="Q858" s="94">
        <f>O858*60</f>
        <v>97.784607309231674</v>
      </c>
    </row>
    <row r="859" spans="1:17" ht="12.75" customHeight="1">
      <c r="A859" s="68"/>
      <c r="B859" s="69" t="s">
        <v>182</v>
      </c>
      <c r="C859" s="97" t="s">
        <v>179</v>
      </c>
      <c r="D859" s="98">
        <v>4</v>
      </c>
      <c r="E859" s="98">
        <v>1952</v>
      </c>
      <c r="F859" s="99">
        <v>3.0038800000000001</v>
      </c>
      <c r="G859" s="99">
        <v>0</v>
      </c>
      <c r="H859" s="99">
        <v>0</v>
      </c>
      <c r="I859" s="99">
        <v>3.0038800000000001</v>
      </c>
      <c r="J859" s="99">
        <v>108</v>
      </c>
      <c r="K859" s="99">
        <v>3.0038800000000001</v>
      </c>
      <c r="L859" s="99">
        <v>108</v>
      </c>
      <c r="M859" s="100">
        <v>2.7813703703703705E-2</v>
      </c>
      <c r="N859" s="101">
        <v>54.609000000000009</v>
      </c>
      <c r="O859" s="101">
        <v>1.5188785455555558</v>
      </c>
      <c r="P859" s="101">
        <v>1668.8222222222223</v>
      </c>
      <c r="Q859" s="101">
        <v>91.132712733333349</v>
      </c>
    </row>
    <row r="860" spans="1:17" ht="12.75" customHeight="1">
      <c r="A860" s="68"/>
      <c r="B860" s="69" t="s">
        <v>182</v>
      </c>
      <c r="C860" s="97" t="s">
        <v>176</v>
      </c>
      <c r="D860" s="98">
        <v>6</v>
      </c>
      <c r="E860" s="98">
        <v>1959</v>
      </c>
      <c r="F860" s="99">
        <v>9.2349999999999994</v>
      </c>
      <c r="G860" s="99">
        <v>0.52391699999999997</v>
      </c>
      <c r="H860" s="99">
        <v>0.06</v>
      </c>
      <c r="I860" s="99">
        <v>8.6510829999999999</v>
      </c>
      <c r="J860" s="99">
        <v>310.93</v>
      </c>
      <c r="K860" s="99">
        <v>8.6510829999999999</v>
      </c>
      <c r="L860" s="99">
        <v>310.93</v>
      </c>
      <c r="M860" s="100">
        <v>2.7823249606020648E-2</v>
      </c>
      <c r="N860" s="101">
        <v>54.609000000000009</v>
      </c>
      <c r="O860" s="101">
        <v>1.5193998377351818</v>
      </c>
      <c r="P860" s="101">
        <v>1669.3949763612388</v>
      </c>
      <c r="Q860" s="101">
        <v>91.163990264110907</v>
      </c>
    </row>
    <row r="861" spans="1:17" ht="12.75" customHeight="1">
      <c r="A861" s="68"/>
      <c r="B861" s="91" t="s">
        <v>314</v>
      </c>
      <c r="C861" s="95" t="s">
        <v>867</v>
      </c>
      <c r="D861" s="53">
        <v>6</v>
      </c>
      <c r="E861" s="53">
        <v>1926</v>
      </c>
      <c r="F861" s="75">
        <v>8.2989999999999995</v>
      </c>
      <c r="G861" s="75">
        <v>0.41463</v>
      </c>
      <c r="H861" s="75">
        <v>0.8</v>
      </c>
      <c r="I861" s="75">
        <f>F861-G861-H861</f>
        <v>7.0843699999999998</v>
      </c>
      <c r="J861" s="75">
        <v>254.15</v>
      </c>
      <c r="K861" s="75">
        <v>5.4155100000000003</v>
      </c>
      <c r="L861" s="75">
        <v>194.28</v>
      </c>
      <c r="M861" s="76">
        <f>K861/L861</f>
        <v>2.7874768375540458E-2</v>
      </c>
      <c r="N861" s="77">
        <v>50.25</v>
      </c>
      <c r="O861" s="78">
        <f>M861*N861</f>
        <v>1.4007071108709079</v>
      </c>
      <c r="P861" s="78">
        <f>M861*60*1000</f>
        <v>1672.4861025324274</v>
      </c>
      <c r="Q861" s="78">
        <f>P861*N861/1000</f>
        <v>84.042426652254477</v>
      </c>
    </row>
    <row r="862" spans="1:17" ht="12.75" customHeight="1">
      <c r="A862" s="68"/>
      <c r="B862" s="69" t="s">
        <v>243</v>
      </c>
      <c r="C862" s="84" t="s">
        <v>240</v>
      </c>
      <c r="D862" s="102">
        <v>4</v>
      </c>
      <c r="E862" s="86" t="s">
        <v>34</v>
      </c>
      <c r="F862" s="87">
        <v>7.06</v>
      </c>
      <c r="G862" s="87">
        <v>0.4</v>
      </c>
      <c r="H862" s="87">
        <v>0.64</v>
      </c>
      <c r="I862" s="87">
        <v>6.02</v>
      </c>
      <c r="J862" s="88">
        <v>215.91</v>
      </c>
      <c r="K862" s="87">
        <v>6.02</v>
      </c>
      <c r="L862" s="88">
        <v>215.91</v>
      </c>
      <c r="M862" s="76">
        <f>K862/L862</f>
        <v>2.7881987865314251E-2</v>
      </c>
      <c r="N862" s="77">
        <v>59.4</v>
      </c>
      <c r="O862" s="78">
        <f>M862*N862</f>
        <v>1.6561900791996664</v>
      </c>
      <c r="P862" s="78">
        <f>M862*60*1000</f>
        <v>1672.919271918855</v>
      </c>
      <c r="Q862" s="78">
        <f>P862*N862/1000</f>
        <v>99.371404751979981</v>
      </c>
    </row>
    <row r="863" spans="1:17" ht="12.75" customHeight="1">
      <c r="A863" s="68"/>
      <c r="B863" s="69" t="s">
        <v>182</v>
      </c>
      <c r="C863" s="97" t="s">
        <v>181</v>
      </c>
      <c r="D863" s="98">
        <v>13</v>
      </c>
      <c r="E863" s="98" t="s">
        <v>34</v>
      </c>
      <c r="F863" s="99">
        <v>11.145</v>
      </c>
      <c r="G863" s="99">
        <v>0</v>
      </c>
      <c r="H863" s="99">
        <v>0</v>
      </c>
      <c r="I863" s="99">
        <v>11.144999</v>
      </c>
      <c r="J863" s="99">
        <v>397.64</v>
      </c>
      <c r="K863" s="99">
        <v>11.144999</v>
      </c>
      <c r="L863" s="99">
        <v>397.64</v>
      </c>
      <c r="M863" s="100">
        <v>2.8027861885122223E-2</v>
      </c>
      <c r="N863" s="101">
        <v>54.609000000000009</v>
      </c>
      <c r="O863" s="101">
        <v>1.5305735096846398</v>
      </c>
      <c r="P863" s="101">
        <v>1681.6717131073333</v>
      </c>
      <c r="Q863" s="101">
        <v>91.834410581078387</v>
      </c>
    </row>
    <row r="864" spans="1:17" ht="12.75" customHeight="1">
      <c r="A864" s="68"/>
      <c r="B864" s="91" t="s">
        <v>24</v>
      </c>
      <c r="C864" s="95" t="s">
        <v>600</v>
      </c>
      <c r="D864" s="53">
        <v>5</v>
      </c>
      <c r="E864" s="53" t="s">
        <v>28</v>
      </c>
      <c r="F864" s="75">
        <f>+G864+H864+I864</f>
        <v>6.3</v>
      </c>
      <c r="G864" s="75">
        <v>0</v>
      </c>
      <c r="H864" s="75">
        <v>0</v>
      </c>
      <c r="I864" s="75">
        <v>6.3</v>
      </c>
      <c r="J864" s="75">
        <v>224.51</v>
      </c>
      <c r="K864" s="75">
        <v>6.3</v>
      </c>
      <c r="L864" s="75">
        <v>224.51</v>
      </c>
      <c r="M864" s="76">
        <f>K864/L864</f>
        <v>2.8061110863658634E-2</v>
      </c>
      <c r="N864" s="77">
        <v>60.822000000000003</v>
      </c>
      <c r="O864" s="78">
        <f>M864*N864</f>
        <v>1.7067328849494456</v>
      </c>
      <c r="P864" s="78">
        <f>M864*60*1000</f>
        <v>1683.6666518195179</v>
      </c>
      <c r="Q864" s="78">
        <f>P864*N864/1000</f>
        <v>102.40397309696672</v>
      </c>
    </row>
    <row r="865" spans="1:17" ht="12.75" customHeight="1">
      <c r="A865" s="68"/>
      <c r="B865" s="69" t="s">
        <v>182</v>
      </c>
      <c r="C865" s="97" t="s">
        <v>180</v>
      </c>
      <c r="D865" s="98">
        <v>8</v>
      </c>
      <c r="E865" s="98" t="s">
        <v>34</v>
      </c>
      <c r="F865" s="99">
        <v>7.1559999999999997</v>
      </c>
      <c r="G865" s="99">
        <v>0</v>
      </c>
      <c r="H865" s="99">
        <v>0</v>
      </c>
      <c r="I865" s="99">
        <v>7.1559999999999997</v>
      </c>
      <c r="J865" s="99">
        <v>248.01</v>
      </c>
      <c r="K865" s="99">
        <v>7.1559999999999997</v>
      </c>
      <c r="L865" s="99">
        <v>248.01</v>
      </c>
      <c r="M865" s="100">
        <v>2.8853675255030038E-2</v>
      </c>
      <c r="N865" s="101">
        <v>54.609000000000009</v>
      </c>
      <c r="O865" s="101">
        <v>1.5756703520019355</v>
      </c>
      <c r="P865" s="101">
        <v>1731.2205153018024</v>
      </c>
      <c r="Q865" s="101">
        <v>94.540221120116144</v>
      </c>
    </row>
    <row r="866" spans="1:17" ht="12.75" customHeight="1">
      <c r="A866" s="68"/>
      <c r="B866" s="91" t="s">
        <v>282</v>
      </c>
      <c r="C866" s="90" t="s">
        <v>276</v>
      </c>
      <c r="D866" s="91">
        <v>9</v>
      </c>
      <c r="E866" s="91">
        <v>1961</v>
      </c>
      <c r="F866" s="92">
        <v>11.33</v>
      </c>
      <c r="G866" s="92"/>
      <c r="H866" s="92"/>
      <c r="I866" s="92">
        <v>11.33</v>
      </c>
      <c r="J866" s="92">
        <v>391.38</v>
      </c>
      <c r="K866" s="92">
        <v>11.33</v>
      </c>
      <c r="L866" s="92">
        <v>391.38</v>
      </c>
      <c r="M866" s="93">
        <f>K866/L866</f>
        <v>2.8948847667228782E-2</v>
      </c>
      <c r="N866" s="94">
        <v>58.86</v>
      </c>
      <c r="O866" s="94">
        <f>M866*N866</f>
        <v>1.7039291736930862</v>
      </c>
      <c r="P866" s="94">
        <f>M866*1000*60</f>
        <v>1736.930860033727</v>
      </c>
      <c r="Q866" s="94">
        <f>O866*60</f>
        <v>102.23575042158517</v>
      </c>
    </row>
    <row r="867" spans="1:17" ht="12.75" customHeight="1">
      <c r="A867" s="68"/>
      <c r="B867" s="91" t="s">
        <v>314</v>
      </c>
      <c r="C867" s="95" t="s">
        <v>868</v>
      </c>
      <c r="D867" s="53">
        <v>6</v>
      </c>
      <c r="E867" s="53">
        <v>1955</v>
      </c>
      <c r="F867" s="75">
        <v>8.0050000000000008</v>
      </c>
      <c r="G867" s="75">
        <v>0.63849999999999996</v>
      </c>
      <c r="H867" s="75">
        <v>0.06</v>
      </c>
      <c r="I867" s="75">
        <f>F867-G867-H867</f>
        <v>7.3065000000000015</v>
      </c>
      <c r="J867" s="75">
        <v>249.66</v>
      </c>
      <c r="K867" s="75">
        <v>6.0427900000000001</v>
      </c>
      <c r="L867" s="75">
        <v>206.48</v>
      </c>
      <c r="M867" s="76">
        <f>K867/L867</f>
        <v>2.9265740023246806E-2</v>
      </c>
      <c r="N867" s="77">
        <v>50.25</v>
      </c>
      <c r="O867" s="78">
        <f>M867*N867</f>
        <v>1.4706034361681519</v>
      </c>
      <c r="P867" s="78">
        <f>M867*60*1000</f>
        <v>1755.9444013948084</v>
      </c>
      <c r="Q867" s="78">
        <f>P867*N867/1000</f>
        <v>88.236206170089119</v>
      </c>
    </row>
    <row r="868" spans="1:17" ht="12.75" customHeight="1">
      <c r="A868" s="68"/>
      <c r="B868" s="91" t="s">
        <v>24</v>
      </c>
      <c r="C868" s="95" t="s">
        <v>599</v>
      </c>
      <c r="D868" s="53">
        <v>6</v>
      </c>
      <c r="E868" s="53" t="s">
        <v>28</v>
      </c>
      <c r="F868" s="75">
        <f>+G868+H868+I868</f>
        <v>4.7357759999999995</v>
      </c>
      <c r="G868" s="75">
        <v>2.7494999999999999E-2</v>
      </c>
      <c r="H868" s="75">
        <v>0.02</v>
      </c>
      <c r="I868" s="75">
        <v>4.6882809999999999</v>
      </c>
      <c r="J868" s="75">
        <v>156.38999999999999</v>
      </c>
      <c r="K868" s="75">
        <v>4.6882809999999999</v>
      </c>
      <c r="L868" s="75">
        <v>156.38999999999999</v>
      </c>
      <c r="M868" s="76">
        <f>K868/L868</f>
        <v>2.9978137988362429E-2</v>
      </c>
      <c r="N868" s="77">
        <v>60.822000000000003</v>
      </c>
      <c r="O868" s="78">
        <f>M868*N868</f>
        <v>1.8233303087281798</v>
      </c>
      <c r="P868" s="78">
        <f>M868*60*1000</f>
        <v>1798.6882793017458</v>
      </c>
      <c r="Q868" s="78">
        <f>P868*N868/1000</f>
        <v>109.39981852369078</v>
      </c>
    </row>
    <row r="869" spans="1:17" ht="12.75" customHeight="1">
      <c r="A869" s="68"/>
      <c r="B869" s="91" t="s">
        <v>330</v>
      </c>
      <c r="C869" s="103" t="s">
        <v>329</v>
      </c>
      <c r="D869" s="104">
        <v>10</v>
      </c>
      <c r="E869" s="104" t="s">
        <v>34</v>
      </c>
      <c r="F869" s="105">
        <f>G869+H869+I869</f>
        <v>10.1</v>
      </c>
      <c r="G869" s="105">
        <v>0.56100000000000005</v>
      </c>
      <c r="H869" s="105">
        <v>0</v>
      </c>
      <c r="I869" s="105">
        <v>9.5389999999999997</v>
      </c>
      <c r="J869" s="105">
        <v>314.19</v>
      </c>
      <c r="K869" s="105">
        <f>I869</f>
        <v>9.5389999999999997</v>
      </c>
      <c r="L869" s="105">
        <f>J869</f>
        <v>314.19</v>
      </c>
      <c r="M869" s="106">
        <f>K869/L869</f>
        <v>3.036060982208218E-2</v>
      </c>
      <c r="N869" s="107">
        <v>47.5</v>
      </c>
      <c r="O869" s="108">
        <f>M869*N869</f>
        <v>1.4421289665489037</v>
      </c>
      <c r="P869" s="108">
        <f>M869*60*1000</f>
        <v>1821.6365893249308</v>
      </c>
      <c r="Q869" s="108">
        <f>P869*N869/1000</f>
        <v>86.52773799293422</v>
      </c>
    </row>
    <row r="870" spans="1:17" ht="12.75" customHeight="1">
      <c r="A870" s="68"/>
      <c r="B870" s="91" t="s">
        <v>314</v>
      </c>
      <c r="C870" s="95" t="s">
        <v>869</v>
      </c>
      <c r="D870" s="53">
        <v>23</v>
      </c>
      <c r="E870" s="53">
        <v>1963</v>
      </c>
      <c r="F870" s="75">
        <v>15.496</v>
      </c>
      <c r="G870" s="75"/>
      <c r="H870" s="75"/>
      <c r="I870" s="75">
        <f>F870-G870-H870</f>
        <v>15.496</v>
      </c>
      <c r="J870" s="75">
        <v>502.6</v>
      </c>
      <c r="K870" s="75">
        <v>15.496</v>
      </c>
      <c r="L870" s="75">
        <v>502.6</v>
      </c>
      <c r="M870" s="76">
        <f>K870/L870</f>
        <v>3.08316752884998E-2</v>
      </c>
      <c r="N870" s="77">
        <v>50.25</v>
      </c>
      <c r="O870" s="78">
        <f>M870*N870</f>
        <v>1.5492916832471149</v>
      </c>
      <c r="P870" s="78">
        <f>M870*60*1000</f>
        <v>1849.9005173099881</v>
      </c>
      <c r="Q870" s="78">
        <f>P870*N870/1000</f>
        <v>92.957500994826901</v>
      </c>
    </row>
    <row r="871" spans="1:17" ht="12.75" customHeight="1">
      <c r="A871" s="68"/>
      <c r="B871" s="91" t="s">
        <v>282</v>
      </c>
      <c r="C871" s="90" t="s">
        <v>281</v>
      </c>
      <c r="D871" s="91">
        <v>8</v>
      </c>
      <c r="E871" s="91">
        <v>1960</v>
      </c>
      <c r="F871" s="92">
        <v>9.26</v>
      </c>
      <c r="G871" s="92"/>
      <c r="H871" s="92"/>
      <c r="I871" s="92">
        <v>9.26</v>
      </c>
      <c r="J871" s="92">
        <v>288.58</v>
      </c>
      <c r="K871" s="92">
        <v>9.26</v>
      </c>
      <c r="L871" s="92">
        <v>288.58</v>
      </c>
      <c r="M871" s="93">
        <f>K871/L871</f>
        <v>3.2088155797352552E-2</v>
      </c>
      <c r="N871" s="94">
        <v>58.86</v>
      </c>
      <c r="O871" s="94">
        <f>M871*N871</f>
        <v>1.8887088502321712</v>
      </c>
      <c r="P871" s="94">
        <f>M871*1000*60</f>
        <v>1925.2893478411529</v>
      </c>
      <c r="Q871" s="94">
        <f>O871*60</f>
        <v>113.32253101393027</v>
      </c>
    </row>
    <row r="872" spans="1:17" ht="12.75" customHeight="1">
      <c r="A872" s="68"/>
      <c r="B872" s="69" t="s">
        <v>131</v>
      </c>
      <c r="C872" s="116" t="s">
        <v>130</v>
      </c>
      <c r="D872" s="96">
        <v>4</v>
      </c>
      <c r="E872" s="53" t="s">
        <v>34</v>
      </c>
      <c r="F872" s="75">
        <f>G872+H872+I872</f>
        <v>4.3999990000000002</v>
      </c>
      <c r="G872" s="75">
        <v>0</v>
      </c>
      <c r="H872" s="75">
        <v>0</v>
      </c>
      <c r="I872" s="75">
        <v>4.3999990000000002</v>
      </c>
      <c r="J872" s="75">
        <v>135.59</v>
      </c>
      <c r="K872" s="75">
        <v>4.3999990000000002</v>
      </c>
      <c r="L872" s="75">
        <v>135.59</v>
      </c>
      <c r="M872" s="76">
        <f>K872/L872</f>
        <v>3.2450763330629101E-2</v>
      </c>
      <c r="N872" s="77">
        <v>48.8</v>
      </c>
      <c r="O872" s="78">
        <f>M872*N872</f>
        <v>1.5835972505347</v>
      </c>
      <c r="P872" s="78">
        <f>M872*60*1000</f>
        <v>1947.045799837746</v>
      </c>
      <c r="Q872" s="78">
        <f>P872*N872/1000</f>
        <v>95.015835032082009</v>
      </c>
    </row>
    <row r="873" spans="1:17" ht="12.75" customHeight="1">
      <c r="A873" s="68"/>
      <c r="B873" s="91" t="s">
        <v>715</v>
      </c>
      <c r="C873" s="95" t="s">
        <v>714</v>
      </c>
      <c r="D873" s="91">
        <v>7</v>
      </c>
      <c r="E873" s="91">
        <v>1985</v>
      </c>
      <c r="F873" s="92">
        <f>SUM(G873:I873)</f>
        <v>3.6549999999999998</v>
      </c>
      <c r="G873" s="92">
        <v>0</v>
      </c>
      <c r="H873" s="92">
        <v>0</v>
      </c>
      <c r="I873" s="92">
        <v>3.6549999999999998</v>
      </c>
      <c r="J873" s="92">
        <v>108.3</v>
      </c>
      <c r="K873" s="92">
        <v>3.6549999999999998</v>
      </c>
      <c r="L873" s="92">
        <v>108.3</v>
      </c>
      <c r="M873" s="93">
        <f>K873/L873</f>
        <v>3.3748845798707294E-2</v>
      </c>
      <c r="N873" s="94">
        <v>68.2</v>
      </c>
      <c r="O873" s="94">
        <f>M873*N873</f>
        <v>2.3016712834718374</v>
      </c>
      <c r="P873" s="94">
        <f>M873*60*1000</f>
        <v>2024.9307479224376</v>
      </c>
      <c r="Q873" s="94">
        <f>P873*N873/1000</f>
        <v>138.10027700831026</v>
      </c>
    </row>
    <row r="874" spans="1:17" ht="12.75" customHeight="1">
      <c r="A874" s="68"/>
      <c r="B874" s="69" t="s">
        <v>182</v>
      </c>
      <c r="C874" s="97" t="s">
        <v>177</v>
      </c>
      <c r="D874" s="98">
        <v>6</v>
      </c>
      <c r="E874" s="98">
        <v>1940</v>
      </c>
      <c r="F874" s="99">
        <v>8.8569999999999993</v>
      </c>
      <c r="G874" s="99">
        <v>0.21471999999999999</v>
      </c>
      <c r="H874" s="99">
        <v>0</v>
      </c>
      <c r="I874" s="99">
        <v>8.6422799999999995</v>
      </c>
      <c r="J874" s="99">
        <v>250.65</v>
      </c>
      <c r="K874" s="99">
        <v>8.6422799999999995</v>
      </c>
      <c r="L874" s="99">
        <v>250.65</v>
      </c>
      <c r="M874" s="100">
        <v>3.4479473369239975E-2</v>
      </c>
      <c r="N874" s="101">
        <v>54.609000000000009</v>
      </c>
      <c r="O874" s="101">
        <v>1.8828895612208261</v>
      </c>
      <c r="P874" s="101">
        <v>2068.7684021543987</v>
      </c>
      <c r="Q874" s="101">
        <v>112.97337367324957</v>
      </c>
    </row>
    <row r="875" spans="1:17">
      <c r="B875" s="63"/>
      <c r="C875" s="64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</row>
    <row r="876" spans="1:17">
      <c r="B876" s="54"/>
      <c r="C876" s="55"/>
      <c r="D876" s="54"/>
      <c r="E876" s="54"/>
      <c r="F876" s="54"/>
      <c r="G876" s="54"/>
      <c r="H876" s="54"/>
      <c r="I876" s="54"/>
      <c r="J876" s="54"/>
      <c r="K876" s="54"/>
      <c r="L876" s="54"/>
      <c r="M876" s="54"/>
      <c r="N876" s="54"/>
      <c r="O876" s="54"/>
      <c r="P876" s="54"/>
      <c r="Q876" s="54"/>
    </row>
    <row r="877" spans="1:17">
      <c r="B877" s="54"/>
      <c r="C877" s="55"/>
      <c r="D877" s="54"/>
      <c r="E877" s="54"/>
      <c r="F877" s="54"/>
      <c r="G877" s="54"/>
      <c r="H877" s="54"/>
      <c r="I877" s="54"/>
      <c r="J877" s="54"/>
      <c r="K877" s="54"/>
      <c r="L877" s="54"/>
      <c r="M877" s="54"/>
      <c r="N877" s="54"/>
      <c r="O877" s="54"/>
      <c r="P877" s="54"/>
      <c r="Q877" s="54"/>
    </row>
    <row r="878" spans="1:17">
      <c r="B878" s="54"/>
      <c r="C878" s="55"/>
      <c r="D878" s="54"/>
      <c r="E878" s="54"/>
      <c r="F878" s="54"/>
      <c r="G878" s="54"/>
      <c r="H878" s="54"/>
      <c r="I878" s="54"/>
      <c r="J878" s="54"/>
      <c r="K878" s="54"/>
      <c r="L878" s="54"/>
      <c r="M878" s="54"/>
      <c r="N878" s="54"/>
      <c r="O878" s="54"/>
      <c r="P878" s="54"/>
      <c r="Q878" s="54"/>
    </row>
    <row r="879" spans="1:17">
      <c r="B879" s="54"/>
      <c r="C879" s="55"/>
      <c r="D879" s="54"/>
      <c r="E879" s="54"/>
      <c r="F879" s="54"/>
      <c r="G879" s="54"/>
      <c r="H879" s="54"/>
      <c r="I879" s="54"/>
      <c r="J879" s="54"/>
      <c r="K879" s="54"/>
      <c r="L879" s="54"/>
      <c r="M879" s="54"/>
      <c r="N879" s="54"/>
      <c r="O879" s="54"/>
      <c r="P879" s="54"/>
      <c r="Q879" s="54"/>
    </row>
    <row r="880" spans="1:17">
      <c r="B880" s="54"/>
      <c r="C880" s="55"/>
      <c r="D880" s="54"/>
      <c r="E880" s="54"/>
      <c r="F880" s="54"/>
      <c r="G880" s="54"/>
      <c r="H880" s="54"/>
      <c r="I880" s="54"/>
      <c r="J880" s="54"/>
      <c r="K880" s="54"/>
      <c r="L880" s="54"/>
      <c r="M880" s="54"/>
      <c r="N880" s="54"/>
      <c r="O880" s="54"/>
      <c r="P880" s="54"/>
      <c r="Q880" s="54"/>
    </row>
    <row r="881" spans="2:17">
      <c r="B881" s="54"/>
      <c r="C881" s="55"/>
      <c r="D881" s="54"/>
      <c r="E881" s="54"/>
      <c r="F881" s="54"/>
      <c r="G881" s="54"/>
      <c r="H881" s="54"/>
      <c r="I881" s="54"/>
      <c r="J881" s="54"/>
      <c r="K881" s="54"/>
      <c r="L881" s="54"/>
      <c r="M881" s="54"/>
      <c r="N881" s="54"/>
      <c r="O881" s="54"/>
      <c r="P881" s="54"/>
      <c r="Q881" s="54"/>
    </row>
    <row r="882" spans="2:17">
      <c r="B882" s="54"/>
      <c r="C882" s="55"/>
      <c r="D882" s="54"/>
      <c r="E882" s="54"/>
      <c r="F882" s="54"/>
      <c r="G882" s="54"/>
      <c r="H882" s="54"/>
      <c r="I882" s="54"/>
      <c r="J882" s="54"/>
      <c r="K882" s="54"/>
      <c r="L882" s="54"/>
      <c r="M882" s="54"/>
      <c r="N882" s="54"/>
      <c r="O882" s="54"/>
      <c r="P882" s="54"/>
      <c r="Q882" s="54"/>
    </row>
    <row r="883" spans="2:17">
      <c r="B883" s="54"/>
      <c r="C883" s="55"/>
      <c r="D883" s="54"/>
      <c r="E883" s="54"/>
      <c r="F883" s="54"/>
      <c r="G883" s="54"/>
      <c r="H883" s="54"/>
      <c r="I883" s="54"/>
      <c r="J883" s="54"/>
      <c r="K883" s="54"/>
      <c r="L883" s="54"/>
      <c r="M883" s="54"/>
      <c r="N883" s="54"/>
      <c r="O883" s="54"/>
      <c r="P883" s="54"/>
      <c r="Q883" s="54"/>
    </row>
    <row r="884" spans="2:17">
      <c r="B884" s="54"/>
      <c r="C884" s="55"/>
      <c r="D884" s="54"/>
      <c r="E884" s="54"/>
      <c r="F884" s="54"/>
      <c r="G884" s="54"/>
      <c r="H884" s="54"/>
      <c r="I884" s="54"/>
      <c r="J884" s="54"/>
      <c r="K884" s="54"/>
      <c r="L884" s="54"/>
      <c r="M884" s="54"/>
      <c r="N884" s="54"/>
      <c r="O884" s="54"/>
      <c r="P884" s="54"/>
      <c r="Q884" s="54"/>
    </row>
    <row r="885" spans="2:17">
      <c r="B885" s="54"/>
      <c r="C885" s="55"/>
      <c r="D885" s="54"/>
      <c r="E885" s="54"/>
      <c r="F885" s="54"/>
      <c r="G885" s="54"/>
      <c r="H885" s="54"/>
      <c r="I885" s="54"/>
      <c r="J885" s="54"/>
      <c r="K885" s="54"/>
      <c r="L885" s="54"/>
      <c r="M885" s="54"/>
      <c r="N885" s="54"/>
      <c r="O885" s="54"/>
      <c r="P885" s="54"/>
      <c r="Q885" s="54"/>
    </row>
    <row r="886" spans="2:17">
      <c r="B886" s="54"/>
      <c r="C886" s="55"/>
      <c r="D886" s="54"/>
      <c r="E886" s="54"/>
      <c r="F886" s="54"/>
      <c r="G886" s="54"/>
      <c r="H886" s="54"/>
      <c r="I886" s="54"/>
      <c r="J886" s="54"/>
      <c r="K886" s="54"/>
      <c r="L886" s="54"/>
      <c r="M886" s="54"/>
      <c r="N886" s="54"/>
      <c r="O886" s="54"/>
      <c r="P886" s="54"/>
      <c r="Q886" s="54"/>
    </row>
    <row r="887" spans="2:17">
      <c r="B887" s="54"/>
      <c r="C887" s="55"/>
      <c r="D887" s="54"/>
      <c r="E887" s="54"/>
      <c r="F887" s="54"/>
      <c r="G887" s="54"/>
      <c r="H887" s="54"/>
      <c r="I887" s="54"/>
      <c r="J887" s="54"/>
      <c r="K887" s="54"/>
      <c r="L887" s="54"/>
      <c r="M887" s="54"/>
      <c r="N887" s="54"/>
      <c r="O887" s="54"/>
      <c r="P887" s="54"/>
      <c r="Q887" s="54"/>
    </row>
    <row r="888" spans="2:17">
      <c r="B888" s="54"/>
      <c r="C888" s="55"/>
      <c r="D888" s="54"/>
      <c r="E888" s="54"/>
      <c r="F888" s="54"/>
      <c r="G888" s="54"/>
      <c r="H888" s="54"/>
      <c r="I888" s="54"/>
      <c r="J888" s="54"/>
      <c r="K888" s="54"/>
      <c r="L888" s="54"/>
      <c r="M888" s="54"/>
      <c r="N888" s="54"/>
      <c r="O888" s="54"/>
      <c r="P888" s="54"/>
      <c r="Q888" s="54"/>
    </row>
    <row r="889" spans="2:17">
      <c r="B889" s="54"/>
      <c r="C889" s="55"/>
      <c r="D889" s="54"/>
      <c r="E889" s="54"/>
      <c r="F889" s="54"/>
      <c r="G889" s="54"/>
      <c r="H889" s="54"/>
      <c r="I889" s="54"/>
      <c r="J889" s="54"/>
      <c r="K889" s="54"/>
      <c r="L889" s="54"/>
      <c r="M889" s="54"/>
      <c r="N889" s="54"/>
      <c r="O889" s="54"/>
      <c r="P889" s="54"/>
      <c r="Q889" s="54"/>
    </row>
    <row r="890" spans="2:17">
      <c r="B890" s="54"/>
      <c r="C890" s="55"/>
      <c r="D890" s="54"/>
      <c r="E890" s="54"/>
      <c r="F890" s="54"/>
      <c r="G890" s="54"/>
      <c r="H890" s="54"/>
      <c r="I890" s="54"/>
      <c r="J890" s="54"/>
      <c r="K890" s="54"/>
      <c r="L890" s="54"/>
      <c r="M890" s="54"/>
      <c r="N890" s="54"/>
      <c r="O890" s="54"/>
      <c r="P890" s="54"/>
      <c r="Q890" s="54"/>
    </row>
    <row r="891" spans="2:17">
      <c r="B891" s="54"/>
      <c r="C891" s="55"/>
      <c r="D891" s="54"/>
      <c r="E891" s="54"/>
      <c r="F891" s="54"/>
      <c r="G891" s="54"/>
      <c r="H891" s="54"/>
      <c r="I891" s="54"/>
      <c r="J891" s="54"/>
      <c r="K891" s="54"/>
      <c r="L891" s="54"/>
      <c r="M891" s="54"/>
      <c r="N891" s="54"/>
      <c r="O891" s="54"/>
      <c r="P891" s="54"/>
      <c r="Q891" s="54"/>
    </row>
    <row r="892" spans="2:17">
      <c r="B892" s="54"/>
      <c r="C892" s="55"/>
      <c r="D892" s="54"/>
      <c r="E892" s="54"/>
      <c r="F892" s="54"/>
      <c r="G892" s="54"/>
      <c r="H892" s="54"/>
      <c r="I892" s="54"/>
      <c r="J892" s="54"/>
      <c r="K892" s="54"/>
      <c r="L892" s="54"/>
      <c r="M892" s="54"/>
      <c r="N892" s="54"/>
      <c r="O892" s="54"/>
      <c r="P892" s="54"/>
      <c r="Q892" s="54"/>
    </row>
    <row r="893" spans="2:17">
      <c r="B893" s="54"/>
      <c r="C893" s="55"/>
      <c r="D893" s="54"/>
      <c r="E893" s="54"/>
      <c r="F893" s="54"/>
      <c r="G893" s="54"/>
      <c r="H893" s="54"/>
      <c r="I893" s="54"/>
      <c r="J893" s="54"/>
      <c r="K893" s="54"/>
      <c r="L893" s="54"/>
      <c r="M893" s="54"/>
      <c r="N893" s="54"/>
      <c r="O893" s="54"/>
      <c r="P893" s="54"/>
      <c r="Q893" s="54"/>
    </row>
    <row r="894" spans="2:17">
      <c r="B894" s="54"/>
      <c r="C894" s="55"/>
      <c r="D894" s="54"/>
      <c r="E894" s="54"/>
      <c r="F894" s="54"/>
      <c r="G894" s="54"/>
      <c r="H894" s="54"/>
      <c r="I894" s="54"/>
      <c r="J894" s="54"/>
      <c r="K894" s="54"/>
      <c r="L894" s="54"/>
      <c r="M894" s="54"/>
      <c r="N894" s="54"/>
      <c r="O894" s="54"/>
      <c r="P894" s="54"/>
      <c r="Q894" s="54"/>
    </row>
    <row r="895" spans="2:17">
      <c r="B895" s="54"/>
      <c r="C895" s="55"/>
      <c r="D895" s="54"/>
      <c r="E895" s="54"/>
      <c r="F895" s="54"/>
      <c r="G895" s="54"/>
      <c r="H895" s="54"/>
      <c r="I895" s="54"/>
      <c r="J895" s="54"/>
      <c r="K895" s="54"/>
      <c r="L895" s="54"/>
      <c r="M895" s="54"/>
      <c r="N895" s="54"/>
      <c r="O895" s="54"/>
      <c r="P895" s="54"/>
      <c r="Q895" s="54"/>
    </row>
    <row r="896" spans="2:17">
      <c r="B896" s="54"/>
      <c r="C896" s="55"/>
      <c r="D896" s="54"/>
      <c r="E896" s="54"/>
      <c r="F896" s="54"/>
      <c r="G896" s="54"/>
      <c r="H896" s="54"/>
      <c r="I896" s="54"/>
      <c r="J896" s="54"/>
      <c r="K896" s="54"/>
      <c r="L896" s="54"/>
      <c r="M896" s="54"/>
      <c r="N896" s="54"/>
      <c r="O896" s="54"/>
      <c r="P896" s="54"/>
      <c r="Q896" s="54"/>
    </row>
    <row r="897" spans="2:17">
      <c r="B897" s="54"/>
      <c r="C897" s="55"/>
      <c r="D897" s="54"/>
      <c r="E897" s="54"/>
      <c r="F897" s="54"/>
      <c r="G897" s="54"/>
      <c r="H897" s="54"/>
      <c r="I897" s="54"/>
      <c r="J897" s="54"/>
      <c r="K897" s="54"/>
      <c r="L897" s="54"/>
      <c r="M897" s="54"/>
      <c r="N897" s="54"/>
      <c r="O897" s="54"/>
      <c r="P897" s="54"/>
      <c r="Q897" s="54"/>
    </row>
    <row r="898" spans="2:17">
      <c r="B898" s="54"/>
      <c r="C898" s="55"/>
      <c r="D898" s="54"/>
      <c r="E898" s="54"/>
      <c r="F898" s="54"/>
      <c r="G898" s="54"/>
      <c r="H898" s="54"/>
      <c r="I898" s="54"/>
      <c r="J898" s="54"/>
      <c r="K898" s="54"/>
      <c r="L898" s="54"/>
      <c r="M898" s="54"/>
      <c r="N898" s="54"/>
      <c r="O898" s="54"/>
      <c r="P898" s="54"/>
      <c r="Q898" s="54"/>
    </row>
    <row r="899" spans="2:17">
      <c r="B899" s="54"/>
      <c r="C899" s="55"/>
      <c r="D899" s="54"/>
      <c r="E899" s="54"/>
      <c r="F899" s="54"/>
      <c r="G899" s="54"/>
      <c r="H899" s="54"/>
      <c r="I899" s="54"/>
      <c r="J899" s="54"/>
      <c r="K899" s="54"/>
      <c r="L899" s="54"/>
      <c r="M899" s="54"/>
      <c r="N899" s="54"/>
      <c r="O899" s="54"/>
      <c r="P899" s="54"/>
      <c r="Q899" s="54"/>
    </row>
    <row r="900" spans="2:17">
      <c r="B900" s="54"/>
      <c r="C900" s="55"/>
      <c r="D900" s="54"/>
      <c r="E900" s="54"/>
      <c r="F900" s="54"/>
      <c r="G900" s="54"/>
      <c r="H900" s="54"/>
      <c r="I900" s="54"/>
      <c r="J900" s="54"/>
      <c r="K900" s="54"/>
      <c r="L900" s="54"/>
      <c r="M900" s="54"/>
      <c r="N900" s="54"/>
      <c r="O900" s="54"/>
      <c r="P900" s="54"/>
      <c r="Q900" s="54"/>
    </row>
    <row r="901" spans="2:17">
      <c r="B901" s="54"/>
      <c r="C901" s="55"/>
      <c r="D901" s="54"/>
      <c r="E901" s="54"/>
      <c r="F901" s="54"/>
      <c r="G901" s="54"/>
      <c r="H901" s="54"/>
      <c r="I901" s="54"/>
      <c r="J901" s="54"/>
      <c r="K901" s="54"/>
      <c r="L901" s="54"/>
      <c r="M901" s="54"/>
      <c r="N901" s="54"/>
      <c r="O901" s="54"/>
      <c r="P901" s="54"/>
      <c r="Q901" s="54"/>
    </row>
    <row r="902" spans="2:17">
      <c r="B902" s="54"/>
      <c r="C902" s="55"/>
      <c r="D902" s="54"/>
      <c r="E902" s="54"/>
      <c r="F902" s="54"/>
      <c r="G902" s="54"/>
      <c r="H902" s="54"/>
      <c r="I902" s="54"/>
      <c r="J902" s="54"/>
      <c r="K902" s="54"/>
      <c r="L902" s="54"/>
      <c r="M902" s="54"/>
      <c r="N902" s="54"/>
      <c r="O902" s="54"/>
      <c r="P902" s="54"/>
      <c r="Q902" s="54"/>
    </row>
    <row r="903" spans="2:17">
      <c r="B903" s="54"/>
      <c r="C903" s="55"/>
      <c r="D903" s="54"/>
      <c r="E903" s="54"/>
      <c r="F903" s="54"/>
      <c r="G903" s="54"/>
      <c r="H903" s="54"/>
      <c r="I903" s="54"/>
      <c r="J903" s="54"/>
      <c r="K903" s="54"/>
      <c r="L903" s="54"/>
      <c r="M903" s="54"/>
      <c r="N903" s="54"/>
      <c r="O903" s="54"/>
      <c r="P903" s="54"/>
      <c r="Q903" s="54"/>
    </row>
    <row r="904" spans="2:17">
      <c r="B904" s="54"/>
      <c r="C904" s="55"/>
      <c r="D904" s="54"/>
      <c r="E904" s="54"/>
      <c r="F904" s="54"/>
      <c r="G904" s="54"/>
      <c r="H904" s="54"/>
      <c r="I904" s="54"/>
      <c r="J904" s="54"/>
      <c r="K904" s="54"/>
      <c r="L904" s="54"/>
      <c r="M904" s="54"/>
      <c r="N904" s="54"/>
      <c r="O904" s="54"/>
      <c r="P904" s="54"/>
      <c r="Q904" s="54"/>
    </row>
    <row r="905" spans="2:17">
      <c r="B905" s="54"/>
      <c r="C905" s="55"/>
      <c r="D905" s="54"/>
      <c r="E905" s="54"/>
      <c r="F905" s="54"/>
      <c r="G905" s="54"/>
      <c r="H905" s="54"/>
      <c r="I905" s="54"/>
      <c r="J905" s="54"/>
      <c r="K905" s="54"/>
      <c r="L905" s="54"/>
      <c r="M905" s="54"/>
      <c r="N905" s="54"/>
      <c r="O905" s="54"/>
      <c r="P905" s="54"/>
      <c r="Q905" s="54"/>
    </row>
    <row r="906" spans="2:17">
      <c r="B906" s="54"/>
      <c r="C906" s="55"/>
      <c r="D906" s="54"/>
      <c r="E906" s="54"/>
      <c r="F906" s="54"/>
      <c r="G906" s="54"/>
      <c r="H906" s="54"/>
      <c r="I906" s="54"/>
      <c r="J906" s="54"/>
      <c r="K906" s="54"/>
      <c r="L906" s="54"/>
      <c r="M906" s="54"/>
      <c r="N906" s="54"/>
      <c r="O906" s="54"/>
      <c r="P906" s="54"/>
      <c r="Q906" s="54"/>
    </row>
    <row r="907" spans="2:17">
      <c r="B907" s="54"/>
      <c r="C907" s="55"/>
      <c r="D907" s="54"/>
      <c r="E907" s="54"/>
      <c r="F907" s="54"/>
      <c r="G907" s="54"/>
      <c r="H907" s="54"/>
      <c r="I907" s="54"/>
      <c r="J907" s="54"/>
      <c r="K907" s="54"/>
      <c r="L907" s="54"/>
      <c r="M907" s="54"/>
      <c r="N907" s="54"/>
      <c r="O907" s="54"/>
      <c r="P907" s="54"/>
      <c r="Q907" s="54"/>
    </row>
    <row r="908" spans="2:17">
      <c r="B908" s="54"/>
      <c r="C908" s="55"/>
      <c r="D908" s="54"/>
      <c r="E908" s="54"/>
      <c r="F908" s="54"/>
      <c r="G908" s="54"/>
      <c r="H908" s="54"/>
      <c r="I908" s="54"/>
      <c r="J908" s="54"/>
      <c r="K908" s="54"/>
      <c r="L908" s="54"/>
      <c r="M908" s="54"/>
      <c r="N908" s="54"/>
      <c r="O908" s="54"/>
      <c r="P908" s="54"/>
      <c r="Q908" s="54"/>
    </row>
    <row r="909" spans="2:17">
      <c r="B909" s="54"/>
      <c r="C909" s="55"/>
      <c r="D909" s="54"/>
      <c r="E909" s="54"/>
      <c r="F909" s="54"/>
      <c r="G909" s="54"/>
      <c r="H909" s="54"/>
      <c r="I909" s="54"/>
      <c r="J909" s="54"/>
      <c r="K909" s="54"/>
      <c r="L909" s="54"/>
      <c r="M909" s="54"/>
      <c r="N909" s="54"/>
      <c r="O909" s="54"/>
      <c r="P909" s="54"/>
      <c r="Q909" s="54"/>
    </row>
    <row r="910" spans="2:17">
      <c r="B910" s="54"/>
      <c r="C910" s="55"/>
      <c r="D910" s="54"/>
      <c r="E910" s="54"/>
      <c r="F910" s="54"/>
      <c r="G910" s="54"/>
      <c r="H910" s="54"/>
      <c r="I910" s="54"/>
      <c r="J910" s="54"/>
      <c r="K910" s="54"/>
      <c r="L910" s="54"/>
      <c r="M910" s="54"/>
      <c r="N910" s="54"/>
      <c r="O910" s="54"/>
      <c r="P910" s="54"/>
      <c r="Q910" s="54"/>
    </row>
    <row r="911" spans="2:17">
      <c r="B911" s="54"/>
      <c r="C911" s="55"/>
      <c r="D911" s="54"/>
      <c r="E911" s="54"/>
      <c r="F911" s="54"/>
      <c r="G911" s="54"/>
      <c r="H911" s="54"/>
      <c r="I911" s="54"/>
      <c r="J911" s="54"/>
      <c r="K911" s="54"/>
      <c r="L911" s="54"/>
      <c r="M911" s="54"/>
      <c r="N911" s="54"/>
      <c r="O911" s="54"/>
      <c r="P911" s="54"/>
      <c r="Q911" s="54"/>
    </row>
    <row r="912" spans="2:17">
      <c r="B912" s="54"/>
      <c r="C912" s="55"/>
      <c r="D912" s="54"/>
      <c r="E912" s="54"/>
      <c r="F912" s="54"/>
      <c r="G912" s="54"/>
      <c r="H912" s="54"/>
      <c r="I912" s="54"/>
      <c r="J912" s="54"/>
      <c r="K912" s="54"/>
      <c r="L912" s="54"/>
      <c r="M912" s="54"/>
      <c r="N912" s="54"/>
      <c r="O912" s="54"/>
      <c r="P912" s="54"/>
      <c r="Q912" s="54"/>
    </row>
    <row r="913" spans="2:17">
      <c r="B913" s="54"/>
      <c r="C913" s="55"/>
      <c r="D913" s="54"/>
      <c r="E913" s="54"/>
      <c r="F913" s="54"/>
      <c r="G913" s="54"/>
      <c r="H913" s="54"/>
      <c r="I913" s="54"/>
      <c r="J913" s="54"/>
      <c r="K913" s="54"/>
      <c r="L913" s="54"/>
      <c r="M913" s="54"/>
      <c r="N913" s="54"/>
      <c r="O913" s="54"/>
      <c r="P913" s="54"/>
      <c r="Q913" s="54"/>
    </row>
    <row r="914" spans="2:17">
      <c r="B914" s="54"/>
      <c r="C914" s="55"/>
      <c r="D914" s="54"/>
      <c r="E914" s="54"/>
      <c r="F914" s="54"/>
      <c r="G914" s="54"/>
      <c r="H914" s="54"/>
      <c r="I914" s="54"/>
      <c r="J914" s="54"/>
      <c r="K914" s="54"/>
      <c r="L914" s="54"/>
      <c r="M914" s="54"/>
      <c r="N914" s="54"/>
      <c r="O914" s="54"/>
      <c r="P914" s="54"/>
      <c r="Q914" s="54"/>
    </row>
    <row r="915" spans="2:17">
      <c r="B915" s="54"/>
      <c r="C915" s="55"/>
      <c r="D915" s="54"/>
      <c r="E915" s="54"/>
      <c r="F915" s="54"/>
      <c r="G915" s="54"/>
      <c r="H915" s="54"/>
      <c r="I915" s="54"/>
      <c r="J915" s="54"/>
      <c r="K915" s="54"/>
      <c r="L915" s="54"/>
      <c r="M915" s="54"/>
      <c r="N915" s="54"/>
      <c r="O915" s="54"/>
      <c r="P915" s="54"/>
      <c r="Q915" s="54"/>
    </row>
    <row r="916" spans="2:17">
      <c r="B916" s="54"/>
      <c r="C916" s="55"/>
      <c r="D916" s="54"/>
      <c r="E916" s="54"/>
      <c r="F916" s="54"/>
      <c r="G916" s="54"/>
      <c r="H916" s="54"/>
      <c r="I916" s="54"/>
      <c r="J916" s="54"/>
      <c r="K916" s="54"/>
      <c r="L916" s="54"/>
      <c r="M916" s="54"/>
      <c r="N916" s="54"/>
      <c r="O916" s="54"/>
      <c r="P916" s="54"/>
      <c r="Q916" s="54"/>
    </row>
    <row r="917" spans="2:17">
      <c r="B917" s="54"/>
      <c r="C917" s="55"/>
      <c r="D917" s="54"/>
      <c r="E917" s="54"/>
      <c r="F917" s="54"/>
      <c r="G917" s="54"/>
      <c r="H917" s="54"/>
      <c r="I917" s="54"/>
      <c r="J917" s="54"/>
      <c r="K917" s="54"/>
      <c r="L917" s="54"/>
      <c r="M917" s="54"/>
      <c r="N917" s="54"/>
      <c r="O917" s="54"/>
      <c r="P917" s="54"/>
      <c r="Q917" s="54"/>
    </row>
    <row r="918" spans="2:17">
      <c r="B918" s="54"/>
      <c r="C918" s="55"/>
      <c r="D918" s="54"/>
      <c r="E918" s="54"/>
      <c r="F918" s="54"/>
      <c r="G918" s="54"/>
      <c r="H918" s="54"/>
      <c r="I918" s="54"/>
      <c r="J918" s="54"/>
      <c r="K918" s="54"/>
      <c r="L918" s="54"/>
      <c r="M918" s="54"/>
      <c r="N918" s="54"/>
      <c r="O918" s="54"/>
      <c r="P918" s="54"/>
      <c r="Q918" s="54"/>
    </row>
    <row r="919" spans="2:17">
      <c r="B919" s="54"/>
      <c r="C919" s="55"/>
      <c r="D919" s="54"/>
      <c r="E919" s="54"/>
      <c r="F919" s="54"/>
      <c r="G919" s="54"/>
      <c r="H919" s="54"/>
      <c r="I919" s="54"/>
      <c r="J919" s="54"/>
      <c r="K919" s="54"/>
      <c r="L919" s="54"/>
      <c r="M919" s="54"/>
      <c r="N919" s="54"/>
      <c r="O919" s="54"/>
      <c r="P919" s="54"/>
      <c r="Q919" s="54"/>
    </row>
    <row r="920" spans="2:17">
      <c r="B920" s="54"/>
      <c r="C920" s="55"/>
      <c r="D920" s="54"/>
      <c r="E920" s="54"/>
      <c r="F920" s="54"/>
      <c r="G920" s="54"/>
      <c r="H920" s="54"/>
      <c r="I920" s="54"/>
      <c r="J920" s="54"/>
      <c r="K920" s="54"/>
      <c r="L920" s="54"/>
      <c r="M920" s="54"/>
      <c r="N920" s="54"/>
      <c r="O920" s="54"/>
      <c r="P920" s="54"/>
      <c r="Q920" s="54"/>
    </row>
    <row r="921" spans="2:17">
      <c r="B921" s="54"/>
      <c r="C921" s="55"/>
      <c r="D921" s="54"/>
      <c r="E921" s="54"/>
      <c r="F921" s="54"/>
      <c r="G921" s="54"/>
      <c r="H921" s="54"/>
      <c r="I921" s="54"/>
      <c r="J921" s="54"/>
      <c r="K921" s="54"/>
      <c r="L921" s="54"/>
      <c r="M921" s="54"/>
      <c r="N921" s="54"/>
      <c r="O921" s="54"/>
      <c r="P921" s="54"/>
      <c r="Q921" s="54"/>
    </row>
    <row r="922" spans="2:17">
      <c r="B922" s="54"/>
      <c r="C922" s="55"/>
      <c r="D922" s="54"/>
      <c r="E922" s="54"/>
      <c r="F922" s="54"/>
      <c r="G922" s="54"/>
      <c r="H922" s="54"/>
      <c r="I922" s="54"/>
      <c r="J922" s="54"/>
      <c r="K922" s="54"/>
      <c r="L922" s="54"/>
      <c r="M922" s="54"/>
      <c r="N922" s="54"/>
      <c r="O922" s="54"/>
      <c r="P922" s="54"/>
      <c r="Q922" s="54"/>
    </row>
    <row r="923" spans="2:17">
      <c r="B923" s="54"/>
      <c r="C923" s="55"/>
      <c r="D923" s="54"/>
      <c r="E923" s="54"/>
      <c r="F923" s="54"/>
      <c r="G923" s="54"/>
      <c r="H923" s="54"/>
      <c r="I923" s="54"/>
      <c r="J923" s="54"/>
      <c r="K923" s="54"/>
      <c r="L923" s="54"/>
      <c r="M923" s="54"/>
      <c r="N923" s="54"/>
      <c r="O923" s="54"/>
      <c r="P923" s="54"/>
      <c r="Q923" s="54"/>
    </row>
    <row r="924" spans="2:17">
      <c r="B924" s="54"/>
      <c r="C924" s="55"/>
      <c r="D924" s="54"/>
      <c r="E924" s="54"/>
      <c r="F924" s="54"/>
      <c r="G924" s="54"/>
      <c r="H924" s="54"/>
      <c r="I924" s="54"/>
      <c r="J924" s="54"/>
      <c r="K924" s="54"/>
      <c r="L924" s="54"/>
      <c r="M924" s="54"/>
      <c r="N924" s="54"/>
      <c r="O924" s="54"/>
      <c r="P924" s="54"/>
      <c r="Q924" s="54"/>
    </row>
    <row r="925" spans="2:17">
      <c r="B925" s="54"/>
      <c r="C925" s="55"/>
      <c r="D925" s="54"/>
      <c r="E925" s="54"/>
      <c r="F925" s="54"/>
      <c r="G925" s="54"/>
      <c r="H925" s="54"/>
      <c r="I925" s="54"/>
      <c r="J925" s="54"/>
      <c r="K925" s="54"/>
      <c r="L925" s="54"/>
      <c r="M925" s="54"/>
      <c r="N925" s="54"/>
      <c r="O925" s="54"/>
      <c r="P925" s="54"/>
      <c r="Q925" s="54"/>
    </row>
    <row r="926" spans="2:17">
      <c r="B926" s="54"/>
      <c r="C926" s="55"/>
      <c r="D926" s="54"/>
      <c r="E926" s="54"/>
      <c r="F926" s="54"/>
      <c r="G926" s="54"/>
      <c r="H926" s="54"/>
      <c r="I926" s="54"/>
      <c r="J926" s="54"/>
      <c r="K926" s="54"/>
      <c r="L926" s="54"/>
      <c r="M926" s="54"/>
      <c r="N926" s="54"/>
      <c r="O926" s="54"/>
      <c r="P926" s="54"/>
      <c r="Q926" s="54"/>
    </row>
    <row r="927" spans="2:17">
      <c r="B927" s="54"/>
      <c r="C927" s="55"/>
      <c r="D927" s="54"/>
      <c r="E927" s="54"/>
      <c r="F927" s="54"/>
      <c r="G927" s="54"/>
      <c r="H927" s="54"/>
      <c r="I927" s="54"/>
      <c r="J927" s="54"/>
      <c r="K927" s="54"/>
      <c r="L927" s="54"/>
      <c r="M927" s="54"/>
      <c r="N927" s="54"/>
      <c r="O927" s="54"/>
      <c r="P927" s="54"/>
      <c r="Q927" s="54"/>
    </row>
    <row r="928" spans="2:17">
      <c r="B928" s="54"/>
      <c r="C928" s="55"/>
      <c r="D928" s="54"/>
      <c r="E928" s="54"/>
      <c r="F928" s="54"/>
      <c r="G928" s="54"/>
      <c r="H928" s="54"/>
      <c r="I928" s="54"/>
      <c r="J928" s="54"/>
      <c r="K928" s="54"/>
      <c r="L928" s="54"/>
      <c r="M928" s="54"/>
      <c r="N928" s="54"/>
      <c r="O928" s="54"/>
      <c r="P928" s="54"/>
      <c r="Q928" s="54"/>
    </row>
    <row r="929" spans="2:17">
      <c r="B929" s="54"/>
      <c r="C929" s="55"/>
      <c r="D929" s="54"/>
      <c r="E929" s="54"/>
      <c r="F929" s="54"/>
      <c r="G929" s="54"/>
      <c r="H929" s="54"/>
      <c r="I929" s="54"/>
      <c r="J929" s="54"/>
      <c r="K929" s="54"/>
      <c r="L929" s="54"/>
      <c r="M929" s="54"/>
      <c r="N929" s="54"/>
      <c r="O929" s="54"/>
      <c r="P929" s="54"/>
      <c r="Q929" s="54"/>
    </row>
    <row r="930" spans="2:17">
      <c r="B930" s="54"/>
      <c r="C930" s="55"/>
      <c r="D930" s="54"/>
      <c r="E930" s="54"/>
      <c r="F930" s="54"/>
      <c r="G930" s="54"/>
      <c r="H930" s="54"/>
      <c r="I930" s="54"/>
      <c r="J930" s="54"/>
      <c r="K930" s="54"/>
      <c r="L930" s="54"/>
      <c r="M930" s="54"/>
      <c r="N930" s="54"/>
      <c r="O930" s="54"/>
      <c r="P930" s="54"/>
      <c r="Q930" s="54"/>
    </row>
    <row r="931" spans="2:17">
      <c r="B931" s="54"/>
      <c r="C931" s="55"/>
      <c r="D931" s="54"/>
      <c r="E931" s="54"/>
      <c r="F931" s="54"/>
      <c r="G931" s="54"/>
      <c r="H931" s="54"/>
      <c r="I931" s="54"/>
      <c r="J931" s="54"/>
      <c r="K931" s="54"/>
      <c r="L931" s="54"/>
      <c r="M931" s="54"/>
      <c r="N931" s="54"/>
      <c r="O931" s="54"/>
      <c r="P931" s="54"/>
      <c r="Q931" s="54"/>
    </row>
    <row r="932" spans="2:17">
      <c r="B932" s="54"/>
      <c r="C932" s="55"/>
      <c r="D932" s="54"/>
      <c r="E932" s="54"/>
      <c r="F932" s="54"/>
      <c r="G932" s="54"/>
      <c r="H932" s="54"/>
      <c r="I932" s="54"/>
      <c r="J932" s="54"/>
      <c r="K932" s="54"/>
      <c r="L932" s="54"/>
      <c r="M932" s="54"/>
      <c r="N932" s="54"/>
      <c r="O932" s="54"/>
      <c r="P932" s="54"/>
      <c r="Q932" s="54"/>
    </row>
    <row r="933" spans="2:17">
      <c r="B933" s="54"/>
      <c r="C933" s="55"/>
      <c r="D933" s="54"/>
      <c r="E933" s="54"/>
      <c r="F933" s="54"/>
      <c r="G933" s="54"/>
      <c r="H933" s="54"/>
      <c r="I933" s="54"/>
      <c r="J933" s="54"/>
      <c r="K933" s="54"/>
      <c r="L933" s="54"/>
      <c r="M933" s="54"/>
      <c r="N933" s="54"/>
      <c r="O933" s="54"/>
      <c r="P933" s="54"/>
      <c r="Q933" s="54"/>
    </row>
    <row r="934" spans="2:17">
      <c r="B934" s="54"/>
      <c r="C934" s="55"/>
      <c r="D934" s="54"/>
      <c r="E934" s="54"/>
      <c r="F934" s="54"/>
      <c r="G934" s="54"/>
      <c r="H934" s="54"/>
      <c r="I934" s="54"/>
      <c r="J934" s="54"/>
      <c r="K934" s="54"/>
      <c r="L934" s="54"/>
      <c r="M934" s="54"/>
      <c r="N934" s="54"/>
      <c r="O934" s="54"/>
      <c r="P934" s="54"/>
      <c r="Q934" s="54"/>
    </row>
    <row r="935" spans="2:17">
      <c r="B935" s="54"/>
      <c r="C935" s="55"/>
      <c r="D935" s="54"/>
      <c r="E935" s="54"/>
      <c r="F935" s="54"/>
      <c r="G935" s="54"/>
      <c r="H935" s="54"/>
      <c r="I935" s="54"/>
      <c r="J935" s="54"/>
      <c r="K935" s="54"/>
      <c r="L935" s="54"/>
      <c r="M935" s="54"/>
      <c r="N935" s="54"/>
      <c r="O935" s="54"/>
      <c r="P935" s="54"/>
      <c r="Q935" s="54"/>
    </row>
    <row r="936" spans="2:17">
      <c r="B936" s="54"/>
      <c r="C936" s="55"/>
      <c r="D936" s="54"/>
      <c r="E936" s="54"/>
      <c r="F936" s="54"/>
      <c r="G936" s="54"/>
      <c r="H936" s="54"/>
      <c r="I936" s="54"/>
      <c r="J936" s="54"/>
      <c r="K936" s="54"/>
      <c r="L936" s="54"/>
      <c r="M936" s="54"/>
      <c r="N936" s="54"/>
      <c r="O936" s="54"/>
      <c r="P936" s="54"/>
      <c r="Q936" s="54"/>
    </row>
    <row r="937" spans="2:17">
      <c r="B937" s="54"/>
      <c r="C937" s="55"/>
      <c r="D937" s="54"/>
      <c r="E937" s="54"/>
      <c r="F937" s="54"/>
      <c r="G937" s="54"/>
      <c r="H937" s="54"/>
      <c r="I937" s="54"/>
      <c r="J937" s="54"/>
      <c r="K937" s="54"/>
      <c r="L937" s="54"/>
      <c r="M937" s="54"/>
      <c r="N937" s="54"/>
      <c r="O937" s="54"/>
      <c r="P937" s="54"/>
      <c r="Q937" s="54"/>
    </row>
    <row r="938" spans="2:17">
      <c r="B938" s="54"/>
      <c r="C938" s="55"/>
      <c r="D938" s="54"/>
      <c r="E938" s="54"/>
      <c r="F938" s="54"/>
      <c r="G938" s="54"/>
      <c r="H938" s="54"/>
      <c r="I938" s="54"/>
      <c r="J938" s="54"/>
      <c r="K938" s="54"/>
      <c r="L938" s="54"/>
      <c r="M938" s="54"/>
      <c r="N938" s="54"/>
      <c r="O938" s="54"/>
      <c r="P938" s="54"/>
      <c r="Q938" s="54"/>
    </row>
    <row r="939" spans="2:17">
      <c r="B939" s="54"/>
      <c r="C939" s="55"/>
      <c r="D939" s="54"/>
      <c r="E939" s="54"/>
      <c r="F939" s="54"/>
      <c r="G939" s="54"/>
      <c r="H939" s="54"/>
      <c r="I939" s="54"/>
      <c r="J939" s="54"/>
      <c r="K939" s="54"/>
      <c r="L939" s="54"/>
      <c r="M939" s="54"/>
      <c r="N939" s="54"/>
      <c r="O939" s="54"/>
      <c r="P939" s="54"/>
      <c r="Q939" s="54"/>
    </row>
    <row r="940" spans="2:17">
      <c r="B940" s="54"/>
      <c r="C940" s="55"/>
      <c r="D940" s="54"/>
      <c r="E940" s="54"/>
      <c r="F940" s="54"/>
      <c r="G940" s="54"/>
      <c r="H940" s="54"/>
      <c r="I940" s="54"/>
      <c r="J940" s="54"/>
      <c r="K940" s="54"/>
      <c r="L940" s="54"/>
      <c r="M940" s="54"/>
      <c r="N940" s="54"/>
      <c r="O940" s="54"/>
      <c r="P940" s="54"/>
      <c r="Q940" s="54"/>
    </row>
    <row r="941" spans="2:17">
      <c r="B941" s="54"/>
      <c r="C941" s="55"/>
      <c r="D941" s="54"/>
      <c r="E941" s="54"/>
      <c r="F941" s="54"/>
      <c r="G941" s="54"/>
      <c r="H941" s="54"/>
      <c r="I941" s="54"/>
      <c r="J941" s="54"/>
      <c r="K941" s="54"/>
      <c r="L941" s="54"/>
      <c r="M941" s="54"/>
      <c r="N941" s="54"/>
      <c r="O941" s="54"/>
      <c r="P941" s="54"/>
      <c r="Q941" s="54"/>
    </row>
    <row r="942" spans="2:17">
      <c r="B942" s="54"/>
      <c r="C942" s="55"/>
      <c r="D942" s="54"/>
      <c r="E942" s="54"/>
      <c r="F942" s="54"/>
      <c r="G942" s="54"/>
      <c r="H942" s="54"/>
      <c r="I942" s="54"/>
      <c r="J942" s="54"/>
      <c r="K942" s="54"/>
      <c r="L942" s="54"/>
      <c r="M942" s="54"/>
      <c r="N942" s="54"/>
      <c r="O942" s="54"/>
      <c r="P942" s="54"/>
      <c r="Q942" s="54"/>
    </row>
    <row r="943" spans="2:17">
      <c r="B943" s="54"/>
      <c r="C943" s="55"/>
      <c r="D943" s="54"/>
      <c r="E943" s="54"/>
      <c r="F943" s="54"/>
      <c r="G943" s="54"/>
      <c r="H943" s="54"/>
      <c r="I943" s="54"/>
      <c r="J943" s="54"/>
      <c r="K943" s="54"/>
      <c r="L943" s="54"/>
      <c r="M943" s="54"/>
      <c r="N943" s="54"/>
      <c r="O943" s="54"/>
      <c r="P943" s="54"/>
      <c r="Q943" s="54"/>
    </row>
    <row r="944" spans="2:17">
      <c r="B944" s="54"/>
      <c r="C944" s="55"/>
      <c r="D944" s="54"/>
      <c r="E944" s="54"/>
      <c r="F944" s="54"/>
      <c r="G944" s="54"/>
      <c r="H944" s="54"/>
      <c r="I944" s="54"/>
      <c r="J944" s="54"/>
      <c r="K944" s="54"/>
      <c r="L944" s="54"/>
      <c r="M944" s="54"/>
      <c r="N944" s="54"/>
      <c r="O944" s="54"/>
      <c r="P944" s="54"/>
      <c r="Q944" s="54"/>
    </row>
    <row r="945" spans="2:17">
      <c r="B945" s="54"/>
      <c r="C945" s="55"/>
      <c r="D945" s="54"/>
      <c r="E945" s="54"/>
      <c r="F945" s="54"/>
      <c r="G945" s="54"/>
      <c r="H945" s="54"/>
      <c r="I945" s="54"/>
      <c r="J945" s="54"/>
      <c r="K945" s="54"/>
      <c r="L945" s="54"/>
      <c r="M945" s="54"/>
      <c r="N945" s="54"/>
      <c r="O945" s="54"/>
      <c r="P945" s="54"/>
      <c r="Q945" s="54"/>
    </row>
    <row r="946" spans="2:17">
      <c r="B946" s="54"/>
      <c r="C946" s="55"/>
      <c r="D946" s="54"/>
      <c r="E946" s="54"/>
      <c r="F946" s="54"/>
      <c r="G946" s="54"/>
      <c r="H946" s="54"/>
      <c r="I946" s="54"/>
      <c r="J946" s="54"/>
      <c r="K946" s="54"/>
      <c r="L946" s="54"/>
      <c r="M946" s="54"/>
      <c r="N946" s="54"/>
      <c r="O946" s="54"/>
      <c r="P946" s="54"/>
      <c r="Q946" s="54"/>
    </row>
    <row r="947" spans="2:17">
      <c r="B947" s="54"/>
      <c r="C947" s="55"/>
      <c r="D947" s="54"/>
      <c r="E947" s="54"/>
      <c r="F947" s="54"/>
      <c r="G947" s="54"/>
      <c r="H947" s="54"/>
      <c r="I947" s="54"/>
      <c r="J947" s="54"/>
      <c r="K947" s="54"/>
      <c r="L947" s="54"/>
      <c r="M947" s="54"/>
      <c r="N947" s="54"/>
      <c r="O947" s="54"/>
      <c r="P947" s="54"/>
      <c r="Q947" s="54"/>
    </row>
    <row r="948" spans="2:17">
      <c r="B948" s="54"/>
      <c r="C948" s="55"/>
      <c r="D948" s="54"/>
      <c r="E948" s="54"/>
      <c r="F948" s="54"/>
      <c r="G948" s="54"/>
      <c r="H948" s="54"/>
      <c r="I948" s="54"/>
      <c r="J948" s="54"/>
      <c r="K948" s="54"/>
      <c r="L948" s="54"/>
      <c r="M948" s="54"/>
      <c r="N948" s="54"/>
      <c r="O948" s="54"/>
      <c r="P948" s="54"/>
      <c r="Q948" s="54"/>
    </row>
    <row r="949" spans="2:17">
      <c r="B949" s="54"/>
      <c r="C949" s="55"/>
      <c r="D949" s="54"/>
      <c r="E949" s="54"/>
      <c r="F949" s="54"/>
      <c r="G949" s="54"/>
      <c r="H949" s="54"/>
      <c r="I949" s="54"/>
      <c r="J949" s="54"/>
      <c r="K949" s="54"/>
      <c r="L949" s="54"/>
      <c r="M949" s="54"/>
      <c r="N949" s="54"/>
      <c r="O949" s="54"/>
      <c r="P949" s="54"/>
      <c r="Q949" s="54"/>
    </row>
    <row r="950" spans="2:17">
      <c r="B950" s="54"/>
      <c r="C950" s="55"/>
      <c r="D950" s="54"/>
      <c r="E950" s="54"/>
      <c r="F950" s="54"/>
      <c r="G950" s="54"/>
      <c r="H950" s="54"/>
      <c r="I950" s="54"/>
      <c r="J950" s="54"/>
      <c r="K950" s="54"/>
      <c r="L950" s="54"/>
      <c r="M950" s="54"/>
      <c r="N950" s="54"/>
      <c r="O950" s="54"/>
      <c r="P950" s="54"/>
      <c r="Q950" s="54"/>
    </row>
    <row r="951" spans="2:17">
      <c r="B951" s="54"/>
      <c r="C951" s="55"/>
      <c r="D951" s="54"/>
      <c r="E951" s="54"/>
      <c r="F951" s="54"/>
      <c r="G951" s="54"/>
      <c r="H951" s="54"/>
      <c r="I951" s="54"/>
      <c r="J951" s="54"/>
      <c r="K951" s="54"/>
      <c r="L951" s="54"/>
      <c r="M951" s="54"/>
      <c r="N951" s="54"/>
      <c r="O951" s="54"/>
      <c r="P951" s="54"/>
      <c r="Q951" s="54"/>
    </row>
    <row r="952" spans="2:17">
      <c r="B952" s="54"/>
      <c r="C952" s="55"/>
      <c r="D952" s="54"/>
      <c r="E952" s="54"/>
      <c r="F952" s="54"/>
      <c r="G952" s="54"/>
      <c r="H952" s="54"/>
      <c r="I952" s="54"/>
      <c r="J952" s="54"/>
      <c r="K952" s="54"/>
      <c r="L952" s="54"/>
      <c r="M952" s="54"/>
      <c r="N952" s="54"/>
      <c r="O952" s="54"/>
      <c r="P952" s="54"/>
      <c r="Q952" s="54"/>
    </row>
    <row r="953" spans="2:17">
      <c r="B953" s="54"/>
      <c r="C953" s="55"/>
      <c r="D953" s="54"/>
      <c r="E953" s="54"/>
      <c r="F953" s="54"/>
      <c r="G953" s="54"/>
      <c r="H953" s="54"/>
      <c r="I953" s="54"/>
      <c r="J953" s="54"/>
      <c r="K953" s="54"/>
      <c r="L953" s="54"/>
      <c r="M953" s="54"/>
      <c r="N953" s="54"/>
      <c r="O953" s="54"/>
      <c r="P953" s="54"/>
      <c r="Q953" s="54"/>
    </row>
    <row r="954" spans="2:17">
      <c r="B954" s="54"/>
      <c r="C954" s="55"/>
      <c r="D954" s="54"/>
      <c r="E954" s="54"/>
      <c r="F954" s="54"/>
      <c r="G954" s="54"/>
      <c r="H954" s="54"/>
      <c r="I954" s="54"/>
      <c r="J954" s="54"/>
      <c r="K954" s="54"/>
      <c r="L954" s="54"/>
      <c r="M954" s="54"/>
      <c r="N954" s="54"/>
      <c r="O954" s="54"/>
      <c r="P954" s="54"/>
      <c r="Q954" s="54"/>
    </row>
    <row r="955" spans="2:17">
      <c r="B955" s="54"/>
      <c r="C955" s="55"/>
      <c r="D955" s="54"/>
      <c r="E955" s="54"/>
      <c r="F955" s="54"/>
      <c r="G955" s="54"/>
      <c r="H955" s="54"/>
      <c r="I955" s="54"/>
      <c r="J955" s="54"/>
      <c r="K955" s="54"/>
      <c r="L955" s="54"/>
      <c r="M955" s="54"/>
      <c r="N955" s="54"/>
      <c r="O955" s="54"/>
      <c r="P955" s="54"/>
      <c r="Q955" s="54"/>
    </row>
    <row r="956" spans="2:17">
      <c r="B956" s="54"/>
      <c r="C956" s="55"/>
      <c r="D956" s="54"/>
      <c r="E956" s="54"/>
      <c r="F956" s="54"/>
      <c r="G956" s="54"/>
      <c r="H956" s="54"/>
      <c r="I956" s="54"/>
      <c r="J956" s="54"/>
      <c r="K956" s="54"/>
      <c r="L956" s="54"/>
      <c r="M956" s="54"/>
      <c r="N956" s="54"/>
      <c r="O956" s="54"/>
      <c r="P956" s="54"/>
      <c r="Q956" s="54"/>
    </row>
    <row r="957" spans="2:17">
      <c r="B957" s="54"/>
      <c r="C957" s="55"/>
      <c r="D957" s="54"/>
      <c r="E957" s="54"/>
      <c r="F957" s="54"/>
      <c r="G957" s="54"/>
      <c r="H957" s="54"/>
      <c r="I957" s="54"/>
      <c r="J957" s="54"/>
      <c r="K957" s="54"/>
      <c r="L957" s="54"/>
      <c r="M957" s="54"/>
      <c r="N957" s="54"/>
      <c r="O957" s="54"/>
      <c r="P957" s="54"/>
      <c r="Q957" s="54"/>
    </row>
    <row r="958" spans="2:17">
      <c r="B958" s="54"/>
      <c r="C958" s="55"/>
      <c r="D958" s="54"/>
      <c r="E958" s="54"/>
      <c r="F958" s="54"/>
      <c r="G958" s="54"/>
      <c r="H958" s="54"/>
      <c r="I958" s="54"/>
      <c r="J958" s="54"/>
      <c r="K958" s="54"/>
      <c r="L958" s="54"/>
      <c r="M958" s="54"/>
      <c r="N958" s="54"/>
      <c r="O958" s="54"/>
      <c r="P958" s="54"/>
      <c r="Q958" s="54"/>
    </row>
    <row r="959" spans="2:17">
      <c r="B959" s="54"/>
      <c r="C959" s="55"/>
      <c r="D959" s="54"/>
      <c r="E959" s="54"/>
      <c r="F959" s="54"/>
      <c r="G959" s="54"/>
      <c r="H959" s="54"/>
      <c r="I959" s="54"/>
      <c r="J959" s="54"/>
      <c r="K959" s="54"/>
      <c r="L959" s="54"/>
      <c r="M959" s="54"/>
      <c r="N959" s="54"/>
      <c r="O959" s="54"/>
      <c r="P959" s="54"/>
      <c r="Q959" s="54"/>
    </row>
    <row r="960" spans="2:17">
      <c r="B960" s="54"/>
      <c r="C960" s="55"/>
      <c r="D960" s="54"/>
      <c r="E960" s="54"/>
      <c r="F960" s="54"/>
      <c r="G960" s="54"/>
      <c r="H960" s="54"/>
      <c r="I960" s="54"/>
      <c r="J960" s="54"/>
      <c r="K960" s="54"/>
      <c r="L960" s="54"/>
      <c r="M960" s="54"/>
      <c r="N960" s="54"/>
      <c r="O960" s="54"/>
      <c r="P960" s="54"/>
      <c r="Q960" s="54"/>
    </row>
    <row r="961" spans="2:17">
      <c r="B961" s="54"/>
      <c r="C961" s="55"/>
      <c r="D961" s="54"/>
      <c r="E961" s="54"/>
      <c r="F961" s="54"/>
      <c r="G961" s="54"/>
      <c r="H961" s="54"/>
      <c r="I961" s="54"/>
      <c r="J961" s="54"/>
      <c r="K961" s="54"/>
      <c r="L961" s="54"/>
      <c r="M961" s="54"/>
      <c r="N961" s="54"/>
      <c r="O961" s="54"/>
      <c r="P961" s="54"/>
      <c r="Q961" s="54"/>
    </row>
    <row r="962" spans="2:17">
      <c r="B962" s="54"/>
      <c r="C962" s="55"/>
      <c r="D962" s="54"/>
      <c r="E962" s="54"/>
      <c r="F962" s="54"/>
      <c r="G962" s="54"/>
      <c r="H962" s="54"/>
      <c r="I962" s="54"/>
      <c r="J962" s="54"/>
      <c r="K962" s="54"/>
      <c r="L962" s="54"/>
      <c r="M962" s="54"/>
      <c r="N962" s="54"/>
      <c r="O962" s="54"/>
      <c r="P962" s="54"/>
      <c r="Q962" s="54"/>
    </row>
    <row r="963" spans="2:17">
      <c r="B963" s="54"/>
      <c r="C963" s="55"/>
      <c r="D963" s="54"/>
      <c r="E963" s="54"/>
      <c r="F963" s="54"/>
      <c r="G963" s="54"/>
      <c r="H963" s="54"/>
      <c r="I963" s="54"/>
      <c r="J963" s="54"/>
      <c r="K963" s="54"/>
      <c r="L963" s="54"/>
      <c r="M963" s="54"/>
      <c r="N963" s="54"/>
      <c r="O963" s="54"/>
      <c r="P963" s="54"/>
      <c r="Q963" s="54"/>
    </row>
    <row r="964" spans="2:17">
      <c r="B964" s="54"/>
      <c r="C964" s="55"/>
      <c r="D964" s="54"/>
      <c r="E964" s="54"/>
      <c r="F964" s="54"/>
      <c r="G964" s="54"/>
      <c r="H964" s="54"/>
      <c r="I964" s="54"/>
      <c r="J964" s="54"/>
      <c r="K964" s="54"/>
      <c r="L964" s="54"/>
      <c r="M964" s="54"/>
      <c r="N964" s="54"/>
      <c r="O964" s="54"/>
      <c r="P964" s="54"/>
      <c r="Q964" s="54"/>
    </row>
    <row r="965" spans="2:17">
      <c r="B965" s="54"/>
      <c r="C965" s="55"/>
      <c r="D965" s="54"/>
      <c r="E965" s="54"/>
      <c r="F965" s="54"/>
      <c r="G965" s="54"/>
      <c r="H965" s="54"/>
      <c r="I965" s="54"/>
      <c r="J965" s="54"/>
      <c r="K965" s="54"/>
      <c r="L965" s="54"/>
      <c r="M965" s="54"/>
      <c r="N965" s="54"/>
      <c r="O965" s="54"/>
      <c r="P965" s="54"/>
      <c r="Q965" s="54"/>
    </row>
    <row r="966" spans="2:17">
      <c r="B966" s="54"/>
      <c r="C966" s="55"/>
      <c r="D966" s="54"/>
      <c r="E966" s="54"/>
      <c r="F966" s="54"/>
      <c r="G966" s="54"/>
      <c r="H966" s="54"/>
      <c r="I966" s="54"/>
      <c r="J966" s="54"/>
      <c r="K966" s="54"/>
      <c r="L966" s="54"/>
      <c r="M966" s="54"/>
      <c r="N966" s="54"/>
      <c r="O966" s="54"/>
      <c r="P966" s="54"/>
      <c r="Q966" s="54"/>
    </row>
    <row r="967" spans="2:17">
      <c r="B967" s="54"/>
      <c r="C967" s="55"/>
      <c r="D967" s="54"/>
      <c r="E967" s="54"/>
      <c r="F967" s="54"/>
      <c r="G967" s="54"/>
      <c r="H967" s="54"/>
      <c r="I967" s="54"/>
      <c r="J967" s="54"/>
      <c r="K967" s="54"/>
      <c r="L967" s="54"/>
      <c r="M967" s="54"/>
      <c r="N967" s="54"/>
      <c r="O967" s="54"/>
      <c r="P967" s="54"/>
      <c r="Q967" s="54"/>
    </row>
    <row r="968" spans="2:17">
      <c r="B968" s="54"/>
      <c r="C968" s="55"/>
      <c r="D968" s="54"/>
      <c r="E968" s="54"/>
      <c r="F968" s="54"/>
      <c r="G968" s="54"/>
      <c r="H968" s="54"/>
      <c r="I968" s="54"/>
      <c r="J968" s="54"/>
      <c r="K968" s="54"/>
      <c r="L968" s="54"/>
      <c r="M968" s="54"/>
      <c r="N968" s="54"/>
      <c r="O968" s="54"/>
      <c r="P968" s="54"/>
      <c r="Q968" s="54"/>
    </row>
    <row r="969" spans="2:17">
      <c r="B969" s="54"/>
      <c r="C969" s="55"/>
      <c r="D969" s="54"/>
      <c r="E969" s="54"/>
      <c r="F969" s="54"/>
      <c r="G969" s="54"/>
      <c r="H969" s="54"/>
      <c r="I969" s="54"/>
      <c r="J969" s="54"/>
      <c r="K969" s="54"/>
      <c r="L969" s="54"/>
      <c r="M969" s="54"/>
      <c r="N969" s="54"/>
      <c r="O969" s="54"/>
      <c r="P969" s="54"/>
      <c r="Q969" s="54"/>
    </row>
    <row r="970" spans="2:17">
      <c r="B970" s="54"/>
      <c r="C970" s="55"/>
      <c r="D970" s="54"/>
      <c r="E970" s="54"/>
      <c r="F970" s="54"/>
      <c r="G970" s="54"/>
      <c r="H970" s="54"/>
      <c r="I970" s="54"/>
      <c r="J970" s="54"/>
      <c r="K970" s="54"/>
      <c r="L970" s="54"/>
      <c r="M970" s="54"/>
      <c r="N970" s="54"/>
      <c r="O970" s="54"/>
      <c r="P970" s="54"/>
      <c r="Q970" s="54"/>
    </row>
    <row r="971" spans="2:17">
      <c r="B971" s="54"/>
      <c r="C971" s="55"/>
      <c r="D971" s="54"/>
      <c r="E971" s="54"/>
      <c r="F971" s="54"/>
      <c r="G971" s="54"/>
      <c r="H971" s="54"/>
      <c r="I971" s="54"/>
      <c r="J971" s="54"/>
      <c r="K971" s="54"/>
      <c r="L971" s="54"/>
      <c r="M971" s="54"/>
      <c r="N971" s="54"/>
      <c r="O971" s="54"/>
      <c r="P971" s="54"/>
      <c r="Q971" s="54"/>
    </row>
    <row r="972" spans="2:17">
      <c r="B972" s="54"/>
      <c r="C972" s="55"/>
      <c r="D972" s="54"/>
      <c r="E972" s="54"/>
      <c r="F972" s="54"/>
      <c r="G972" s="54"/>
      <c r="H972" s="54"/>
      <c r="I972" s="54"/>
      <c r="J972" s="54"/>
      <c r="K972" s="54"/>
      <c r="L972" s="54"/>
      <c r="M972" s="54"/>
      <c r="N972" s="54"/>
      <c r="O972" s="54"/>
      <c r="P972" s="54"/>
      <c r="Q972" s="54"/>
    </row>
    <row r="973" spans="2:17">
      <c r="B973" s="54"/>
      <c r="C973" s="55"/>
      <c r="D973" s="54"/>
      <c r="E973" s="54"/>
      <c r="F973" s="54"/>
      <c r="G973" s="54"/>
      <c r="H973" s="54"/>
      <c r="I973" s="54"/>
      <c r="J973" s="54"/>
      <c r="K973" s="54"/>
      <c r="L973" s="54"/>
      <c r="M973" s="54"/>
      <c r="N973" s="54"/>
      <c r="O973" s="54"/>
      <c r="P973" s="54"/>
      <c r="Q973" s="54"/>
    </row>
    <row r="974" spans="2:17">
      <c r="B974" s="54"/>
      <c r="C974" s="55"/>
      <c r="D974" s="54"/>
      <c r="E974" s="54"/>
      <c r="F974" s="54"/>
      <c r="G974" s="54"/>
      <c r="H974" s="54"/>
      <c r="I974" s="54"/>
      <c r="J974" s="54"/>
      <c r="K974" s="54"/>
      <c r="L974" s="54"/>
      <c r="M974" s="54"/>
      <c r="N974" s="54"/>
      <c r="O974" s="54"/>
      <c r="P974" s="54"/>
      <c r="Q974" s="54"/>
    </row>
    <row r="975" spans="2:17">
      <c r="B975" s="54"/>
      <c r="C975" s="55"/>
      <c r="D975" s="54"/>
      <c r="E975" s="54"/>
      <c r="F975" s="54"/>
      <c r="G975" s="54"/>
      <c r="H975" s="54"/>
      <c r="I975" s="54"/>
      <c r="J975" s="54"/>
      <c r="K975" s="54"/>
      <c r="L975" s="54"/>
      <c r="M975" s="54"/>
      <c r="N975" s="54"/>
      <c r="O975" s="54"/>
      <c r="P975" s="54"/>
      <c r="Q975" s="54"/>
    </row>
    <row r="976" spans="2:17">
      <c r="B976" s="54"/>
      <c r="C976" s="55"/>
      <c r="D976" s="54"/>
      <c r="E976" s="54"/>
      <c r="F976" s="54"/>
      <c r="G976" s="54"/>
      <c r="H976" s="54"/>
      <c r="I976" s="54"/>
      <c r="J976" s="54"/>
      <c r="K976" s="54"/>
      <c r="L976" s="54"/>
      <c r="M976" s="54"/>
      <c r="N976" s="54"/>
      <c r="O976" s="54"/>
      <c r="P976" s="54"/>
      <c r="Q976" s="54"/>
    </row>
    <row r="977" spans="2:17">
      <c r="B977" s="54"/>
      <c r="C977" s="55"/>
      <c r="D977" s="54"/>
      <c r="E977" s="54"/>
      <c r="F977" s="54"/>
      <c r="G977" s="54"/>
      <c r="H977" s="54"/>
      <c r="I977" s="54"/>
      <c r="J977" s="54"/>
      <c r="K977" s="54"/>
      <c r="L977" s="54"/>
      <c r="M977" s="54"/>
      <c r="N977" s="54"/>
      <c r="O977" s="54"/>
      <c r="P977" s="54"/>
      <c r="Q977" s="54"/>
    </row>
    <row r="978" spans="2:17">
      <c r="B978" s="54"/>
      <c r="C978" s="55"/>
      <c r="D978" s="54"/>
      <c r="E978" s="54"/>
      <c r="F978" s="54"/>
      <c r="G978" s="54"/>
      <c r="H978" s="54"/>
      <c r="I978" s="54"/>
      <c r="J978" s="54"/>
      <c r="K978" s="54"/>
      <c r="L978" s="54"/>
      <c r="M978" s="54"/>
      <c r="N978" s="54"/>
      <c r="O978" s="54"/>
      <c r="P978" s="54"/>
      <c r="Q978" s="54"/>
    </row>
    <row r="979" spans="2:17">
      <c r="B979" s="54"/>
      <c r="C979" s="55"/>
      <c r="D979" s="54"/>
      <c r="E979" s="54"/>
      <c r="F979" s="54"/>
      <c r="G979" s="54"/>
      <c r="H979" s="54"/>
      <c r="I979" s="54"/>
      <c r="J979" s="54"/>
      <c r="K979" s="54"/>
      <c r="L979" s="54"/>
      <c r="M979" s="54"/>
      <c r="N979" s="54"/>
      <c r="O979" s="54"/>
      <c r="P979" s="54"/>
      <c r="Q979" s="54"/>
    </row>
    <row r="980" spans="2:17">
      <c r="B980" s="54"/>
      <c r="C980" s="55"/>
      <c r="D980" s="54"/>
      <c r="E980" s="54"/>
      <c r="F980" s="54"/>
      <c r="G980" s="54"/>
      <c r="H980" s="54"/>
      <c r="I980" s="54"/>
      <c r="J980" s="54"/>
      <c r="K980" s="54"/>
      <c r="L980" s="54"/>
      <c r="M980" s="54"/>
      <c r="N980" s="54"/>
      <c r="O980" s="54"/>
      <c r="P980" s="54"/>
      <c r="Q980" s="54"/>
    </row>
    <row r="981" spans="2:17">
      <c r="B981" s="54"/>
      <c r="C981" s="55"/>
      <c r="D981" s="54"/>
      <c r="E981" s="54"/>
      <c r="F981" s="54"/>
      <c r="G981" s="54"/>
      <c r="H981" s="54"/>
      <c r="I981" s="54"/>
      <c r="J981" s="54"/>
      <c r="K981" s="54"/>
      <c r="L981" s="54"/>
      <c r="M981" s="54"/>
      <c r="N981" s="54"/>
      <c r="O981" s="54"/>
      <c r="P981" s="54"/>
      <c r="Q981" s="54"/>
    </row>
    <row r="982" spans="2:17">
      <c r="B982" s="54"/>
      <c r="C982" s="55"/>
      <c r="D982" s="54"/>
      <c r="E982" s="54"/>
      <c r="F982" s="54"/>
      <c r="G982" s="54"/>
      <c r="H982" s="54"/>
      <c r="I982" s="54"/>
      <c r="J982" s="54"/>
      <c r="K982" s="54"/>
      <c r="L982" s="54"/>
      <c r="M982" s="54"/>
      <c r="N982" s="54"/>
      <c r="O982" s="54"/>
      <c r="P982" s="54"/>
      <c r="Q982" s="54"/>
    </row>
    <row r="983" spans="2:17">
      <c r="B983" s="54"/>
      <c r="C983" s="55"/>
      <c r="D983" s="54"/>
      <c r="E983" s="54"/>
      <c r="F983" s="54"/>
      <c r="G983" s="54"/>
      <c r="H983" s="54"/>
      <c r="I983" s="54"/>
      <c r="J983" s="54"/>
      <c r="K983" s="54"/>
      <c r="L983" s="54"/>
      <c r="M983" s="54"/>
      <c r="N983" s="54"/>
      <c r="O983" s="54"/>
      <c r="P983" s="54"/>
      <c r="Q983" s="54"/>
    </row>
    <row r="984" spans="2:17">
      <c r="B984" s="54"/>
      <c r="C984" s="55"/>
      <c r="D984" s="54"/>
      <c r="E984" s="54"/>
      <c r="F984" s="54"/>
      <c r="G984" s="54"/>
      <c r="H984" s="54"/>
      <c r="I984" s="54"/>
      <c r="J984" s="54"/>
      <c r="K984" s="54"/>
      <c r="L984" s="54"/>
      <c r="M984" s="54"/>
      <c r="N984" s="54"/>
      <c r="O984" s="54"/>
      <c r="P984" s="54"/>
      <c r="Q984" s="54"/>
    </row>
    <row r="985" spans="2:17">
      <c r="B985" s="54"/>
      <c r="C985" s="55"/>
      <c r="D985" s="54"/>
      <c r="E985" s="54"/>
      <c r="F985" s="54"/>
      <c r="G985" s="54"/>
      <c r="H985" s="54"/>
      <c r="I985" s="54"/>
      <c r="J985" s="54"/>
      <c r="K985" s="54"/>
      <c r="L985" s="54"/>
      <c r="M985" s="54"/>
      <c r="N985" s="54"/>
      <c r="O985" s="54"/>
      <c r="P985" s="54"/>
      <c r="Q985" s="54"/>
    </row>
    <row r="986" spans="2:17">
      <c r="B986" s="54"/>
      <c r="C986" s="55"/>
      <c r="D986" s="54"/>
      <c r="E986" s="54"/>
      <c r="F986" s="54"/>
      <c r="G986" s="54"/>
      <c r="H986" s="54"/>
      <c r="I986" s="54"/>
      <c r="J986" s="54"/>
      <c r="K986" s="54"/>
      <c r="L986" s="54"/>
      <c r="M986" s="54"/>
      <c r="N986" s="54"/>
      <c r="O986" s="54"/>
      <c r="P986" s="54"/>
      <c r="Q986" s="54"/>
    </row>
    <row r="987" spans="2:17">
      <c r="B987" s="54"/>
      <c r="C987" s="55"/>
      <c r="D987" s="54"/>
      <c r="E987" s="54"/>
      <c r="F987" s="54"/>
      <c r="G987" s="54"/>
      <c r="H987" s="54"/>
      <c r="I987" s="54"/>
      <c r="J987" s="54"/>
      <c r="K987" s="54"/>
      <c r="L987" s="54"/>
      <c r="M987" s="54"/>
      <c r="N987" s="54"/>
      <c r="O987" s="54"/>
      <c r="P987" s="54"/>
      <c r="Q987" s="54"/>
    </row>
    <row r="988" spans="2:17">
      <c r="B988" s="54"/>
      <c r="C988" s="55"/>
      <c r="D988" s="54"/>
      <c r="E988" s="54"/>
      <c r="F988" s="54"/>
      <c r="G988" s="54"/>
      <c r="H988" s="54"/>
      <c r="I988" s="54"/>
      <c r="J988" s="54"/>
      <c r="K988" s="54"/>
      <c r="L988" s="54"/>
      <c r="M988" s="54"/>
      <c r="N988" s="54"/>
      <c r="O988" s="54"/>
      <c r="P988" s="54"/>
      <c r="Q988" s="54"/>
    </row>
    <row r="989" spans="2:17">
      <c r="B989" s="54"/>
      <c r="C989" s="55"/>
      <c r="D989" s="54"/>
      <c r="E989" s="54"/>
      <c r="F989" s="54"/>
      <c r="G989" s="54"/>
      <c r="H989" s="54"/>
      <c r="I989" s="54"/>
      <c r="J989" s="54"/>
      <c r="K989" s="54"/>
      <c r="L989" s="54"/>
      <c r="M989" s="54"/>
      <c r="N989" s="54"/>
      <c r="O989" s="54"/>
      <c r="P989" s="54"/>
      <c r="Q989" s="54"/>
    </row>
    <row r="990" spans="2:17">
      <c r="B990" s="54"/>
      <c r="C990" s="55"/>
      <c r="D990" s="54"/>
      <c r="E990" s="54"/>
      <c r="F990" s="54"/>
      <c r="G990" s="54"/>
      <c r="H990" s="54"/>
      <c r="I990" s="54"/>
      <c r="J990" s="54"/>
      <c r="K990" s="54"/>
      <c r="L990" s="54"/>
      <c r="M990" s="54"/>
      <c r="N990" s="54"/>
      <c r="O990" s="54"/>
      <c r="P990" s="54"/>
      <c r="Q990" s="54"/>
    </row>
    <row r="991" spans="2:17">
      <c r="B991" s="54"/>
      <c r="C991" s="55"/>
      <c r="D991" s="54"/>
      <c r="E991" s="54"/>
      <c r="F991" s="54"/>
      <c r="G991" s="54"/>
      <c r="H991" s="54"/>
      <c r="I991" s="54"/>
      <c r="J991" s="54"/>
      <c r="K991" s="54"/>
      <c r="L991" s="54"/>
      <c r="M991" s="54"/>
      <c r="N991" s="54"/>
      <c r="O991" s="54"/>
      <c r="P991" s="54"/>
      <c r="Q991" s="54"/>
    </row>
    <row r="992" spans="2:17">
      <c r="B992" s="54"/>
      <c r="C992" s="55"/>
      <c r="D992" s="54"/>
      <c r="E992" s="54"/>
      <c r="F992" s="54"/>
      <c r="G992" s="54"/>
      <c r="H992" s="54"/>
      <c r="I992" s="54"/>
      <c r="J992" s="54"/>
      <c r="K992" s="54"/>
      <c r="L992" s="54"/>
      <c r="M992" s="54"/>
      <c r="N992" s="54"/>
      <c r="O992" s="54"/>
      <c r="P992" s="54"/>
      <c r="Q992" s="54"/>
    </row>
    <row r="993" spans="2:17">
      <c r="B993" s="54"/>
      <c r="C993" s="55"/>
      <c r="D993" s="54"/>
      <c r="E993" s="54"/>
      <c r="F993" s="54"/>
      <c r="G993" s="54"/>
      <c r="H993" s="54"/>
      <c r="I993" s="54"/>
      <c r="J993" s="54"/>
      <c r="K993" s="54"/>
      <c r="L993" s="54"/>
      <c r="M993" s="54"/>
      <c r="N993" s="54"/>
      <c r="O993" s="54"/>
      <c r="P993" s="54"/>
      <c r="Q993" s="54"/>
    </row>
    <row r="994" spans="2:17">
      <c r="B994" s="54"/>
      <c r="C994" s="55"/>
      <c r="D994" s="54"/>
      <c r="E994" s="54"/>
      <c r="F994" s="54"/>
      <c r="G994" s="54"/>
      <c r="H994" s="54"/>
      <c r="I994" s="54"/>
      <c r="J994" s="54"/>
      <c r="K994" s="54"/>
      <c r="L994" s="54"/>
      <c r="M994" s="54"/>
      <c r="N994" s="54"/>
      <c r="O994" s="54"/>
      <c r="P994" s="54"/>
      <c r="Q994" s="54"/>
    </row>
    <row r="995" spans="2:17">
      <c r="B995" s="54"/>
      <c r="C995" s="55"/>
      <c r="D995" s="54"/>
      <c r="E995" s="54"/>
      <c r="F995" s="54"/>
      <c r="G995" s="54"/>
      <c r="H995" s="54"/>
      <c r="I995" s="54"/>
      <c r="J995" s="54"/>
      <c r="K995" s="54"/>
      <c r="L995" s="54"/>
      <c r="M995" s="54"/>
      <c r="N995" s="54"/>
      <c r="O995" s="54"/>
      <c r="P995" s="54"/>
      <c r="Q995" s="54"/>
    </row>
    <row r="996" spans="2:17">
      <c r="B996" s="54"/>
      <c r="C996" s="55"/>
      <c r="D996" s="54"/>
      <c r="E996" s="54"/>
      <c r="F996" s="54"/>
      <c r="G996" s="54"/>
      <c r="H996" s="54"/>
      <c r="I996" s="54"/>
      <c r="J996" s="54"/>
      <c r="K996" s="54"/>
      <c r="L996" s="54"/>
      <c r="M996" s="54"/>
      <c r="N996" s="54"/>
      <c r="O996" s="54"/>
      <c r="P996" s="54"/>
      <c r="Q996" s="54"/>
    </row>
    <row r="997" spans="2:17">
      <c r="B997" s="54"/>
      <c r="C997" s="55"/>
      <c r="D997" s="54"/>
      <c r="E997" s="54"/>
      <c r="F997" s="54"/>
      <c r="G997" s="54"/>
      <c r="H997" s="54"/>
      <c r="I997" s="54"/>
      <c r="J997" s="54"/>
      <c r="K997" s="54"/>
      <c r="L997" s="54"/>
      <c r="M997" s="54"/>
      <c r="N997" s="54"/>
      <c r="O997" s="54"/>
      <c r="P997" s="54"/>
      <c r="Q997" s="54"/>
    </row>
    <row r="998" spans="2:17">
      <c r="B998" s="54"/>
      <c r="C998" s="55"/>
      <c r="D998" s="54"/>
      <c r="E998" s="54"/>
      <c r="F998" s="54"/>
      <c r="G998" s="54"/>
      <c r="H998" s="54"/>
      <c r="I998" s="54"/>
      <c r="J998" s="54"/>
      <c r="K998" s="54"/>
      <c r="L998" s="54"/>
      <c r="M998" s="54"/>
      <c r="N998" s="54"/>
      <c r="O998" s="54"/>
      <c r="P998" s="54"/>
      <c r="Q998" s="54"/>
    </row>
    <row r="999" spans="2:17">
      <c r="B999" s="54"/>
      <c r="C999" s="55"/>
      <c r="D999" s="54"/>
      <c r="E999" s="54"/>
      <c r="F999" s="54"/>
      <c r="G999" s="54"/>
      <c r="H999" s="54"/>
      <c r="I999" s="54"/>
      <c r="J999" s="54"/>
      <c r="K999" s="54"/>
      <c r="L999" s="54"/>
      <c r="M999" s="54"/>
      <c r="N999" s="54"/>
      <c r="O999" s="54"/>
      <c r="P999" s="54"/>
      <c r="Q999" s="54"/>
    </row>
    <row r="1000" spans="2:17">
      <c r="B1000" s="54"/>
      <c r="C1000" s="55"/>
      <c r="D1000" s="54"/>
      <c r="E1000" s="54"/>
      <c r="F1000" s="54"/>
      <c r="G1000" s="54"/>
      <c r="H1000" s="54"/>
      <c r="I1000" s="54"/>
      <c r="J1000" s="54"/>
      <c r="K1000" s="54"/>
      <c r="L1000" s="54"/>
      <c r="M1000" s="54"/>
      <c r="N1000" s="54"/>
      <c r="O1000" s="54"/>
      <c r="P1000" s="54"/>
      <c r="Q1000" s="54"/>
    </row>
    <row r="1001" spans="2:17">
      <c r="B1001" s="54"/>
      <c r="C1001" s="55"/>
      <c r="D1001" s="54"/>
      <c r="E1001" s="54"/>
      <c r="F1001" s="54"/>
      <c r="G1001" s="54"/>
      <c r="H1001" s="54"/>
      <c r="I1001" s="54"/>
      <c r="J1001" s="54"/>
      <c r="K1001" s="54"/>
      <c r="L1001" s="54"/>
      <c r="M1001" s="54"/>
      <c r="N1001" s="54"/>
      <c r="O1001" s="54"/>
      <c r="P1001" s="54"/>
      <c r="Q1001" s="54"/>
    </row>
    <row r="1002" spans="2:17">
      <c r="B1002" s="54"/>
      <c r="C1002" s="55"/>
      <c r="D1002" s="54"/>
      <c r="E1002" s="54"/>
      <c r="F1002" s="54"/>
      <c r="G1002" s="54"/>
      <c r="H1002" s="54"/>
      <c r="I1002" s="54"/>
      <c r="J1002" s="54"/>
      <c r="K1002" s="54"/>
      <c r="L1002" s="54"/>
      <c r="M1002" s="54"/>
      <c r="N1002" s="54"/>
      <c r="O1002" s="54"/>
      <c r="P1002" s="54"/>
      <c r="Q1002" s="54"/>
    </row>
    <row r="1003" spans="2:17">
      <c r="B1003" s="54"/>
      <c r="C1003" s="55"/>
      <c r="D1003" s="54"/>
      <c r="E1003" s="54"/>
      <c r="F1003" s="54"/>
      <c r="G1003" s="54"/>
      <c r="H1003" s="54"/>
      <c r="I1003" s="54"/>
      <c r="J1003" s="54"/>
      <c r="K1003" s="54"/>
      <c r="L1003" s="54"/>
      <c r="M1003" s="54"/>
      <c r="N1003" s="54"/>
      <c r="O1003" s="54"/>
      <c r="P1003" s="54"/>
      <c r="Q1003" s="54"/>
    </row>
    <row r="1004" spans="2:17">
      <c r="B1004" s="54"/>
      <c r="C1004" s="55"/>
      <c r="D1004" s="54"/>
      <c r="E1004" s="54"/>
      <c r="F1004" s="54"/>
      <c r="G1004" s="54"/>
      <c r="H1004" s="54"/>
      <c r="I1004" s="54"/>
      <c r="J1004" s="54"/>
      <c r="K1004" s="54"/>
      <c r="L1004" s="54"/>
      <c r="M1004" s="54"/>
      <c r="N1004" s="54"/>
      <c r="O1004" s="54"/>
      <c r="P1004" s="54"/>
      <c r="Q1004" s="54"/>
    </row>
    <row r="1005" spans="2:17">
      <c r="B1005" s="54"/>
      <c r="C1005" s="55"/>
      <c r="D1005" s="54"/>
      <c r="E1005" s="54"/>
      <c r="F1005" s="54"/>
      <c r="G1005" s="54"/>
      <c r="H1005" s="54"/>
      <c r="I1005" s="54"/>
      <c r="J1005" s="54"/>
      <c r="K1005" s="54"/>
      <c r="L1005" s="54"/>
      <c r="M1005" s="54"/>
      <c r="N1005" s="54"/>
      <c r="O1005" s="54"/>
      <c r="P1005" s="54"/>
      <c r="Q1005" s="54"/>
    </row>
    <row r="1006" spans="2:17">
      <c r="B1006" s="54"/>
      <c r="C1006" s="55"/>
      <c r="D1006" s="54"/>
      <c r="E1006" s="54"/>
      <c r="F1006" s="54"/>
      <c r="G1006" s="54"/>
      <c r="H1006" s="54"/>
      <c r="I1006" s="54"/>
      <c r="J1006" s="54"/>
      <c r="K1006" s="54"/>
      <c r="L1006" s="54"/>
      <c r="M1006" s="54"/>
      <c r="N1006" s="54"/>
      <c r="O1006" s="54"/>
      <c r="P1006" s="54"/>
      <c r="Q1006" s="54"/>
    </row>
    <row r="1007" spans="2:17">
      <c r="B1007" s="54"/>
      <c r="C1007" s="55"/>
      <c r="D1007" s="54"/>
      <c r="E1007" s="54"/>
      <c r="F1007" s="54"/>
      <c r="G1007" s="54"/>
      <c r="H1007" s="54"/>
      <c r="I1007" s="54"/>
      <c r="J1007" s="54"/>
      <c r="K1007" s="54"/>
      <c r="L1007" s="54"/>
      <c r="M1007" s="54"/>
      <c r="N1007" s="54"/>
      <c r="O1007" s="54"/>
      <c r="P1007" s="54"/>
      <c r="Q1007" s="54"/>
    </row>
    <row r="1008" spans="2:17">
      <c r="B1008" s="54"/>
      <c r="C1008" s="55"/>
      <c r="D1008" s="54"/>
      <c r="E1008" s="54"/>
      <c r="F1008" s="54"/>
      <c r="G1008" s="54"/>
      <c r="H1008" s="54"/>
      <c r="I1008" s="54"/>
      <c r="J1008" s="54"/>
      <c r="K1008" s="54"/>
      <c r="L1008" s="54"/>
      <c r="M1008" s="54"/>
      <c r="N1008" s="54"/>
      <c r="O1008" s="54"/>
      <c r="P1008" s="54"/>
      <c r="Q1008" s="54"/>
    </row>
    <row r="1009" spans="2:17">
      <c r="B1009" s="54"/>
      <c r="C1009" s="55"/>
      <c r="D1009" s="54"/>
      <c r="E1009" s="54"/>
      <c r="F1009" s="54"/>
      <c r="G1009" s="54"/>
      <c r="H1009" s="54"/>
      <c r="I1009" s="54"/>
      <c r="J1009" s="54"/>
      <c r="K1009" s="54"/>
      <c r="L1009" s="54"/>
      <c r="M1009" s="54"/>
      <c r="N1009" s="54"/>
      <c r="O1009" s="54"/>
      <c r="P1009" s="54"/>
      <c r="Q1009" s="54"/>
    </row>
    <row r="1010" spans="2:17">
      <c r="B1010" s="54"/>
      <c r="C1010" s="55"/>
      <c r="D1010" s="54"/>
      <c r="E1010" s="54"/>
      <c r="F1010" s="54"/>
      <c r="G1010" s="54"/>
      <c r="H1010" s="54"/>
      <c r="I1010" s="54"/>
      <c r="J1010" s="54"/>
      <c r="K1010" s="54"/>
      <c r="L1010" s="54"/>
      <c r="M1010" s="54"/>
      <c r="N1010" s="54"/>
      <c r="O1010" s="54"/>
      <c r="P1010" s="54"/>
      <c r="Q1010" s="54"/>
    </row>
    <row r="1011" spans="2:17">
      <c r="B1011" s="54"/>
      <c r="C1011" s="55"/>
      <c r="D1011" s="54"/>
      <c r="E1011" s="54"/>
      <c r="F1011" s="54"/>
      <c r="G1011" s="54"/>
      <c r="H1011" s="54"/>
      <c r="I1011" s="54"/>
      <c r="J1011" s="54"/>
      <c r="K1011" s="54"/>
      <c r="L1011" s="54"/>
      <c r="M1011" s="54"/>
      <c r="N1011" s="54"/>
      <c r="O1011" s="54"/>
      <c r="P1011" s="54"/>
      <c r="Q1011" s="54"/>
    </row>
    <row r="1012" spans="2:17">
      <c r="B1012" s="54"/>
      <c r="C1012" s="55"/>
      <c r="D1012" s="54"/>
      <c r="E1012" s="54"/>
      <c r="F1012" s="54"/>
      <c r="G1012" s="54"/>
      <c r="H1012" s="54"/>
      <c r="I1012" s="54"/>
      <c r="J1012" s="54"/>
      <c r="K1012" s="54"/>
      <c r="L1012" s="54"/>
      <c r="M1012" s="54"/>
      <c r="N1012" s="54"/>
      <c r="O1012" s="54"/>
      <c r="P1012" s="54"/>
      <c r="Q1012" s="54"/>
    </row>
    <row r="1013" spans="2:17">
      <c r="B1013" s="54"/>
      <c r="C1013" s="55"/>
      <c r="D1013" s="54"/>
      <c r="E1013" s="54"/>
      <c r="F1013" s="54"/>
      <c r="G1013" s="54"/>
      <c r="H1013" s="54"/>
      <c r="I1013" s="54"/>
      <c r="J1013" s="54"/>
      <c r="K1013" s="54"/>
      <c r="L1013" s="54"/>
      <c r="M1013" s="54"/>
      <c r="N1013" s="54"/>
      <c r="O1013" s="54"/>
      <c r="P1013" s="54"/>
      <c r="Q1013" s="54"/>
    </row>
    <row r="1014" spans="2:17">
      <c r="B1014" s="54"/>
      <c r="C1014" s="55"/>
      <c r="D1014" s="54"/>
      <c r="E1014" s="54"/>
      <c r="F1014" s="54"/>
      <c r="G1014" s="54"/>
      <c r="H1014" s="54"/>
      <c r="I1014" s="54"/>
      <c r="J1014" s="54"/>
      <c r="K1014" s="54"/>
      <c r="L1014" s="54"/>
      <c r="M1014" s="54"/>
      <c r="N1014" s="54"/>
      <c r="O1014" s="54"/>
      <c r="P1014" s="54"/>
      <c r="Q1014" s="54"/>
    </row>
    <row r="1015" spans="2:17">
      <c r="B1015" s="54"/>
      <c r="C1015" s="55"/>
      <c r="D1015" s="54"/>
      <c r="E1015" s="54"/>
      <c r="F1015" s="54"/>
      <c r="G1015" s="54"/>
      <c r="H1015" s="54"/>
      <c r="I1015" s="54"/>
      <c r="J1015" s="54"/>
      <c r="K1015" s="54"/>
      <c r="L1015" s="54"/>
      <c r="M1015" s="54"/>
      <c r="N1015" s="54"/>
      <c r="O1015" s="54"/>
      <c r="P1015" s="54"/>
      <c r="Q1015" s="54"/>
    </row>
    <row r="1016" spans="2:17">
      <c r="B1016" s="54"/>
      <c r="C1016" s="55"/>
      <c r="D1016" s="54"/>
      <c r="E1016" s="54"/>
      <c r="F1016" s="54"/>
      <c r="G1016" s="54"/>
      <c r="H1016" s="54"/>
      <c r="I1016" s="54"/>
      <c r="J1016" s="54"/>
      <c r="K1016" s="54"/>
      <c r="L1016" s="54"/>
      <c r="M1016" s="54"/>
      <c r="N1016" s="54"/>
      <c r="O1016" s="54"/>
      <c r="P1016" s="54"/>
      <c r="Q1016" s="54"/>
    </row>
    <row r="1017" spans="2:17">
      <c r="B1017" s="54"/>
      <c r="C1017" s="55"/>
      <c r="D1017" s="54"/>
      <c r="E1017" s="54"/>
      <c r="F1017" s="54"/>
      <c r="G1017" s="54"/>
      <c r="H1017" s="54"/>
      <c r="I1017" s="54"/>
      <c r="J1017" s="54"/>
      <c r="K1017" s="54"/>
      <c r="L1017" s="54"/>
      <c r="M1017" s="54"/>
      <c r="N1017" s="54"/>
      <c r="O1017" s="54"/>
      <c r="P1017" s="54"/>
      <c r="Q1017" s="54"/>
    </row>
    <row r="1018" spans="2:17">
      <c r="B1018" s="54"/>
      <c r="C1018" s="55"/>
      <c r="D1018" s="54"/>
      <c r="E1018" s="54"/>
      <c r="F1018" s="54"/>
      <c r="G1018" s="54"/>
      <c r="H1018" s="54"/>
      <c r="I1018" s="54"/>
      <c r="J1018" s="54"/>
      <c r="K1018" s="54"/>
      <c r="L1018" s="54"/>
      <c r="M1018" s="54"/>
      <c r="N1018" s="54"/>
      <c r="O1018" s="54"/>
      <c r="P1018" s="54"/>
      <c r="Q1018" s="54"/>
    </row>
    <row r="1019" spans="2:17">
      <c r="B1019" s="54"/>
      <c r="C1019" s="55"/>
      <c r="D1019" s="54"/>
      <c r="E1019" s="54"/>
      <c r="F1019" s="54"/>
      <c r="G1019" s="54"/>
      <c r="H1019" s="54"/>
      <c r="I1019" s="54"/>
      <c r="J1019" s="54"/>
      <c r="K1019" s="54"/>
      <c r="L1019" s="54"/>
      <c r="M1019" s="54"/>
      <c r="N1019" s="54"/>
      <c r="O1019" s="54"/>
      <c r="P1019" s="54"/>
      <c r="Q1019" s="54"/>
    </row>
    <row r="1020" spans="2:17">
      <c r="B1020" s="54"/>
      <c r="C1020" s="55"/>
      <c r="D1020" s="54"/>
      <c r="E1020" s="54"/>
      <c r="F1020" s="54"/>
      <c r="G1020" s="54"/>
      <c r="H1020" s="54"/>
      <c r="I1020" s="54"/>
      <c r="J1020" s="54"/>
      <c r="K1020" s="54"/>
      <c r="L1020" s="54"/>
      <c r="M1020" s="54"/>
      <c r="N1020" s="54"/>
      <c r="O1020" s="54"/>
      <c r="P1020" s="54"/>
      <c r="Q1020" s="54"/>
    </row>
  </sheetData>
  <sortState ref="B669:R881">
    <sortCondition ref="M669:M881"/>
  </sortState>
  <mergeCells count="19">
    <mergeCell ref="A204:A400"/>
    <mergeCell ref="A401:A668"/>
    <mergeCell ref="A669:A874"/>
    <mergeCell ref="A1:Q1"/>
    <mergeCell ref="Q2:Q3"/>
    <mergeCell ref="P2:P3"/>
    <mergeCell ref="F2:I2"/>
    <mergeCell ref="N2:N3"/>
    <mergeCell ref="L2:L3"/>
    <mergeCell ref="B2:B4"/>
    <mergeCell ref="A2:A4"/>
    <mergeCell ref="E2:E3"/>
    <mergeCell ref="M2:M3"/>
    <mergeCell ref="O2:O3"/>
    <mergeCell ref="C2:C4"/>
    <mergeCell ref="D2:D3"/>
    <mergeCell ref="J2:J3"/>
    <mergeCell ref="K2:K3"/>
    <mergeCell ref="A6:A203"/>
  </mergeCells>
  <phoneticPr fontId="2" type="noConversion"/>
  <pageMargins left="0.21" right="0.16" top="0.24" bottom="0.22" header="0.15748031496062992" footer="0.1574803149606299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2015 lapkritis</vt:lpstr>
      <vt:lpstr>'2015 lapkritis'!Print_Titles</vt:lpstr>
    </vt:vector>
  </TitlesOfParts>
  <Company>LŠTA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Ramunė Kmieliauskaitė</dc:creator>
  <cp:lastModifiedBy>Nerijaus</cp:lastModifiedBy>
  <cp:lastPrinted>2013-11-18T06:30:13Z</cp:lastPrinted>
  <dcterms:created xsi:type="dcterms:W3CDTF">2007-12-03T08:09:16Z</dcterms:created>
  <dcterms:modified xsi:type="dcterms:W3CDTF">2015-12-11T12:28:00Z</dcterms:modified>
</cp:coreProperties>
</file>