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45" windowWidth="19320" windowHeight="6090"/>
  </bookViews>
  <sheets>
    <sheet name="2015 vasaris" sheetId="4" r:id="rId1"/>
  </sheets>
  <definedNames>
    <definedName name="_xlnm.Print_Titles" localSheetId="0">'2015 vasaris'!$3:$3</definedName>
  </definedNames>
  <calcPr calcId="125725"/>
</workbook>
</file>

<file path=xl/calcChain.xml><?xml version="1.0" encoding="utf-8"?>
<calcChain xmlns="http://schemas.openxmlformats.org/spreadsheetml/2006/main">
  <c r="M735" i="4"/>
  <c r="O735" s="1"/>
  <c r="F735"/>
  <c r="M713"/>
  <c r="O713" s="1"/>
  <c r="F713"/>
  <c r="M706"/>
  <c r="P706" s="1"/>
  <c r="Q706" s="1"/>
  <c r="F706"/>
  <c r="M783"/>
  <c r="O783" s="1"/>
  <c r="F783"/>
  <c r="M784"/>
  <c r="O784" s="1"/>
  <c r="F784"/>
  <c r="M568"/>
  <c r="O568" s="1"/>
  <c r="F568"/>
  <c r="M584"/>
  <c r="P584" s="1"/>
  <c r="Q584" s="1"/>
  <c r="F584"/>
  <c r="M557"/>
  <c r="O557" s="1"/>
  <c r="F557"/>
  <c r="M551"/>
  <c r="O551" s="1"/>
  <c r="F551"/>
  <c r="M587"/>
  <c r="O587" s="1"/>
  <c r="F587"/>
  <c r="M573"/>
  <c r="P573" s="1"/>
  <c r="Q573" s="1"/>
  <c r="F573"/>
  <c r="M585"/>
  <c r="O585" s="1"/>
  <c r="F585"/>
  <c r="M537"/>
  <c r="O537" s="1"/>
  <c r="F537"/>
  <c r="M578"/>
  <c r="O578" s="1"/>
  <c r="F578"/>
  <c r="M572"/>
  <c r="P572" s="1"/>
  <c r="Q572" s="1"/>
  <c r="F572"/>
  <c r="M295"/>
  <c r="O295" s="1"/>
  <c r="F295"/>
  <c r="M205"/>
  <c r="O205" s="1"/>
  <c r="F205"/>
  <c r="M214"/>
  <c r="O214" s="1"/>
  <c r="F214"/>
  <c r="M223"/>
  <c r="P223" s="1"/>
  <c r="Q223" s="1"/>
  <c r="F223"/>
  <c r="M261"/>
  <c r="O261" s="1"/>
  <c r="F261"/>
  <c r="M281"/>
  <c r="O281" s="1"/>
  <c r="F281"/>
  <c r="M256"/>
  <c r="O256" s="1"/>
  <c r="F256"/>
  <c r="M296"/>
  <c r="P296" s="1"/>
  <c r="Q296" s="1"/>
  <c r="F296"/>
  <c r="M222"/>
  <c r="O222" s="1"/>
  <c r="F222"/>
  <c r="M290"/>
  <c r="O290" s="1"/>
  <c r="F290"/>
  <c r="M152"/>
  <c r="O152" s="1"/>
  <c r="F152"/>
  <c r="M101"/>
  <c r="P101" s="1"/>
  <c r="Q101" s="1"/>
  <c r="F101"/>
  <c r="M111"/>
  <c r="P111" s="1"/>
  <c r="Q111" s="1"/>
  <c r="F111"/>
  <c r="M123"/>
  <c r="O123" s="1"/>
  <c r="F123"/>
  <c r="M148"/>
  <c r="O148" s="1"/>
  <c r="F148"/>
  <c r="M95"/>
  <c r="P95" s="1"/>
  <c r="Q95" s="1"/>
  <c r="F95"/>
  <c r="M139"/>
  <c r="P139" s="1"/>
  <c r="Q139" s="1"/>
  <c r="F139"/>
  <c r="M138"/>
  <c r="O138" s="1"/>
  <c r="F138"/>
  <c r="M135"/>
  <c r="O135" s="1"/>
  <c r="F135"/>
  <c r="M124"/>
  <c r="P124" s="1"/>
  <c r="Q124" s="1"/>
  <c r="F124"/>
  <c r="P123" l="1"/>
  <c r="Q123" s="1"/>
  <c r="P138"/>
  <c r="Q138" s="1"/>
  <c r="P214"/>
  <c r="Q214" s="1"/>
  <c r="P551"/>
  <c r="Q551" s="1"/>
  <c r="P148"/>
  <c r="Q148" s="1"/>
  <c r="O111"/>
  <c r="P290"/>
  <c r="Q290" s="1"/>
  <c r="P568"/>
  <c r="Q568" s="1"/>
  <c r="P256"/>
  <c r="Q256" s="1"/>
  <c r="P784"/>
  <c r="Q784" s="1"/>
  <c r="P281"/>
  <c r="Q281" s="1"/>
  <c r="P135"/>
  <c r="Q135" s="1"/>
  <c r="O139"/>
  <c r="P205"/>
  <c r="Q205" s="1"/>
  <c r="P713"/>
  <c r="Q713" s="1"/>
  <c r="P735"/>
  <c r="Q735" s="1"/>
  <c r="P578"/>
  <c r="Q578" s="1"/>
  <c r="P537"/>
  <c r="Q537" s="1"/>
  <c r="P152"/>
  <c r="Q152" s="1"/>
  <c r="P587"/>
  <c r="Q587" s="1"/>
  <c r="O124"/>
  <c r="O95"/>
  <c r="O101"/>
  <c r="P222"/>
  <c r="Q222" s="1"/>
  <c r="O296"/>
  <c r="P261"/>
  <c r="Q261" s="1"/>
  <c r="O223"/>
  <c r="P295"/>
  <c r="Q295" s="1"/>
  <c r="O572"/>
  <c r="P585"/>
  <c r="Q585" s="1"/>
  <c r="O573"/>
  <c r="P557"/>
  <c r="Q557" s="1"/>
  <c r="O584"/>
  <c r="P783"/>
  <c r="Q783" s="1"/>
  <c r="O706"/>
  <c r="L761" l="1"/>
  <c r="K761"/>
  <c r="F761"/>
  <c r="L752"/>
  <c r="K752"/>
  <c r="M752" s="1"/>
  <c r="F752"/>
  <c r="L716"/>
  <c r="K716"/>
  <c r="F716"/>
  <c r="L700"/>
  <c r="K700"/>
  <c r="F700"/>
  <c r="K691"/>
  <c r="M691" s="1"/>
  <c r="F691"/>
  <c r="L690"/>
  <c r="K690"/>
  <c r="F690"/>
  <c r="L666"/>
  <c r="K666"/>
  <c r="F666"/>
  <c r="L652"/>
  <c r="K652"/>
  <c r="F652"/>
  <c r="L630"/>
  <c r="K630"/>
  <c r="F630"/>
  <c r="L615"/>
  <c r="K615"/>
  <c r="F615"/>
  <c r="L465"/>
  <c r="K465"/>
  <c r="F465"/>
  <c r="L452"/>
  <c r="K452"/>
  <c r="F452"/>
  <c r="L451"/>
  <c r="K451"/>
  <c r="F451"/>
  <c r="L441"/>
  <c r="K441"/>
  <c r="F441"/>
  <c r="L435"/>
  <c r="K435"/>
  <c r="F435"/>
  <c r="L426"/>
  <c r="K426"/>
  <c r="F426"/>
  <c r="L418"/>
  <c r="K418"/>
  <c r="F418"/>
  <c r="L409"/>
  <c r="K409"/>
  <c r="F409"/>
  <c r="L401"/>
  <c r="K401"/>
  <c r="F401"/>
  <c r="L396"/>
  <c r="K396"/>
  <c r="F396"/>
  <c r="L278"/>
  <c r="K278"/>
  <c r="F278"/>
  <c r="L275"/>
  <c r="K275"/>
  <c r="F275"/>
  <c r="L272"/>
  <c r="K272"/>
  <c r="F272"/>
  <c r="L271"/>
  <c r="K271"/>
  <c r="F271"/>
  <c r="L268"/>
  <c r="K268"/>
  <c r="F268"/>
  <c r="L267"/>
  <c r="K267"/>
  <c r="F267"/>
  <c r="L250"/>
  <c r="K250"/>
  <c r="F250"/>
  <c r="L242"/>
  <c r="K242"/>
  <c r="F242"/>
  <c r="L244"/>
  <c r="K244"/>
  <c r="F244"/>
  <c r="L246"/>
  <c r="K246"/>
  <c r="F246"/>
  <c r="L147"/>
  <c r="K147"/>
  <c r="F147"/>
  <c r="L133"/>
  <c r="K133"/>
  <c r="F133"/>
  <c r="L119"/>
  <c r="K119"/>
  <c r="F119"/>
  <c r="L109"/>
  <c r="K109"/>
  <c r="F109"/>
  <c r="L96"/>
  <c r="K96"/>
  <c r="F96"/>
  <c r="L99"/>
  <c r="K99"/>
  <c r="F99"/>
  <c r="L91"/>
  <c r="K91"/>
  <c r="F91"/>
  <c r="L67"/>
  <c r="K67"/>
  <c r="F67"/>
  <c r="L62"/>
  <c r="K62"/>
  <c r="F62"/>
  <c r="L57"/>
  <c r="K57"/>
  <c r="F57"/>
  <c r="M765"/>
  <c r="O765" s="1"/>
  <c r="M728"/>
  <c r="O728" s="1"/>
  <c r="M708"/>
  <c r="O708" s="1"/>
  <c r="M703"/>
  <c r="O703" s="1"/>
  <c r="M698"/>
  <c r="O698" s="1"/>
  <c r="M678"/>
  <c r="O678" s="1"/>
  <c r="M671"/>
  <c r="O671" s="1"/>
  <c r="M667"/>
  <c r="O667" s="1"/>
  <c r="M655"/>
  <c r="O655" s="1"/>
  <c r="M642"/>
  <c r="O642" s="1"/>
  <c r="M554"/>
  <c r="O554" s="1"/>
  <c r="M553"/>
  <c r="O553" s="1"/>
  <c r="M539"/>
  <c r="O539" s="1"/>
  <c r="M534"/>
  <c r="O534" s="1"/>
  <c r="M533"/>
  <c r="O533" s="1"/>
  <c r="M529"/>
  <c r="O529" s="1"/>
  <c r="M523"/>
  <c r="O523" s="1"/>
  <c r="M521"/>
  <c r="O521" s="1"/>
  <c r="M517"/>
  <c r="O517" s="1"/>
  <c r="M514"/>
  <c r="O514" s="1"/>
  <c r="M346"/>
  <c r="O346" s="1"/>
  <c r="M345"/>
  <c r="O345" s="1"/>
  <c r="M343"/>
  <c r="O343" s="1"/>
  <c r="M340"/>
  <c r="O340" s="1"/>
  <c r="M338"/>
  <c r="O338" s="1"/>
  <c r="M336"/>
  <c r="O336" s="1"/>
  <c r="M335"/>
  <c r="O335" s="1"/>
  <c r="M333"/>
  <c r="O333" s="1"/>
  <c r="M332"/>
  <c r="O332" s="1"/>
  <c r="M326"/>
  <c r="O326" s="1"/>
  <c r="P523" l="1"/>
  <c r="Q523" s="1"/>
  <c r="M418"/>
  <c r="P346"/>
  <c r="Q346" s="1"/>
  <c r="M268"/>
  <c r="M62"/>
  <c r="O62" s="1"/>
  <c r="M147"/>
  <c r="O147" s="1"/>
  <c r="M250"/>
  <c r="O250" s="1"/>
  <c r="M272"/>
  <c r="O272" s="1"/>
  <c r="P698"/>
  <c r="Q698" s="1"/>
  <c r="M119"/>
  <c r="P119" s="1"/>
  <c r="Q119" s="1"/>
  <c r="P332"/>
  <c r="Q332" s="1"/>
  <c r="P338"/>
  <c r="Q338" s="1"/>
  <c r="P655"/>
  <c r="Q655" s="1"/>
  <c r="P539"/>
  <c r="Q539" s="1"/>
  <c r="M435"/>
  <c r="O435" s="1"/>
  <c r="P765"/>
  <c r="Q765" s="1"/>
  <c r="P335"/>
  <c r="Q335" s="1"/>
  <c r="P517"/>
  <c r="Q517" s="1"/>
  <c r="P554"/>
  <c r="Q554" s="1"/>
  <c r="P708"/>
  <c r="Q708" s="1"/>
  <c r="M465"/>
  <c r="O465" s="1"/>
  <c r="M700"/>
  <c r="O700" s="1"/>
  <c r="P343"/>
  <c r="Q343" s="1"/>
  <c r="P533"/>
  <c r="Q533" s="1"/>
  <c r="P671"/>
  <c r="Q671" s="1"/>
  <c r="M690"/>
  <c r="O690" s="1"/>
  <c r="P326"/>
  <c r="Q326" s="1"/>
  <c r="P333"/>
  <c r="Q333" s="1"/>
  <c r="P336"/>
  <c r="Q336" s="1"/>
  <c r="P340"/>
  <c r="Q340" s="1"/>
  <c r="P345"/>
  <c r="Q345" s="1"/>
  <c r="P514"/>
  <c r="Q514" s="1"/>
  <c r="P521"/>
  <c r="Q521" s="1"/>
  <c r="P529"/>
  <c r="Q529" s="1"/>
  <c r="P534"/>
  <c r="Q534" s="1"/>
  <c r="P553"/>
  <c r="Q553" s="1"/>
  <c r="P642"/>
  <c r="Q642" s="1"/>
  <c r="P667"/>
  <c r="Q667" s="1"/>
  <c r="P678"/>
  <c r="Q678" s="1"/>
  <c r="P703"/>
  <c r="Q703" s="1"/>
  <c r="P728"/>
  <c r="Q728" s="1"/>
  <c r="M57"/>
  <c r="O57" s="1"/>
  <c r="M133"/>
  <c r="M271"/>
  <c r="M426"/>
  <c r="P426" s="1"/>
  <c r="Q426" s="1"/>
  <c r="M652"/>
  <c r="O652" s="1"/>
  <c r="M666"/>
  <c r="O666" s="1"/>
  <c r="M67"/>
  <c r="M246"/>
  <c r="M275"/>
  <c r="O275" s="1"/>
  <c r="M441"/>
  <c r="M761"/>
  <c r="M96"/>
  <c r="O96" s="1"/>
  <c r="M401"/>
  <c r="O401" s="1"/>
  <c r="M91"/>
  <c r="M99"/>
  <c r="M267"/>
  <c r="O267" s="1"/>
  <c r="M278"/>
  <c r="O278" s="1"/>
  <c r="M396"/>
  <c r="M615"/>
  <c r="M630"/>
  <c r="P630" s="1"/>
  <c r="Q630" s="1"/>
  <c r="M109"/>
  <c r="P109" s="1"/>
  <c r="Q109" s="1"/>
  <c r="M244"/>
  <c r="O244" s="1"/>
  <c r="M242"/>
  <c r="M409"/>
  <c r="P409" s="1"/>
  <c r="Q409" s="1"/>
  <c r="M451"/>
  <c r="O451" s="1"/>
  <c r="M452"/>
  <c r="P452" s="1"/>
  <c r="Q452" s="1"/>
  <c r="M716"/>
  <c r="P67"/>
  <c r="Q67" s="1"/>
  <c r="O67"/>
  <c r="O133"/>
  <c r="P133"/>
  <c r="Q133" s="1"/>
  <c r="O418"/>
  <c r="P418"/>
  <c r="Q418" s="1"/>
  <c r="O426"/>
  <c r="P690"/>
  <c r="Q690" s="1"/>
  <c r="O752"/>
  <c r="P752"/>
  <c r="Q752" s="1"/>
  <c r="O761"/>
  <c r="P761"/>
  <c r="Q761" s="1"/>
  <c r="O91"/>
  <c r="P91"/>
  <c r="Q91" s="1"/>
  <c r="O99"/>
  <c r="P99"/>
  <c r="Q99" s="1"/>
  <c r="O396"/>
  <c r="P396"/>
  <c r="Q396" s="1"/>
  <c r="P615"/>
  <c r="Q615" s="1"/>
  <c r="O615"/>
  <c r="O691"/>
  <c r="P691"/>
  <c r="Q691" s="1"/>
  <c r="P246"/>
  <c r="Q246" s="1"/>
  <c r="O246"/>
  <c r="O268"/>
  <c r="P268"/>
  <c r="Q268" s="1"/>
  <c r="O271"/>
  <c r="P271"/>
  <c r="Q271" s="1"/>
  <c r="P441"/>
  <c r="Q441" s="1"/>
  <c r="O441"/>
  <c r="O630"/>
  <c r="O242"/>
  <c r="P242"/>
  <c r="Q242" s="1"/>
  <c r="O452"/>
  <c r="P716"/>
  <c r="Q716" s="1"/>
  <c r="O716"/>
  <c r="P62"/>
  <c r="Q62" s="1"/>
  <c r="P250"/>
  <c r="Q250" s="1"/>
  <c r="P272"/>
  <c r="Q272" s="1"/>
  <c r="P435"/>
  <c r="Q435" s="1"/>
  <c r="P465"/>
  <c r="Q465" s="1"/>
  <c r="P666"/>
  <c r="Q666" s="1"/>
  <c r="P278" l="1"/>
  <c r="Q278" s="1"/>
  <c r="P451"/>
  <c r="Q451" s="1"/>
  <c r="P244"/>
  <c r="Q244" s="1"/>
  <c r="O109"/>
  <c r="P700"/>
  <c r="Q700" s="1"/>
  <c r="P96"/>
  <c r="Q96" s="1"/>
  <c r="O409"/>
  <c r="P652"/>
  <c r="Q652" s="1"/>
  <c r="O119"/>
  <c r="P401"/>
  <c r="Q401" s="1"/>
  <c r="P147"/>
  <c r="Q147" s="1"/>
  <c r="P57"/>
  <c r="Q57" s="1"/>
  <c r="P267"/>
  <c r="Q267" s="1"/>
  <c r="P275"/>
  <c r="Q275" s="1"/>
  <c r="M619"/>
  <c r="O619" s="1"/>
  <c r="M612"/>
  <c r="P612" s="1"/>
  <c r="Q612" s="1"/>
  <c r="M611"/>
  <c r="P611" s="1"/>
  <c r="Q611" s="1"/>
  <c r="M600"/>
  <c r="P600" s="1"/>
  <c r="Q600" s="1"/>
  <c r="M634"/>
  <c r="O634" s="1"/>
  <c r="M644"/>
  <c r="O644" s="1"/>
  <c r="M684"/>
  <c r="O684" s="1"/>
  <c r="M689"/>
  <c r="O689" s="1"/>
  <c r="M702"/>
  <c r="O702" s="1"/>
  <c r="M707"/>
  <c r="O707" s="1"/>
  <c r="M774"/>
  <c r="O774" s="1"/>
  <c r="I774"/>
  <c r="M772"/>
  <c r="O772" s="1"/>
  <c r="I772"/>
  <c r="M770"/>
  <c r="P770" s="1"/>
  <c r="Q770" s="1"/>
  <c r="I770"/>
  <c r="M750"/>
  <c r="P750" s="1"/>
  <c r="Q750" s="1"/>
  <c r="I750"/>
  <c r="M727"/>
  <c r="O727" s="1"/>
  <c r="I727"/>
  <c r="M726"/>
  <c r="O726" s="1"/>
  <c r="I726"/>
  <c r="M725"/>
  <c r="P725" s="1"/>
  <c r="Q725" s="1"/>
  <c r="I725"/>
  <c r="M723"/>
  <c r="P723" s="1"/>
  <c r="Q723" s="1"/>
  <c r="I723"/>
  <c r="M718"/>
  <c r="O718" s="1"/>
  <c r="I718"/>
  <c r="M712"/>
  <c r="O712" s="1"/>
  <c r="I712"/>
  <c r="M596"/>
  <c r="P596" s="1"/>
  <c r="Q596" s="1"/>
  <c r="I596"/>
  <c r="M595"/>
  <c r="P595" s="1"/>
  <c r="Q595" s="1"/>
  <c r="I595"/>
  <c r="M594"/>
  <c r="O594" s="1"/>
  <c r="I594"/>
  <c r="M589"/>
  <c r="O589" s="1"/>
  <c r="I589"/>
  <c r="M571"/>
  <c r="P571" s="1"/>
  <c r="Q571" s="1"/>
  <c r="I571"/>
  <c r="M561"/>
  <c r="P561" s="1"/>
  <c r="Q561" s="1"/>
  <c r="I561"/>
  <c r="M558"/>
  <c r="O558" s="1"/>
  <c r="I558"/>
  <c r="M550"/>
  <c r="O550" s="1"/>
  <c r="I550"/>
  <c r="M532"/>
  <c r="P532" s="1"/>
  <c r="Q532" s="1"/>
  <c r="I532"/>
  <c r="M526"/>
  <c r="P526" s="1"/>
  <c r="Q526" s="1"/>
  <c r="I526"/>
  <c r="M186"/>
  <c r="O186" s="1"/>
  <c r="M184"/>
  <c r="O184" s="1"/>
  <c r="M181"/>
  <c r="O181" s="1"/>
  <c r="M179"/>
  <c r="O179" s="1"/>
  <c r="M170"/>
  <c r="P170" s="1"/>
  <c r="Q170" s="1"/>
  <c r="M168"/>
  <c r="O168" s="1"/>
  <c r="M166"/>
  <c r="O166" s="1"/>
  <c r="M164"/>
  <c r="O164" s="1"/>
  <c r="M162"/>
  <c r="P162" s="1"/>
  <c r="Q162" s="1"/>
  <c r="M161"/>
  <c r="O161" s="1"/>
  <c r="M79"/>
  <c r="O79" s="1"/>
  <c r="I79"/>
  <c r="M75"/>
  <c r="O75" s="1"/>
  <c r="I75"/>
  <c r="M72"/>
  <c r="P72" s="1"/>
  <c r="Q72" s="1"/>
  <c r="I72"/>
  <c r="M60"/>
  <c r="P60" s="1"/>
  <c r="Q60" s="1"/>
  <c r="I60"/>
  <c r="M56"/>
  <c r="O56" s="1"/>
  <c r="I56"/>
  <c r="M42"/>
  <c r="O42" s="1"/>
  <c r="I42"/>
  <c r="M36"/>
  <c r="P36" s="1"/>
  <c r="Q36" s="1"/>
  <c r="I36"/>
  <c r="M35"/>
  <c r="P35" s="1"/>
  <c r="Q35" s="1"/>
  <c r="I35"/>
  <c r="M18"/>
  <c r="O18" s="1"/>
  <c r="I18"/>
  <c r="M7"/>
  <c r="O7" s="1"/>
  <c r="I7"/>
  <c r="P18" l="1"/>
  <c r="Q18" s="1"/>
  <c r="O162"/>
  <c r="O526"/>
  <c r="P186"/>
  <c r="Q186" s="1"/>
  <c r="P179"/>
  <c r="Q179" s="1"/>
  <c r="P718"/>
  <c r="Q718" s="1"/>
  <c r="P164"/>
  <c r="Q164" s="1"/>
  <c r="O170"/>
  <c r="O600"/>
  <c r="P56"/>
  <c r="Q56" s="1"/>
  <c r="O723"/>
  <c r="P42"/>
  <c r="Q42" s="1"/>
  <c r="O60"/>
  <c r="O612"/>
  <c r="P712"/>
  <c r="Q712" s="1"/>
  <c r="O750"/>
  <c r="P7"/>
  <c r="Q7" s="1"/>
  <c r="O35"/>
  <c r="P79"/>
  <c r="Q79" s="1"/>
  <c r="P166"/>
  <c r="Q166" s="1"/>
  <c r="P181"/>
  <c r="Q181" s="1"/>
  <c r="P594"/>
  <c r="Q594" s="1"/>
  <c r="P75"/>
  <c r="Q75" s="1"/>
  <c r="P161"/>
  <c r="Q161" s="1"/>
  <c r="P168"/>
  <c r="Q168" s="1"/>
  <c r="P184"/>
  <c r="Q184" s="1"/>
  <c r="P558"/>
  <c r="Q558" s="1"/>
  <c r="P589"/>
  <c r="Q589" s="1"/>
  <c r="O595"/>
  <c r="P774"/>
  <c r="Q774" s="1"/>
  <c r="P550"/>
  <c r="Q550" s="1"/>
  <c r="O561"/>
  <c r="P727"/>
  <c r="Q727" s="1"/>
  <c r="P772"/>
  <c r="Q772" s="1"/>
  <c r="P726"/>
  <c r="Q726" s="1"/>
  <c r="O611"/>
  <c r="P707"/>
  <c r="Q707" s="1"/>
  <c r="P702"/>
  <c r="Q702" s="1"/>
  <c r="P689"/>
  <c r="Q689" s="1"/>
  <c r="P684"/>
  <c r="Q684" s="1"/>
  <c r="P644"/>
  <c r="Q644" s="1"/>
  <c r="P634"/>
  <c r="Q634" s="1"/>
  <c r="P619"/>
  <c r="Q619" s="1"/>
  <c r="O36"/>
  <c r="O72"/>
  <c r="O532"/>
  <c r="O571"/>
  <c r="O596"/>
  <c r="O725"/>
  <c r="O770"/>
  <c r="M649"/>
  <c r="O649" s="1"/>
  <c r="M656"/>
  <c r="O656" s="1"/>
  <c r="M661"/>
  <c r="O661" s="1"/>
  <c r="M662"/>
  <c r="O662" s="1"/>
  <c r="M687"/>
  <c r="O687" s="1"/>
  <c r="M693"/>
  <c r="O693" s="1"/>
  <c r="M719"/>
  <c r="O719" s="1"/>
  <c r="M742"/>
  <c r="O742" s="1"/>
  <c r="M781"/>
  <c r="O781" s="1"/>
  <c r="M548"/>
  <c r="O548" s="1"/>
  <c r="M552"/>
  <c r="O552" s="1"/>
  <c r="M574"/>
  <c r="O574" s="1"/>
  <c r="M579"/>
  <c r="O579" s="1"/>
  <c r="M582"/>
  <c r="O582" s="1"/>
  <c r="M588"/>
  <c r="O588" s="1"/>
  <c r="M590"/>
  <c r="O590" s="1"/>
  <c r="M592"/>
  <c r="O592" s="1"/>
  <c r="M591"/>
  <c r="O591" s="1"/>
  <c r="M329"/>
  <c r="P329" s="1"/>
  <c r="Q329" s="1"/>
  <c r="M327"/>
  <c r="O327" s="1"/>
  <c r="M325"/>
  <c r="P325" s="1"/>
  <c r="Q325" s="1"/>
  <c r="M322"/>
  <c r="P322" s="1"/>
  <c r="Q322" s="1"/>
  <c r="M318"/>
  <c r="P318" s="1"/>
  <c r="Q318" s="1"/>
  <c r="M315"/>
  <c r="O315" s="1"/>
  <c r="M309"/>
  <c r="P309" s="1"/>
  <c r="Q309" s="1"/>
  <c r="M307"/>
  <c r="P307" s="1"/>
  <c r="Q307" s="1"/>
  <c r="M185"/>
  <c r="P185" s="1"/>
  <c r="Q185" s="1"/>
  <c r="M156"/>
  <c r="O156" s="1"/>
  <c r="M155"/>
  <c r="O155" s="1"/>
  <c r="M128"/>
  <c r="O128" s="1"/>
  <c r="M127"/>
  <c r="O127" s="1"/>
  <c r="M110"/>
  <c r="O110" s="1"/>
  <c r="M47"/>
  <c r="O47" s="1"/>
  <c r="M646"/>
  <c r="O646" s="1"/>
  <c r="Q646" s="1"/>
  <c r="F646"/>
  <c r="M668"/>
  <c r="O668" s="1"/>
  <c r="Q668" s="1"/>
  <c r="F668"/>
  <c r="M724"/>
  <c r="P724" s="1"/>
  <c r="F724"/>
  <c r="M705"/>
  <c r="P705" s="1"/>
  <c r="F705"/>
  <c r="M620"/>
  <c r="O620" s="1"/>
  <c r="Q620" s="1"/>
  <c r="F620"/>
  <c r="M676"/>
  <c r="O676" s="1"/>
  <c r="Q676" s="1"/>
  <c r="F676"/>
  <c r="M745"/>
  <c r="P745" s="1"/>
  <c r="F745"/>
  <c r="M743"/>
  <c r="O743" s="1"/>
  <c r="Q743" s="1"/>
  <c r="F743"/>
  <c r="M688"/>
  <c r="O688" s="1"/>
  <c r="Q688" s="1"/>
  <c r="F688"/>
  <c r="M459"/>
  <c r="O459" s="1"/>
  <c r="Q459" s="1"/>
  <c r="F459"/>
  <c r="M363"/>
  <c r="O363" s="1"/>
  <c r="Q363" s="1"/>
  <c r="F363"/>
  <c r="M518"/>
  <c r="P518" s="1"/>
  <c r="F518"/>
  <c r="M495"/>
  <c r="P495" s="1"/>
  <c r="F495"/>
  <c r="M487"/>
  <c r="O487" s="1"/>
  <c r="Q487" s="1"/>
  <c r="F487"/>
  <c r="M469"/>
  <c r="O469" s="1"/>
  <c r="Q469" s="1"/>
  <c r="F469"/>
  <c r="M502"/>
  <c r="P502" s="1"/>
  <c r="F502"/>
  <c r="M570"/>
  <c r="P570" s="1"/>
  <c r="F570"/>
  <c r="M337"/>
  <c r="O337" s="1"/>
  <c r="Q337" s="1"/>
  <c r="F337"/>
  <c r="M328"/>
  <c r="P328" s="1"/>
  <c r="F328"/>
  <c r="M319"/>
  <c r="P319" s="1"/>
  <c r="F319"/>
  <c r="M221"/>
  <c r="O221" s="1"/>
  <c r="Q221" s="1"/>
  <c r="F221"/>
  <c r="M321"/>
  <c r="O321" s="1"/>
  <c r="Q321" s="1"/>
  <c r="F321"/>
  <c r="M352"/>
  <c r="P352" s="1"/>
  <c r="F352"/>
  <c r="M213"/>
  <c r="O213" s="1"/>
  <c r="Q213" s="1"/>
  <c r="F213"/>
  <c r="M312"/>
  <c r="O312" s="1"/>
  <c r="Q312" s="1"/>
  <c r="F312"/>
  <c r="O502" l="1"/>
  <c r="Q502" s="1"/>
  <c r="P312"/>
  <c r="O570"/>
  <c r="Q570" s="1"/>
  <c r="P743"/>
  <c r="P221"/>
  <c r="P688"/>
  <c r="O705"/>
  <c r="Q705" s="1"/>
  <c r="O185"/>
  <c r="O309"/>
  <c r="O318"/>
  <c r="O325"/>
  <c r="O329"/>
  <c r="P315"/>
  <c r="Q315" s="1"/>
  <c r="P327"/>
  <c r="Q327" s="1"/>
  <c r="P213"/>
  <c r="O352"/>
  <c r="Q352" s="1"/>
  <c r="O319"/>
  <c r="Q319" s="1"/>
  <c r="O328"/>
  <c r="Q328" s="1"/>
  <c r="O495"/>
  <c r="Q495" s="1"/>
  <c r="O518"/>
  <c r="Q518" s="1"/>
  <c r="O307"/>
  <c r="O322"/>
  <c r="P620"/>
  <c r="P591"/>
  <c r="Q591" s="1"/>
  <c r="P592"/>
  <c r="Q592" s="1"/>
  <c r="P590"/>
  <c r="Q590" s="1"/>
  <c r="P588"/>
  <c r="Q588" s="1"/>
  <c r="P582"/>
  <c r="Q582" s="1"/>
  <c r="P579"/>
  <c r="Q579" s="1"/>
  <c r="P574"/>
  <c r="Q574" s="1"/>
  <c r="P552"/>
  <c r="Q552" s="1"/>
  <c r="P548"/>
  <c r="Q548" s="1"/>
  <c r="P781"/>
  <c r="Q781" s="1"/>
  <c r="P742"/>
  <c r="Q742" s="1"/>
  <c r="P719"/>
  <c r="Q719" s="1"/>
  <c r="P693"/>
  <c r="Q693" s="1"/>
  <c r="P687"/>
  <c r="Q687" s="1"/>
  <c r="P662"/>
  <c r="Q662" s="1"/>
  <c r="P661"/>
  <c r="Q661" s="1"/>
  <c r="P656"/>
  <c r="Q656" s="1"/>
  <c r="P649"/>
  <c r="Q649" s="1"/>
  <c r="P47"/>
  <c r="Q47" s="1"/>
  <c r="P110"/>
  <c r="Q110" s="1"/>
  <c r="P127"/>
  <c r="Q127" s="1"/>
  <c r="P128"/>
  <c r="Q128" s="1"/>
  <c r="P155"/>
  <c r="Q155" s="1"/>
  <c r="P156"/>
  <c r="Q156" s="1"/>
  <c r="O745"/>
  <c r="Q745" s="1"/>
  <c r="O724"/>
  <c r="Q724" s="1"/>
  <c r="P646"/>
  <c r="P676"/>
  <c r="P668"/>
  <c r="P487"/>
  <c r="P459"/>
  <c r="P469"/>
  <c r="P363"/>
  <c r="P321"/>
  <c r="P337"/>
  <c r="L715"/>
  <c r="K715"/>
  <c r="F715"/>
  <c r="L695"/>
  <c r="K695"/>
  <c r="F695"/>
  <c r="L663"/>
  <c r="K663"/>
  <c r="F663"/>
  <c r="M640"/>
  <c r="O640" s="1"/>
  <c r="F640"/>
  <c r="L635"/>
  <c r="K635"/>
  <c r="F635"/>
  <c r="L633"/>
  <c r="K633"/>
  <c r="F633"/>
  <c r="L632"/>
  <c r="K632"/>
  <c r="F632"/>
  <c r="L627"/>
  <c r="K627"/>
  <c r="F627"/>
  <c r="L626"/>
  <c r="K626"/>
  <c r="F626"/>
  <c r="L624"/>
  <c r="K624"/>
  <c r="F624"/>
  <c r="L457"/>
  <c r="K457"/>
  <c r="F457"/>
  <c r="L455"/>
  <c r="K455"/>
  <c r="F455"/>
  <c r="L453"/>
  <c r="K453"/>
  <c r="F453"/>
  <c r="L444"/>
  <c r="K444"/>
  <c r="F444"/>
  <c r="L442"/>
  <c r="K442"/>
  <c r="F442"/>
  <c r="L437"/>
  <c r="K437"/>
  <c r="F437"/>
  <c r="L434"/>
  <c r="K434"/>
  <c r="F434"/>
  <c r="L425"/>
  <c r="K425"/>
  <c r="F425"/>
  <c r="L422"/>
  <c r="K422"/>
  <c r="F422"/>
  <c r="L417"/>
  <c r="K417"/>
  <c r="F417"/>
  <c r="L273"/>
  <c r="K273"/>
  <c r="F273"/>
  <c r="L255"/>
  <c r="K255"/>
  <c r="F255"/>
  <c r="L254"/>
  <c r="K254"/>
  <c r="F254"/>
  <c r="L238"/>
  <c r="K238"/>
  <c r="F238"/>
  <c r="L231"/>
  <c r="K231"/>
  <c r="F231"/>
  <c r="L228"/>
  <c r="K228"/>
  <c r="F228"/>
  <c r="M198"/>
  <c r="O198" s="1"/>
  <c r="F198"/>
  <c r="L182"/>
  <c r="K182"/>
  <c r="F182"/>
  <c r="M177"/>
  <c r="O177" s="1"/>
  <c r="F177"/>
  <c r="L175"/>
  <c r="K175"/>
  <c r="F175"/>
  <c r="M175" l="1"/>
  <c r="O175" s="1"/>
  <c r="M627"/>
  <c r="M663"/>
  <c r="O663" s="1"/>
  <c r="M255"/>
  <c r="O255" s="1"/>
  <c r="M425"/>
  <c r="O425" s="1"/>
  <c r="M182"/>
  <c r="O182" s="1"/>
  <c r="M273"/>
  <c r="O273" s="1"/>
  <c r="M434"/>
  <c r="P434" s="1"/>
  <c r="Q434" s="1"/>
  <c r="M453"/>
  <c r="P453" s="1"/>
  <c r="Q453" s="1"/>
  <c r="M626"/>
  <c r="P626" s="1"/>
  <c r="Q626" s="1"/>
  <c r="M635"/>
  <c r="P635" s="1"/>
  <c r="Q635" s="1"/>
  <c r="M695"/>
  <c r="O695" s="1"/>
  <c r="M228"/>
  <c r="O228" s="1"/>
  <c r="M254"/>
  <c r="M422"/>
  <c r="O422" s="1"/>
  <c r="M457"/>
  <c r="O457" s="1"/>
  <c r="M632"/>
  <c r="M231"/>
  <c r="P231" s="1"/>
  <c r="Q231" s="1"/>
  <c r="M444"/>
  <c r="O444" s="1"/>
  <c r="M417"/>
  <c r="P417" s="1"/>
  <c r="Q417" s="1"/>
  <c r="M437"/>
  <c r="M624"/>
  <c r="O624" s="1"/>
  <c r="M633"/>
  <c r="O633" s="1"/>
  <c r="O434"/>
  <c r="O626"/>
  <c r="P198"/>
  <c r="Q198" s="1"/>
  <c r="M238"/>
  <c r="O238" s="1"/>
  <c r="P177"/>
  <c r="Q177" s="1"/>
  <c r="O453"/>
  <c r="M442"/>
  <c r="O442" s="1"/>
  <c r="M455"/>
  <c r="P455" s="1"/>
  <c r="Q455" s="1"/>
  <c r="M715"/>
  <c r="O715" s="1"/>
  <c r="O437"/>
  <c r="P437"/>
  <c r="Q437" s="1"/>
  <c r="P695"/>
  <c r="Q695" s="1"/>
  <c r="O627"/>
  <c r="P627"/>
  <c r="Q627" s="1"/>
  <c r="O254"/>
  <c r="P254"/>
  <c r="Q254" s="1"/>
  <c r="O417"/>
  <c r="O632"/>
  <c r="P632"/>
  <c r="Q632" s="1"/>
  <c r="P175"/>
  <c r="Q175" s="1"/>
  <c r="P182"/>
  <c r="Q182" s="1"/>
  <c r="P228"/>
  <c r="Q228" s="1"/>
  <c r="P255"/>
  <c r="Q255" s="1"/>
  <c r="P624"/>
  <c r="Q624" s="1"/>
  <c r="P640"/>
  <c r="Q640" s="1"/>
  <c r="P663" l="1"/>
  <c r="Q663" s="1"/>
  <c r="P633"/>
  <c r="Q633" s="1"/>
  <c r="P425"/>
  <c r="Q425" s="1"/>
  <c r="P457"/>
  <c r="Q457" s="1"/>
  <c r="P273"/>
  <c r="Q273" s="1"/>
  <c r="O231"/>
  <c r="P422"/>
  <c r="Q422" s="1"/>
  <c r="P444"/>
  <c r="Q444" s="1"/>
  <c r="P238"/>
  <c r="Q238" s="1"/>
  <c r="O635"/>
  <c r="P442"/>
  <c r="Q442" s="1"/>
  <c r="P715"/>
  <c r="Q715" s="1"/>
  <c r="O455"/>
  <c r="O680"/>
  <c r="Q680" s="1"/>
  <c r="M680"/>
  <c r="P680" s="1"/>
  <c r="O704"/>
  <c r="Q704" s="1"/>
  <c r="M704"/>
  <c r="P704" s="1"/>
  <c r="O757"/>
  <c r="Q757" s="1"/>
  <c r="M757"/>
  <c r="P757" s="1"/>
  <c r="O721"/>
  <c r="Q721" s="1"/>
  <c r="M721"/>
  <c r="P721" s="1"/>
  <c r="O741"/>
  <c r="Q741" s="1"/>
  <c r="M741"/>
  <c r="P741" s="1"/>
  <c r="O753"/>
  <c r="Q753" s="1"/>
  <c r="M753"/>
  <c r="P753" s="1"/>
  <c r="O749"/>
  <c r="Q749" s="1"/>
  <c r="M749"/>
  <c r="P749" s="1"/>
  <c r="O686"/>
  <c r="Q686" s="1"/>
  <c r="M686"/>
  <c r="P686" s="1"/>
  <c r="O491"/>
  <c r="Q491" s="1"/>
  <c r="M491"/>
  <c r="P491" s="1"/>
  <c r="O462"/>
  <c r="Q462" s="1"/>
  <c r="M462"/>
  <c r="P462" s="1"/>
  <c r="O500"/>
  <c r="Q500" s="1"/>
  <c r="M500"/>
  <c r="P500" s="1"/>
  <c r="O512"/>
  <c r="Q512" s="1"/>
  <c r="M512"/>
  <c r="P512" s="1"/>
  <c r="O498"/>
  <c r="Q498" s="1"/>
  <c r="M498"/>
  <c r="P498" s="1"/>
  <c r="O220"/>
  <c r="Q220" s="1"/>
  <c r="M220"/>
  <c r="P220" s="1"/>
  <c r="O347"/>
  <c r="Q347" s="1"/>
  <c r="M347"/>
  <c r="P347" s="1"/>
  <c r="O302"/>
  <c r="Q302" s="1"/>
  <c r="M302"/>
  <c r="P302" s="1"/>
  <c r="O330"/>
  <c r="Q330" s="1"/>
  <c r="M330"/>
  <c r="P330" s="1"/>
  <c r="O341"/>
  <c r="Q341" s="1"/>
  <c r="M341"/>
  <c r="P341" s="1"/>
  <c r="O351"/>
  <c r="Q351" s="1"/>
  <c r="M351"/>
  <c r="P351" s="1"/>
  <c r="O334"/>
  <c r="Q334" s="1"/>
  <c r="M334"/>
  <c r="P334" s="1"/>
  <c r="O311"/>
  <c r="Q311" s="1"/>
  <c r="M311"/>
  <c r="P311" s="1"/>
  <c r="O357"/>
  <c r="Q357" s="1"/>
  <c r="M357"/>
  <c r="P357" s="1"/>
  <c r="O355"/>
  <c r="Q355" s="1"/>
  <c r="M355"/>
  <c r="P355" s="1"/>
  <c r="O354"/>
  <c r="Q354" s="1"/>
  <c r="M354"/>
  <c r="P354" s="1"/>
  <c r="O324"/>
  <c r="Q324" s="1"/>
  <c r="M324"/>
  <c r="P324" s="1"/>
  <c r="O358"/>
  <c r="Q358" s="1"/>
  <c r="M358"/>
  <c r="P358" s="1"/>
  <c r="O331"/>
  <c r="Q331" s="1"/>
  <c r="M331"/>
  <c r="P331" s="1"/>
  <c r="O84"/>
  <c r="Q84" s="1"/>
  <c r="M84"/>
  <c r="P84" s="1"/>
  <c r="O22"/>
  <c r="Q22" s="1"/>
  <c r="M22"/>
  <c r="P22" s="1"/>
  <c r="O49"/>
  <c r="Q49" s="1"/>
  <c r="M49"/>
  <c r="P49" s="1"/>
  <c r="O37"/>
  <c r="Q37" s="1"/>
  <c r="M37"/>
  <c r="P37" s="1"/>
  <c r="O132"/>
  <c r="Q132" s="1"/>
  <c r="M132"/>
  <c r="P132" s="1"/>
  <c r="O48"/>
  <c r="Q48" s="1"/>
  <c r="M48"/>
  <c r="P48" s="1"/>
  <c r="O31"/>
  <c r="Q31" s="1"/>
  <c r="M31"/>
  <c r="P31" s="1"/>
  <c r="O107"/>
  <c r="Q107" s="1"/>
  <c r="M107"/>
  <c r="P107" s="1"/>
  <c r="O74"/>
  <c r="Q74" s="1"/>
  <c r="M74"/>
  <c r="P74" s="1"/>
  <c r="O118"/>
  <c r="Q118" s="1"/>
  <c r="M118"/>
  <c r="P118" s="1"/>
  <c r="O26"/>
  <c r="Q26" s="1"/>
  <c r="M26"/>
  <c r="P26" s="1"/>
  <c r="O130"/>
  <c r="Q130" s="1"/>
  <c r="M130"/>
  <c r="P130" s="1"/>
  <c r="O113"/>
  <c r="Q113" s="1"/>
  <c r="M113"/>
  <c r="P113" s="1"/>
  <c r="M767"/>
  <c r="O767" s="1"/>
  <c r="M732"/>
  <c r="O732" s="1"/>
  <c r="M694"/>
  <c r="O694" s="1"/>
  <c r="M675"/>
  <c r="O675" s="1"/>
  <c r="M650"/>
  <c r="O650" s="1"/>
  <c r="M638"/>
  <c r="O638" s="1"/>
  <c r="M608"/>
  <c r="O608" s="1"/>
  <c r="M603"/>
  <c r="O603" s="1"/>
  <c r="M445"/>
  <c r="O445" s="1"/>
  <c r="M432"/>
  <c r="O432" s="1"/>
  <c r="M510"/>
  <c r="O510" s="1"/>
  <c r="M490"/>
  <c r="O490" s="1"/>
  <c r="M484"/>
  <c r="O484" s="1"/>
  <c r="M479"/>
  <c r="O479" s="1"/>
  <c r="M481"/>
  <c r="O481" s="1"/>
  <c r="M449"/>
  <c r="O449" s="1"/>
  <c r="M436"/>
  <c r="O436" s="1"/>
  <c r="M385"/>
  <c r="O385" s="1"/>
  <c r="M364"/>
  <c r="O364" s="1"/>
  <c r="M362"/>
  <c r="O362" s="1"/>
  <c r="M356"/>
  <c r="O356" s="1"/>
  <c r="M224"/>
  <c r="O224" s="1"/>
  <c r="M219"/>
  <c r="O219" s="1"/>
  <c r="M216"/>
  <c r="O216" s="1"/>
  <c r="M208"/>
  <c r="O208" s="1"/>
  <c r="M192"/>
  <c r="O192" s="1"/>
  <c r="M176"/>
  <c r="O176" s="1"/>
  <c r="M173"/>
  <c r="O173" s="1"/>
  <c r="M169"/>
  <c r="O169" s="1"/>
  <c r="M163"/>
  <c r="O163" s="1"/>
  <c r="M323"/>
  <c r="O323" s="1"/>
  <c r="M117"/>
  <c r="O117" s="1"/>
  <c r="M87"/>
  <c r="O87" s="1"/>
  <c r="M86"/>
  <c r="O86" s="1"/>
  <c r="M85"/>
  <c r="O85" s="1"/>
  <c r="M70"/>
  <c r="O70" s="1"/>
  <c r="M69"/>
  <c r="O69" s="1"/>
  <c r="M46"/>
  <c r="O46" s="1"/>
  <c r="M53"/>
  <c r="O53" s="1"/>
  <c r="M51"/>
  <c r="O51" s="1"/>
  <c r="P51" l="1"/>
  <c r="Q51" s="1"/>
  <c r="P53"/>
  <c r="Q53" s="1"/>
  <c r="P46"/>
  <c r="Q46" s="1"/>
  <c r="P69"/>
  <c r="Q69" s="1"/>
  <c r="P70"/>
  <c r="Q70" s="1"/>
  <c r="P85"/>
  <c r="Q85" s="1"/>
  <c r="P86"/>
  <c r="Q86" s="1"/>
  <c r="P87"/>
  <c r="Q87" s="1"/>
  <c r="P117"/>
  <c r="Q117" s="1"/>
  <c r="P323"/>
  <c r="Q323" s="1"/>
  <c r="P163"/>
  <c r="Q163" s="1"/>
  <c r="P169"/>
  <c r="Q169" s="1"/>
  <c r="P173"/>
  <c r="Q173" s="1"/>
  <c r="P176"/>
  <c r="Q176" s="1"/>
  <c r="P192"/>
  <c r="Q192" s="1"/>
  <c r="P208"/>
  <c r="Q208" s="1"/>
  <c r="P216"/>
  <c r="Q216" s="1"/>
  <c r="P219"/>
  <c r="Q219" s="1"/>
  <c r="P224"/>
  <c r="Q224" s="1"/>
  <c r="P356"/>
  <c r="Q356" s="1"/>
  <c r="P362"/>
  <c r="Q362" s="1"/>
  <c r="P364"/>
  <c r="Q364" s="1"/>
  <c r="P385"/>
  <c r="Q385" s="1"/>
  <c r="P436"/>
  <c r="Q436" s="1"/>
  <c r="P449"/>
  <c r="Q449" s="1"/>
  <c r="P481"/>
  <c r="Q481" s="1"/>
  <c r="P479"/>
  <c r="Q479" s="1"/>
  <c r="P484"/>
  <c r="Q484" s="1"/>
  <c r="P490"/>
  <c r="Q490" s="1"/>
  <c r="P510"/>
  <c r="Q510" s="1"/>
  <c r="P432"/>
  <c r="Q432" s="1"/>
  <c r="P445"/>
  <c r="Q445" s="1"/>
  <c r="P603"/>
  <c r="Q603" s="1"/>
  <c r="P608"/>
  <c r="Q608" s="1"/>
  <c r="P638"/>
  <c r="Q638" s="1"/>
  <c r="P650"/>
  <c r="Q650" s="1"/>
  <c r="P675"/>
  <c r="Q675" s="1"/>
  <c r="P694"/>
  <c r="Q694" s="1"/>
  <c r="P732"/>
  <c r="Q732" s="1"/>
  <c r="P767"/>
  <c r="Q767" s="1"/>
  <c r="M754" l="1"/>
  <c r="O754" s="1"/>
  <c r="F754"/>
  <c r="M670"/>
  <c r="O670" s="1"/>
  <c r="F670"/>
  <c r="M720"/>
  <c r="O720" s="1"/>
  <c r="F720"/>
  <c r="M731"/>
  <c r="O731" s="1"/>
  <c r="F731"/>
  <c r="M673"/>
  <c r="O673" s="1"/>
  <c r="F673"/>
  <c r="M677"/>
  <c r="O677" s="1"/>
  <c r="F677"/>
  <c r="M665"/>
  <c r="O665" s="1"/>
  <c r="F665"/>
  <c r="M501"/>
  <c r="O501" s="1"/>
  <c r="F501"/>
  <c r="M564"/>
  <c r="P564" s="1"/>
  <c r="Q564" s="1"/>
  <c r="F564"/>
  <c r="M420"/>
  <c r="P420" s="1"/>
  <c r="Q420" s="1"/>
  <c r="F420"/>
  <c r="M370"/>
  <c r="O370" s="1"/>
  <c r="F370"/>
  <c r="M454"/>
  <c r="O454" s="1"/>
  <c r="F454"/>
  <c r="M369"/>
  <c r="P369" s="1"/>
  <c r="Q369" s="1"/>
  <c r="F369"/>
  <c r="M297"/>
  <c r="P297" s="1"/>
  <c r="Q297" s="1"/>
  <c r="F297"/>
  <c r="M316"/>
  <c r="O316" s="1"/>
  <c r="F316"/>
  <c r="M310"/>
  <c r="P310" s="1"/>
  <c r="Q310" s="1"/>
  <c r="F310"/>
  <c r="M294"/>
  <c r="P294" s="1"/>
  <c r="Q294" s="1"/>
  <c r="F294"/>
  <c r="M298"/>
  <c r="O298" s="1"/>
  <c r="F298"/>
  <c r="M253"/>
  <c r="O253" s="1"/>
  <c r="F253"/>
  <c r="M288"/>
  <c r="P288" s="1"/>
  <c r="Q288" s="1"/>
  <c r="F288"/>
  <c r="M141"/>
  <c r="P141" s="1"/>
  <c r="Q141" s="1"/>
  <c r="F141"/>
  <c r="M359"/>
  <c r="O359" s="1"/>
  <c r="F359"/>
  <c r="M339"/>
  <c r="P339" s="1"/>
  <c r="Q339" s="1"/>
  <c r="F339"/>
  <c r="M150"/>
  <c r="O150" s="1"/>
  <c r="F150"/>
  <c r="M102"/>
  <c r="P102" s="1"/>
  <c r="Q102" s="1"/>
  <c r="F102"/>
  <c r="M144"/>
  <c r="O144" s="1"/>
  <c r="F144"/>
  <c r="M83"/>
  <c r="P83" s="1"/>
  <c r="Q83" s="1"/>
  <c r="F83"/>
  <c r="P298" l="1"/>
  <c r="Q298" s="1"/>
  <c r="P253"/>
  <c r="Q253" s="1"/>
  <c r="O339"/>
  <c r="O294"/>
  <c r="O102"/>
  <c r="P316"/>
  <c r="Q316" s="1"/>
  <c r="O297"/>
  <c r="O369"/>
  <c r="O420"/>
  <c r="O564"/>
  <c r="O83"/>
  <c r="P150"/>
  <c r="Q150" s="1"/>
  <c r="O141"/>
  <c r="P665"/>
  <c r="Q665" s="1"/>
  <c r="P677"/>
  <c r="Q677" s="1"/>
  <c r="P720"/>
  <c r="Q720" s="1"/>
  <c r="P670"/>
  <c r="Q670" s="1"/>
  <c r="P731"/>
  <c r="Q731" s="1"/>
  <c r="P673"/>
  <c r="Q673" s="1"/>
  <c r="P754"/>
  <c r="Q754" s="1"/>
  <c r="P370"/>
  <c r="Q370" s="1"/>
  <c r="P454"/>
  <c r="Q454" s="1"/>
  <c r="P501"/>
  <c r="Q501" s="1"/>
  <c r="O288"/>
  <c r="O310"/>
  <c r="P144"/>
  <c r="Q144" s="1"/>
  <c r="P359"/>
  <c r="Q359" s="1"/>
  <c r="I771" l="1"/>
  <c r="K771" s="1"/>
  <c r="M771" s="1"/>
  <c r="I710"/>
  <c r="K710" s="1"/>
  <c r="M710" s="1"/>
  <c r="I766"/>
  <c r="K766" s="1"/>
  <c r="M766" s="1"/>
  <c r="I692"/>
  <c r="K692" s="1"/>
  <c r="M692" s="1"/>
  <c r="I654"/>
  <c r="K654" s="1"/>
  <c r="M654" s="1"/>
  <c r="I714"/>
  <c r="K714" s="1"/>
  <c r="M714" s="1"/>
  <c r="I738"/>
  <c r="K738" s="1"/>
  <c r="M738" s="1"/>
  <c r="I762"/>
  <c r="K762" s="1"/>
  <c r="M762" s="1"/>
  <c r="I636"/>
  <c r="K636" s="1"/>
  <c r="M636" s="1"/>
  <c r="I699"/>
  <c r="K699" s="1"/>
  <c r="M699" s="1"/>
  <c r="I547"/>
  <c r="K547" s="1"/>
  <c r="M547" s="1"/>
  <c r="K427"/>
  <c r="M427" s="1"/>
  <c r="P427" s="1"/>
  <c r="Q427" s="1"/>
  <c r="I371"/>
  <c r="K371" s="1"/>
  <c r="M371" s="1"/>
  <c r="I507"/>
  <c r="K507" s="1"/>
  <c r="M507" s="1"/>
  <c r="I515"/>
  <c r="K515" s="1"/>
  <c r="M515" s="1"/>
  <c r="K431"/>
  <c r="M431" s="1"/>
  <c r="I470"/>
  <c r="K470" s="1"/>
  <c r="M470" s="1"/>
  <c r="I492"/>
  <c r="K492" s="1"/>
  <c r="M492" s="1"/>
  <c r="I377"/>
  <c r="K377" s="1"/>
  <c r="M377" s="1"/>
  <c r="I546"/>
  <c r="K546" s="1"/>
  <c r="M546" s="1"/>
  <c r="I195"/>
  <c r="K195" s="1"/>
  <c r="M195" s="1"/>
  <c r="I251"/>
  <c r="K251" s="1"/>
  <c r="M251" s="1"/>
  <c r="K212"/>
  <c r="M212" s="1"/>
  <c r="P212" s="1"/>
  <c r="Q212" s="1"/>
  <c r="I193"/>
  <c r="K193" s="1"/>
  <c r="M193" s="1"/>
  <c r="K172"/>
  <c r="M172" s="1"/>
  <c r="I285"/>
  <c r="K285" s="1"/>
  <c r="M285" s="1"/>
  <c r="I262"/>
  <c r="K262" s="1"/>
  <c r="M262" s="1"/>
  <c r="I165"/>
  <c r="K165" s="1"/>
  <c r="M165" s="1"/>
  <c r="K188"/>
  <c r="M188" s="1"/>
  <c r="O188" s="1"/>
  <c r="K174"/>
  <c r="M174" s="1"/>
  <c r="I116"/>
  <c r="K116" s="1"/>
  <c r="M116" s="1"/>
  <c r="K115"/>
  <c r="M115" s="1"/>
  <c r="O115" s="1"/>
  <c r="I89"/>
  <c r="K89" s="1"/>
  <c r="M89" s="1"/>
  <c r="I125"/>
  <c r="K125" s="1"/>
  <c r="M125" s="1"/>
  <c r="K39"/>
  <c r="M39" s="1"/>
  <c r="I38"/>
  <c r="K38" s="1"/>
  <c r="M38" s="1"/>
  <c r="K122"/>
  <c r="M122" s="1"/>
  <c r="O122" s="1"/>
  <c r="I94"/>
  <c r="K94" s="1"/>
  <c r="M94" s="1"/>
  <c r="I106"/>
  <c r="K106" s="1"/>
  <c r="M106" s="1"/>
  <c r="K58"/>
  <c r="M58" s="1"/>
  <c r="M779"/>
  <c r="O779" s="1"/>
  <c r="F779"/>
  <c r="M672"/>
  <c r="P672" s="1"/>
  <c r="Q672" s="1"/>
  <c r="F672"/>
  <c r="M645"/>
  <c r="O645" s="1"/>
  <c r="F645"/>
  <c r="M628"/>
  <c r="O628" s="1"/>
  <c r="F628"/>
  <c r="M622"/>
  <c r="O622" s="1"/>
  <c r="F622"/>
  <c r="M616"/>
  <c r="O616" s="1"/>
  <c r="F616"/>
  <c r="M614"/>
  <c r="O614" s="1"/>
  <c r="F614"/>
  <c r="M609"/>
  <c r="O609" s="1"/>
  <c r="F609"/>
  <c r="M601"/>
  <c r="O601" s="1"/>
  <c r="F601"/>
  <c r="M597"/>
  <c r="O597" s="1"/>
  <c r="F597"/>
  <c r="M486"/>
  <c r="O486" s="1"/>
  <c r="F486"/>
  <c r="M488"/>
  <c r="O488" s="1"/>
  <c r="F488"/>
  <c r="M467"/>
  <c r="O467" s="1"/>
  <c r="F467"/>
  <c r="M466"/>
  <c r="O466" s="1"/>
  <c r="F466"/>
  <c r="M448"/>
  <c r="O448" s="1"/>
  <c r="F448"/>
  <c r="M447"/>
  <c r="O447" s="1"/>
  <c r="F447"/>
  <c r="M446"/>
  <c r="P446" s="1"/>
  <c r="Q446" s="1"/>
  <c r="F446"/>
  <c r="M440"/>
  <c r="O440" s="1"/>
  <c r="F440"/>
  <c r="M439"/>
  <c r="O439" s="1"/>
  <c r="F439"/>
  <c r="M430"/>
  <c r="O430" s="1"/>
  <c r="F430"/>
  <c r="M200"/>
  <c r="O200" s="1"/>
  <c r="F200"/>
  <c r="M191"/>
  <c r="O191" s="1"/>
  <c r="F191"/>
  <c r="M190"/>
  <c r="O190" s="1"/>
  <c r="F190"/>
  <c r="M187"/>
  <c r="O187" s="1"/>
  <c r="F187"/>
  <c r="M183"/>
  <c r="O183" s="1"/>
  <c r="F183"/>
  <c r="M180"/>
  <c r="O180" s="1"/>
  <c r="F180"/>
  <c r="M167"/>
  <c r="O167" s="1"/>
  <c r="F167"/>
  <c r="M160"/>
  <c r="O160" s="1"/>
  <c r="F160"/>
  <c r="M159"/>
  <c r="O159" s="1"/>
  <c r="F159"/>
  <c r="M158"/>
  <c r="O158" s="1"/>
  <c r="F158"/>
  <c r="M24"/>
  <c r="O24" s="1"/>
  <c r="F24"/>
  <c r="M23"/>
  <c r="O23" s="1"/>
  <c r="F23"/>
  <c r="M21"/>
  <c r="O21" s="1"/>
  <c r="F21"/>
  <c r="M19"/>
  <c r="O19" s="1"/>
  <c r="F19"/>
  <c r="M17"/>
  <c r="O17" s="1"/>
  <c r="F17"/>
  <c r="M15"/>
  <c r="O15" s="1"/>
  <c r="F15"/>
  <c r="M13"/>
  <c r="O13" s="1"/>
  <c r="F13"/>
  <c r="M11"/>
  <c r="P11" s="1"/>
  <c r="Q11" s="1"/>
  <c r="F11"/>
  <c r="M10"/>
  <c r="O10" s="1"/>
  <c r="F10"/>
  <c r="M8"/>
  <c r="O8" s="1"/>
  <c r="F8"/>
  <c r="P466" l="1"/>
  <c r="Q466" s="1"/>
  <c r="O11"/>
  <c r="P440"/>
  <c r="Q440" s="1"/>
  <c r="P17"/>
  <c r="Q17" s="1"/>
  <c r="O446"/>
  <c r="P19"/>
  <c r="Q19" s="1"/>
  <c r="P486"/>
  <c r="Q486" s="1"/>
  <c r="P597"/>
  <c r="Q597" s="1"/>
  <c r="P10"/>
  <c r="Q10" s="1"/>
  <c r="P191"/>
  <c r="Q191" s="1"/>
  <c r="P614"/>
  <c r="Q614" s="1"/>
  <c r="P439"/>
  <c r="Q439" s="1"/>
  <c r="P24"/>
  <c r="Q24" s="1"/>
  <c r="P158"/>
  <c r="Q158" s="1"/>
  <c r="P616"/>
  <c r="Q616" s="1"/>
  <c r="P167"/>
  <c r="Q167" s="1"/>
  <c r="P180"/>
  <c r="Q180" s="1"/>
  <c r="P645"/>
  <c r="Q645" s="1"/>
  <c r="P190"/>
  <c r="Q190" s="1"/>
  <c r="P448"/>
  <c r="Q448" s="1"/>
  <c r="O672"/>
  <c r="O58"/>
  <c r="P58"/>
  <c r="Q58" s="1"/>
  <c r="O94"/>
  <c r="P94"/>
  <c r="Q94" s="1"/>
  <c r="O39"/>
  <c r="P39"/>
  <c r="Q39" s="1"/>
  <c r="O89"/>
  <c r="P89"/>
  <c r="Q89" s="1"/>
  <c r="O174"/>
  <c r="P174"/>
  <c r="Q174" s="1"/>
  <c r="O262"/>
  <c r="P262"/>
  <c r="Q262" s="1"/>
  <c r="O193"/>
  <c r="P193"/>
  <c r="Q193" s="1"/>
  <c r="P195"/>
  <c r="Q195" s="1"/>
  <c r="O195"/>
  <c r="P470"/>
  <c r="Q470" s="1"/>
  <c r="O470"/>
  <c r="O636"/>
  <c r="P636"/>
  <c r="Q636" s="1"/>
  <c r="O654"/>
  <c r="P654"/>
  <c r="Q654" s="1"/>
  <c r="O771"/>
  <c r="P771"/>
  <c r="Q771" s="1"/>
  <c r="P38"/>
  <c r="Q38" s="1"/>
  <c r="O38"/>
  <c r="P116"/>
  <c r="Q116" s="1"/>
  <c r="O116"/>
  <c r="P165"/>
  <c r="Q165" s="1"/>
  <c r="O165"/>
  <c r="O251"/>
  <c r="P251"/>
  <c r="Q251" s="1"/>
  <c r="O492"/>
  <c r="P492"/>
  <c r="Q492" s="1"/>
  <c r="O515"/>
  <c r="P515"/>
  <c r="Q515" s="1"/>
  <c r="O371"/>
  <c r="P371"/>
  <c r="Q371" s="1"/>
  <c r="P699"/>
  <c r="Q699" s="1"/>
  <c r="O699"/>
  <c r="P714"/>
  <c r="Q714" s="1"/>
  <c r="O714"/>
  <c r="P710"/>
  <c r="Q710" s="1"/>
  <c r="O710"/>
  <c r="O106"/>
  <c r="P106"/>
  <c r="Q106" s="1"/>
  <c r="O125"/>
  <c r="P125"/>
  <c r="Q125" s="1"/>
  <c r="O172"/>
  <c r="P172"/>
  <c r="Q172" s="1"/>
  <c r="P377"/>
  <c r="Q377" s="1"/>
  <c r="O377"/>
  <c r="O547"/>
  <c r="P547"/>
  <c r="Q547" s="1"/>
  <c r="O738"/>
  <c r="P738"/>
  <c r="Q738" s="1"/>
  <c r="O766"/>
  <c r="P766"/>
  <c r="Q766" s="1"/>
  <c r="P285"/>
  <c r="Q285" s="1"/>
  <c r="O285"/>
  <c r="O546"/>
  <c r="P546"/>
  <c r="Q546" s="1"/>
  <c r="O431"/>
  <c r="P431"/>
  <c r="Q431" s="1"/>
  <c r="O507"/>
  <c r="P507"/>
  <c r="Q507" s="1"/>
  <c r="P762"/>
  <c r="Q762" s="1"/>
  <c r="O762"/>
  <c r="P692"/>
  <c r="Q692" s="1"/>
  <c r="O692"/>
  <c r="O212"/>
  <c r="O427"/>
  <c r="P122"/>
  <c r="Q122" s="1"/>
  <c r="P115"/>
  <c r="Q115" s="1"/>
  <c r="P188"/>
  <c r="Q188" s="1"/>
  <c r="P8"/>
  <c r="Q8" s="1"/>
  <c r="P15"/>
  <c r="Q15" s="1"/>
  <c r="P23"/>
  <c r="Q23" s="1"/>
  <c r="P160"/>
  <c r="Q160" s="1"/>
  <c r="P187"/>
  <c r="Q187" s="1"/>
  <c r="P430"/>
  <c r="Q430" s="1"/>
  <c r="P447"/>
  <c r="Q447" s="1"/>
  <c r="P488"/>
  <c r="Q488" s="1"/>
  <c r="P609"/>
  <c r="Q609" s="1"/>
  <c r="P628"/>
  <c r="Q628" s="1"/>
  <c r="P13"/>
  <c r="Q13" s="1"/>
  <c r="P21"/>
  <c r="Q21" s="1"/>
  <c r="P159"/>
  <c r="Q159" s="1"/>
  <c r="P183"/>
  <c r="Q183" s="1"/>
  <c r="P200"/>
  <c r="Q200" s="1"/>
  <c r="P467"/>
  <c r="Q467" s="1"/>
  <c r="P601"/>
  <c r="Q601" s="1"/>
  <c r="P622"/>
  <c r="Q622" s="1"/>
  <c r="P779"/>
  <c r="Q779" s="1"/>
  <c r="K682"/>
  <c r="M682" s="1"/>
  <c r="O682" s="1"/>
  <c r="F682"/>
  <c r="K696"/>
  <c r="M696" s="1"/>
  <c r="P696" s="1"/>
  <c r="Q696" s="1"/>
  <c r="F696"/>
  <c r="K641"/>
  <c r="M641" s="1"/>
  <c r="O641" s="1"/>
  <c r="F641"/>
  <c r="K711"/>
  <c r="M711" s="1"/>
  <c r="P711" s="1"/>
  <c r="Q711" s="1"/>
  <c r="F711"/>
  <c r="K651"/>
  <c r="M651" s="1"/>
  <c r="O651" s="1"/>
  <c r="F651"/>
  <c r="K697"/>
  <c r="M697" s="1"/>
  <c r="P697" s="1"/>
  <c r="Q697" s="1"/>
  <c r="F697"/>
  <c r="K683"/>
  <c r="M683" s="1"/>
  <c r="O683" s="1"/>
  <c r="F683"/>
  <c r="K657"/>
  <c r="M657" s="1"/>
  <c r="P657" s="1"/>
  <c r="Q657" s="1"/>
  <c r="F657"/>
  <c r="K535"/>
  <c r="M535" s="1"/>
  <c r="O535" s="1"/>
  <c r="F535"/>
  <c r="K389"/>
  <c r="M389" s="1"/>
  <c r="P389" s="1"/>
  <c r="Q389" s="1"/>
  <c r="F389"/>
  <c r="K368"/>
  <c r="M368" s="1"/>
  <c r="O368" s="1"/>
  <c r="F368"/>
  <c r="K375"/>
  <c r="M375" s="1"/>
  <c r="P375" s="1"/>
  <c r="Q375" s="1"/>
  <c r="F375"/>
  <c r="K527"/>
  <c r="M527" s="1"/>
  <c r="O527" s="1"/>
  <c r="F527"/>
  <c r="K520"/>
  <c r="M520" s="1"/>
  <c r="P520" s="1"/>
  <c r="Q520" s="1"/>
  <c r="F520"/>
  <c r="K463"/>
  <c r="M463" s="1"/>
  <c r="O463" s="1"/>
  <c r="F463"/>
  <c r="K373"/>
  <c r="M373" s="1"/>
  <c r="P373" s="1"/>
  <c r="Q373" s="1"/>
  <c r="F373"/>
  <c r="K505"/>
  <c r="M505" s="1"/>
  <c r="O505" s="1"/>
  <c r="F505"/>
  <c r="K503"/>
  <c r="M503" s="1"/>
  <c r="P503" s="1"/>
  <c r="Q503" s="1"/>
  <c r="F503"/>
  <c r="M717"/>
  <c r="O717" s="1"/>
  <c r="F717"/>
  <c r="M709"/>
  <c r="O709" s="1"/>
  <c r="F709"/>
  <c r="M625"/>
  <c r="P625" s="1"/>
  <c r="Q625" s="1"/>
  <c r="F625"/>
  <c r="M623"/>
  <c r="O623" s="1"/>
  <c r="F623"/>
  <c r="M621"/>
  <c r="O621" s="1"/>
  <c r="F621"/>
  <c r="M605"/>
  <c r="O605" s="1"/>
  <c r="F605"/>
  <c r="M604"/>
  <c r="P604" s="1"/>
  <c r="Q604" s="1"/>
  <c r="F604"/>
  <c r="M599"/>
  <c r="O599" s="1"/>
  <c r="F599"/>
  <c r="M598"/>
  <c r="O598" s="1"/>
  <c r="F598"/>
  <c r="M410"/>
  <c r="O410" s="1"/>
  <c r="F410"/>
  <c r="M408"/>
  <c r="O408" s="1"/>
  <c r="F408"/>
  <c r="M407"/>
  <c r="O407" s="1"/>
  <c r="F407"/>
  <c r="M402"/>
  <c r="O402" s="1"/>
  <c r="F402"/>
  <c r="M399"/>
  <c r="P399" s="1"/>
  <c r="Q399" s="1"/>
  <c r="F399"/>
  <c r="M397"/>
  <c r="O397" s="1"/>
  <c r="F397"/>
  <c r="M395"/>
  <c r="O395" s="1"/>
  <c r="F395"/>
  <c r="M394"/>
  <c r="O394" s="1"/>
  <c r="F394"/>
  <c r="M392"/>
  <c r="P392" s="1"/>
  <c r="Q392" s="1"/>
  <c r="F392"/>
  <c r="M390"/>
  <c r="P390" s="1"/>
  <c r="Q390" s="1"/>
  <c r="F390"/>
  <c r="M243"/>
  <c r="O243" s="1"/>
  <c r="F243"/>
  <c r="M237"/>
  <c r="O237" s="1"/>
  <c r="F237"/>
  <c r="M236"/>
  <c r="P236" s="1"/>
  <c r="Q236" s="1"/>
  <c r="F236"/>
  <c r="M235"/>
  <c r="O235" s="1"/>
  <c r="F235"/>
  <c r="M232"/>
  <c r="O232" s="1"/>
  <c r="F232"/>
  <c r="M230"/>
  <c r="O230" s="1"/>
  <c r="F230"/>
  <c r="M229"/>
  <c r="O229" s="1"/>
  <c r="F229"/>
  <c r="M227"/>
  <c r="P227" s="1"/>
  <c r="Q227" s="1"/>
  <c r="F227"/>
  <c r="M226"/>
  <c r="O226" s="1"/>
  <c r="F226"/>
  <c r="M78"/>
  <c r="O78" s="1"/>
  <c r="F78"/>
  <c r="M77"/>
  <c r="O77" s="1"/>
  <c r="F77"/>
  <c r="M73"/>
  <c r="O73" s="1"/>
  <c r="F73"/>
  <c r="M68"/>
  <c r="O68" s="1"/>
  <c r="F68"/>
  <c r="M63"/>
  <c r="O63" s="1"/>
  <c r="F63"/>
  <c r="M61"/>
  <c r="O61" s="1"/>
  <c r="F61"/>
  <c r="M44"/>
  <c r="O44" s="1"/>
  <c r="F44"/>
  <c r="M41"/>
  <c r="O41" s="1"/>
  <c r="F41"/>
  <c r="M30"/>
  <c r="O30" s="1"/>
  <c r="F30"/>
  <c r="M14"/>
  <c r="O14" s="1"/>
  <c r="F14"/>
  <c r="O227" l="1"/>
  <c r="P599"/>
  <c r="Q599" s="1"/>
  <c r="O390"/>
  <c r="O399"/>
  <c r="O625"/>
  <c r="P41"/>
  <c r="Q41" s="1"/>
  <c r="O392"/>
  <c r="O503"/>
  <c r="O373"/>
  <c r="O520"/>
  <c r="O375"/>
  <c r="O389"/>
  <c r="O657"/>
  <c r="O697"/>
  <c r="O711"/>
  <c r="O696"/>
  <c r="P505"/>
  <c r="Q505" s="1"/>
  <c r="P463"/>
  <c r="Q463" s="1"/>
  <c r="P527"/>
  <c r="Q527" s="1"/>
  <c r="P368"/>
  <c r="Q368" s="1"/>
  <c r="P535"/>
  <c r="Q535" s="1"/>
  <c r="P683"/>
  <c r="Q683" s="1"/>
  <c r="P651"/>
  <c r="Q651" s="1"/>
  <c r="P641"/>
  <c r="Q641" s="1"/>
  <c r="P682"/>
  <c r="Q682" s="1"/>
  <c r="O604"/>
  <c r="P623"/>
  <c r="Q623" s="1"/>
  <c r="P44"/>
  <c r="Q44" s="1"/>
  <c r="P68"/>
  <c r="Q68" s="1"/>
  <c r="P73"/>
  <c r="Q73" s="1"/>
  <c r="P235"/>
  <c r="Q235" s="1"/>
  <c r="P397"/>
  <c r="Q397" s="1"/>
  <c r="P407"/>
  <c r="Q407" s="1"/>
  <c r="P408"/>
  <c r="Q408" s="1"/>
  <c r="O236"/>
  <c r="P395"/>
  <c r="Q395" s="1"/>
  <c r="P226"/>
  <c r="Q226" s="1"/>
  <c r="P232"/>
  <c r="Q232" s="1"/>
  <c r="P243"/>
  <c r="Q243" s="1"/>
  <c r="P30"/>
  <c r="Q30" s="1"/>
  <c r="P63"/>
  <c r="Q63" s="1"/>
  <c r="P78"/>
  <c r="Q78" s="1"/>
  <c r="P230"/>
  <c r="Q230" s="1"/>
  <c r="P237"/>
  <c r="Q237" s="1"/>
  <c r="P394"/>
  <c r="Q394" s="1"/>
  <c r="P402"/>
  <c r="Q402" s="1"/>
  <c r="P598"/>
  <c r="Q598" s="1"/>
  <c r="P621"/>
  <c r="Q621" s="1"/>
  <c r="P717"/>
  <c r="Q717" s="1"/>
  <c r="P14"/>
  <c r="Q14" s="1"/>
  <c r="P61"/>
  <c r="Q61" s="1"/>
  <c r="P77"/>
  <c r="Q77" s="1"/>
  <c r="P229"/>
  <c r="Q229" s="1"/>
  <c r="P410"/>
  <c r="Q410" s="1"/>
  <c r="P605"/>
  <c r="Q605" s="1"/>
  <c r="P709"/>
  <c r="Q709" s="1"/>
  <c r="M739" l="1"/>
  <c r="O739" s="1"/>
  <c r="M653"/>
  <c r="O653" s="1"/>
  <c r="M631"/>
  <c r="O631" s="1"/>
  <c r="M560"/>
  <c r="O560" s="1"/>
  <c r="M575"/>
  <c r="O575" s="1"/>
  <c r="M545"/>
  <c r="P545" s="1"/>
  <c r="Q545" s="1"/>
  <c r="M344"/>
  <c r="O344" s="1"/>
  <c r="M282"/>
  <c r="O282" s="1"/>
  <c r="M260"/>
  <c r="O260" s="1"/>
  <c r="M80"/>
  <c r="O80" s="1"/>
  <c r="M66"/>
  <c r="O66" s="1"/>
  <c r="M43"/>
  <c r="O43" s="1"/>
  <c r="O545" l="1"/>
  <c r="P631"/>
  <c r="Q631" s="1"/>
  <c r="P653"/>
  <c r="Q653" s="1"/>
  <c r="P739"/>
  <c r="Q739" s="1"/>
  <c r="P575"/>
  <c r="Q575" s="1"/>
  <c r="P560"/>
  <c r="Q560" s="1"/>
  <c r="P260"/>
  <c r="Q260" s="1"/>
  <c r="P282"/>
  <c r="Q282" s="1"/>
  <c r="P344"/>
  <c r="Q344" s="1"/>
  <c r="P43"/>
  <c r="Q43" s="1"/>
  <c r="P66"/>
  <c r="Q66" s="1"/>
  <c r="P80"/>
  <c r="Q80" s="1"/>
  <c r="M746" l="1"/>
  <c r="O746" s="1"/>
  <c r="M734"/>
  <c r="P734" s="1"/>
  <c r="Q734" s="1"/>
  <c r="M751"/>
  <c r="P751" s="1"/>
  <c r="Q751" s="1"/>
  <c r="M747"/>
  <c r="O747" s="1"/>
  <c r="M755"/>
  <c r="O755" s="1"/>
  <c r="M782"/>
  <c r="P782" s="1"/>
  <c r="Q782" s="1"/>
  <c r="M756"/>
  <c r="P756" s="1"/>
  <c r="Q756" s="1"/>
  <c r="M729"/>
  <c r="O729" s="1"/>
  <c r="M483"/>
  <c r="O483" s="1"/>
  <c r="M423"/>
  <c r="O423" s="1"/>
  <c r="M569"/>
  <c r="O569" s="1"/>
  <c r="M472"/>
  <c r="O472" s="1"/>
  <c r="M581"/>
  <c r="O581" s="1"/>
  <c r="M456"/>
  <c r="O456" s="1"/>
  <c r="M497"/>
  <c r="O497" s="1"/>
  <c r="M291"/>
  <c r="O291" s="1"/>
  <c r="M353"/>
  <c r="O353" s="1"/>
  <c r="M350"/>
  <c r="O350" s="1"/>
  <c r="M348"/>
  <c r="O348" s="1"/>
  <c r="M93"/>
  <c r="O93" s="1"/>
  <c r="M121"/>
  <c r="O121" s="1"/>
  <c r="M153"/>
  <c r="O153" s="1"/>
  <c r="L464"/>
  <c r="K464"/>
  <c r="F464"/>
  <c r="L580"/>
  <c r="K580"/>
  <c r="F580"/>
  <c r="L489"/>
  <c r="K489"/>
  <c r="F489"/>
  <c r="L475"/>
  <c r="K475"/>
  <c r="F475"/>
  <c r="L458"/>
  <c r="K458"/>
  <c r="F458"/>
  <c r="L528"/>
  <c r="K528"/>
  <c r="F528"/>
  <c r="L415"/>
  <c r="K415"/>
  <c r="F415"/>
  <c r="L429"/>
  <c r="K429"/>
  <c r="F429"/>
  <c r="L424"/>
  <c r="K424"/>
  <c r="F424"/>
  <c r="L543"/>
  <c r="K543"/>
  <c r="F543"/>
  <c r="P746" l="1"/>
  <c r="Q746" s="1"/>
  <c r="P755"/>
  <c r="Q755" s="1"/>
  <c r="M415"/>
  <c r="O415" s="1"/>
  <c r="M489"/>
  <c r="M580"/>
  <c r="P580" s="1"/>
  <c r="Q580" s="1"/>
  <c r="M424"/>
  <c r="O424" s="1"/>
  <c r="M458"/>
  <c r="O458" s="1"/>
  <c r="M464"/>
  <c r="O464" s="1"/>
  <c r="O756"/>
  <c r="O751"/>
  <c r="M528"/>
  <c r="O528" s="1"/>
  <c r="P729"/>
  <c r="Q729" s="1"/>
  <c r="P747"/>
  <c r="Q747" s="1"/>
  <c r="M429"/>
  <c r="P429" s="1"/>
  <c r="Q429" s="1"/>
  <c r="O782"/>
  <c r="O734"/>
  <c r="M543"/>
  <c r="O543" s="1"/>
  <c r="M475"/>
  <c r="P475" s="1"/>
  <c r="Q475" s="1"/>
  <c r="P497"/>
  <c r="Q497" s="1"/>
  <c r="P456"/>
  <c r="Q456" s="1"/>
  <c r="P581"/>
  <c r="Q581" s="1"/>
  <c r="P472"/>
  <c r="Q472" s="1"/>
  <c r="P569"/>
  <c r="Q569" s="1"/>
  <c r="P423"/>
  <c r="Q423" s="1"/>
  <c r="P483"/>
  <c r="Q483" s="1"/>
  <c r="P348"/>
  <c r="Q348" s="1"/>
  <c r="P350"/>
  <c r="Q350" s="1"/>
  <c r="P353"/>
  <c r="Q353" s="1"/>
  <c r="P291"/>
  <c r="Q291" s="1"/>
  <c r="P153"/>
  <c r="Q153" s="1"/>
  <c r="P121"/>
  <c r="Q121" s="1"/>
  <c r="P93"/>
  <c r="Q93" s="1"/>
  <c r="P489"/>
  <c r="Q489" s="1"/>
  <c r="O489"/>
  <c r="P415"/>
  <c r="Q415" s="1"/>
  <c r="P424"/>
  <c r="Q424" s="1"/>
  <c r="P458"/>
  <c r="Q458" s="1"/>
  <c r="P464"/>
  <c r="Q464" s="1"/>
  <c r="P543" l="1"/>
  <c r="Q543" s="1"/>
  <c r="O580"/>
  <c r="P528"/>
  <c r="Q528" s="1"/>
  <c r="O429"/>
  <c r="O475"/>
  <c r="M736"/>
  <c r="O736" s="1"/>
  <c r="F736"/>
  <c r="M737"/>
  <c r="O737" s="1"/>
  <c r="F737"/>
  <c r="M748"/>
  <c r="O748" s="1"/>
  <c r="F748"/>
  <c r="M773"/>
  <c r="O773" s="1"/>
  <c r="F773"/>
  <c r="M777"/>
  <c r="O777" s="1"/>
  <c r="F777"/>
  <c r="M778"/>
  <c r="O778" s="1"/>
  <c r="F778"/>
  <c r="M536"/>
  <c r="O536" s="1"/>
  <c r="F536"/>
  <c r="M538"/>
  <c r="O538" s="1"/>
  <c r="F538"/>
  <c r="M542"/>
  <c r="O542" s="1"/>
  <c r="F542"/>
  <c r="M549"/>
  <c r="O549" s="1"/>
  <c r="F549"/>
  <c r="M555"/>
  <c r="O555" s="1"/>
  <c r="F555"/>
  <c r="M556"/>
  <c r="O556" s="1"/>
  <c r="F556"/>
  <c r="M563"/>
  <c r="O563" s="1"/>
  <c r="F563"/>
  <c r="M306"/>
  <c r="O306" s="1"/>
  <c r="F306"/>
  <c r="M305"/>
  <c r="O305" s="1"/>
  <c r="F305"/>
  <c r="M303"/>
  <c r="O303" s="1"/>
  <c r="F303"/>
  <c r="M293"/>
  <c r="O293" s="1"/>
  <c r="F293"/>
  <c r="M283"/>
  <c r="P283" s="1"/>
  <c r="Q283" s="1"/>
  <c r="F283"/>
  <c r="M247"/>
  <c r="O247" s="1"/>
  <c r="F247"/>
  <c r="M245"/>
  <c r="O245" s="1"/>
  <c r="F245"/>
  <c r="M54"/>
  <c r="O54" s="1"/>
  <c r="F54"/>
  <c r="M50"/>
  <c r="P50" s="1"/>
  <c r="Q50" s="1"/>
  <c r="F50"/>
  <c r="M34"/>
  <c r="P34" s="1"/>
  <c r="Q34" s="1"/>
  <c r="F34"/>
  <c r="M33"/>
  <c r="O33" s="1"/>
  <c r="F33"/>
  <c r="M20"/>
  <c r="P20" s="1"/>
  <c r="Q20" s="1"/>
  <c r="F20"/>
  <c r="M16"/>
  <c r="O16" s="1"/>
  <c r="F16"/>
  <c r="M12"/>
  <c r="O12" s="1"/>
  <c r="F12"/>
  <c r="P305" l="1"/>
  <c r="Q305" s="1"/>
  <c r="P306"/>
  <c r="Q306" s="1"/>
  <c r="O283"/>
  <c r="P16"/>
  <c r="Q16" s="1"/>
  <c r="O34"/>
  <c r="P247"/>
  <c r="Q247" s="1"/>
  <c r="P12"/>
  <c r="Q12" s="1"/>
  <c r="O20"/>
  <c r="O50"/>
  <c r="P555"/>
  <c r="Q555" s="1"/>
  <c r="P549"/>
  <c r="Q549" s="1"/>
  <c r="P536"/>
  <c r="Q536" s="1"/>
  <c r="P778"/>
  <c r="Q778" s="1"/>
  <c r="P748"/>
  <c r="Q748" s="1"/>
  <c r="P737"/>
  <c r="Q737" s="1"/>
  <c r="P33"/>
  <c r="Q33" s="1"/>
  <c r="P245"/>
  <c r="Q245" s="1"/>
  <c r="P303"/>
  <c r="Q303" s="1"/>
  <c r="P556"/>
  <c r="Q556" s="1"/>
  <c r="P538"/>
  <c r="Q538" s="1"/>
  <c r="P773"/>
  <c r="Q773" s="1"/>
  <c r="P54"/>
  <c r="Q54" s="1"/>
  <c r="P293"/>
  <c r="Q293" s="1"/>
  <c r="P563"/>
  <c r="Q563" s="1"/>
  <c r="P542"/>
  <c r="Q542" s="1"/>
  <c r="P777"/>
  <c r="Q777" s="1"/>
  <c r="P736"/>
  <c r="Q736" s="1"/>
</calcChain>
</file>

<file path=xl/sharedStrings.xml><?xml version="1.0" encoding="utf-8"?>
<sst xmlns="http://schemas.openxmlformats.org/spreadsheetml/2006/main" count="1815" uniqueCount="848">
  <si>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</si>
  <si>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</si>
  <si>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</si>
  <si>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</si>
  <si>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</si>
  <si>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</si>
  <si>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</si>
  <si>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</si>
  <si>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</si>
  <si>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 xml:space="preserve">Šilumos kaina gyventojams
(su PVM) </t>
  </si>
  <si>
    <t>Suvartotas šilumos kiekis</t>
  </si>
  <si>
    <t xml:space="preserve">Karštam vandeniui ruošti </t>
  </si>
  <si>
    <t xml:space="preserve">Patalpų šildymui </t>
  </si>
  <si>
    <t>Apmokestinta šiluma šildymui gyventojams</t>
  </si>
  <si>
    <t>Statybos metai</t>
  </si>
  <si>
    <t>Karšto vandens temp. palaikymui</t>
  </si>
  <si>
    <t xml:space="preserve">Iš viso 
</t>
  </si>
  <si>
    <t>Mokėjimai už šilumą 1 m² ploto šildymui                 (su PVM)</t>
  </si>
  <si>
    <t>m²</t>
  </si>
  <si>
    <t>Mokėjimai už šilumą 60 m² ploto buto šildymui 
(su PVM)</t>
  </si>
  <si>
    <t>kWh/mėn</t>
  </si>
  <si>
    <t>Šilumos suvartojimas 60 m² ploto buto šildymui</t>
  </si>
  <si>
    <t>MWh/m²/mėn</t>
  </si>
  <si>
    <t>Miestas</t>
  </si>
  <si>
    <t>Akmenė</t>
  </si>
  <si>
    <t>II. Daugiabučiai suvartojantys mažai arba vidutiniškai šilumos (naujos statybos ir kiti kažkiek taupantys šilumą namai)</t>
  </si>
  <si>
    <t>III. Daugiabučiai suvartojantys daug šilumos (senos statybos nerenovuoti namai)</t>
  </si>
  <si>
    <t>IV. Daugiaubučiai suvartojantys labai daug šilumos (senos statybos, labai prastos šiluminės izoliacijos namai)</t>
  </si>
  <si>
    <t>iki1992</t>
  </si>
  <si>
    <t>Statybininkų g. 23</t>
  </si>
  <si>
    <t>Anykščiai</t>
  </si>
  <si>
    <t>Birštonas</t>
  </si>
  <si>
    <t>Draugystės 6</t>
  </si>
  <si>
    <t>Saulės 3</t>
  </si>
  <si>
    <t>Ignalina</t>
  </si>
  <si>
    <t>iki 1992</t>
  </si>
  <si>
    <t>MOKYKLOS  10</t>
  </si>
  <si>
    <t>Jonava</t>
  </si>
  <si>
    <t>Ateities g. 6, Stasiūnai</t>
  </si>
  <si>
    <t>Rožių g. 1, Žiežmariai</t>
  </si>
  <si>
    <t>Kaišiadorys</t>
  </si>
  <si>
    <t>Radvilėnų  5 (KVT)</t>
  </si>
  <si>
    <t>Karaliaus Mindaugo 7</t>
  </si>
  <si>
    <t>Krėvės 82B</t>
  </si>
  <si>
    <t>Archyvo 48 (KVT)</t>
  </si>
  <si>
    <t>Ašmenos II-oji 37</t>
  </si>
  <si>
    <t>Jaunimo 4 (renov.)</t>
  </si>
  <si>
    <t>Geležinio Vilko 1A</t>
  </si>
  <si>
    <t>Sukilėlių 87A (KVT)</t>
  </si>
  <si>
    <t>Kovo 11-osios 114 (renov.)(KVT)</t>
  </si>
  <si>
    <t>Kovo 11-osios 118 (renov)(KVT)</t>
  </si>
  <si>
    <t>Taikos 78 (renov.)</t>
  </si>
  <si>
    <t>Pašilės 59</t>
  </si>
  <si>
    <t>Krėvės 61 (renov.) (KVT)</t>
  </si>
  <si>
    <t>Partizanų 160 (renov.)</t>
  </si>
  <si>
    <t>Savanorių 415  (renov.)(KVT)</t>
  </si>
  <si>
    <t>Medvėgalio 31 (renov.)</t>
  </si>
  <si>
    <t>Griunvaldo 4  (renov.)</t>
  </si>
  <si>
    <t>Partizanų 20</t>
  </si>
  <si>
    <t>Partizanų 198</t>
  </si>
  <si>
    <t>Šiaurės 101</t>
  </si>
  <si>
    <t>Taikos 39</t>
  </si>
  <si>
    <t>Pašilės 96 (KVT)</t>
  </si>
  <si>
    <t>Gravrogkų 17</t>
  </si>
  <si>
    <t>Lukšio 64</t>
  </si>
  <si>
    <t>Vievio 54</t>
  </si>
  <si>
    <t>Šiaurės 1 (KVT)</t>
  </si>
  <si>
    <t>Baltų 2</t>
  </si>
  <si>
    <t>Kalantos R. 23</t>
  </si>
  <si>
    <t>Taikos 41</t>
  </si>
  <si>
    <t>Baršausko 75</t>
  </si>
  <si>
    <t>Stulginskio A. 64</t>
  </si>
  <si>
    <t>Juozapavičiaus 48 A</t>
  </si>
  <si>
    <t>Masiulio T. 1</t>
  </si>
  <si>
    <t>Sąjungos a. 10</t>
  </si>
  <si>
    <t>Masiulio 6</t>
  </si>
  <si>
    <t>Jakšto 8</t>
  </si>
  <si>
    <t>Kaunas</t>
  </si>
  <si>
    <t xml:space="preserve">Vytauto 54 </t>
  </si>
  <si>
    <t xml:space="preserve">Mokolų 9 </t>
  </si>
  <si>
    <t xml:space="preserve">R.Juknevičiaus 48 </t>
  </si>
  <si>
    <t xml:space="preserve">Maironio. 34 </t>
  </si>
  <si>
    <t xml:space="preserve">Jaunimo, 7 </t>
  </si>
  <si>
    <t xml:space="preserve">Vandžiogalos 4D </t>
  </si>
  <si>
    <t xml:space="preserve">Dvarkelio 7 </t>
  </si>
  <si>
    <t xml:space="preserve">Žemaitės. 10 </t>
  </si>
  <si>
    <t>Marijampolė</t>
  </si>
  <si>
    <t>BIRUTĖS 14 (renov.)</t>
  </si>
  <si>
    <t>VINGIO 1 (renov.)</t>
  </si>
  <si>
    <t>LAUKO 17 (renov.)</t>
  </si>
  <si>
    <t>PUTINŲ 24A</t>
  </si>
  <si>
    <t>KAŠTONŲ 12 (renov.)</t>
  </si>
  <si>
    <t>AUKŠTAKALNIO 14</t>
  </si>
  <si>
    <t>STATYBININKŲ 46 (renov.)</t>
  </si>
  <si>
    <t>NAUJOJI 68 (renov.)</t>
  </si>
  <si>
    <t>Statybininkų 107</t>
  </si>
  <si>
    <t>PUTINŲ 2 (renov.)</t>
  </si>
  <si>
    <t>MIKLUSĖNŲ 33</t>
  </si>
  <si>
    <t>VILTIES 18</t>
  </si>
  <si>
    <t>JAUNIMO 38</t>
  </si>
  <si>
    <t>STATYBININKŲ 27</t>
  </si>
  <si>
    <t>Kalniškės 23</t>
  </si>
  <si>
    <t>NAUJOJI 96</t>
  </si>
  <si>
    <t>NAUJOJI 18</t>
  </si>
  <si>
    <t>NAUJOJI 86</t>
  </si>
  <si>
    <t>JONYNO 5</t>
  </si>
  <si>
    <t>KAŠTONŲ 52</t>
  </si>
  <si>
    <t>VOLUNGĖS 22</t>
  </si>
  <si>
    <t>JAZMINŲ 12</t>
  </si>
  <si>
    <t>VOLUNGĖS 27</t>
  </si>
  <si>
    <t>VOLUNGĖS 12</t>
  </si>
  <si>
    <t>STATYBININKŲ 49</t>
  </si>
  <si>
    <t>LIKIŠKĖLIŲ 40</t>
  </si>
  <si>
    <t>STATYBININKŲ 34</t>
  </si>
  <si>
    <t>Alytus</t>
  </si>
  <si>
    <t>DVARO  27</t>
  </si>
  <si>
    <t>DVARO  25</t>
  </si>
  <si>
    <t>PASIENIO 3 KYBARTAI</t>
  </si>
  <si>
    <t>DARVINO 26 KYBARTAI</t>
  </si>
  <si>
    <t>MOKYKLOS 3 PILVIŠKIAI</t>
  </si>
  <si>
    <t>DARVINO 19 KYBARTAI</t>
  </si>
  <si>
    <t>VIŠTYČIO 2 VIRBALIS</t>
  </si>
  <si>
    <t>K.NAUMIESČIO 9A KYBARTAI</t>
  </si>
  <si>
    <t>DARIAUS IR GIRENO 2A KYBARTAI</t>
  </si>
  <si>
    <t>VASARIO 16-OS 10 PILVIŠKIAI</t>
  </si>
  <si>
    <t>TARYBŲ 7 KYBARTAI</t>
  </si>
  <si>
    <t>VASARIO 16-OS 4 PILVIŠKIAI</t>
  </si>
  <si>
    <t>VASARIO 16-OS 12 PILVIŠKIAI</t>
  </si>
  <si>
    <t>Vilkaviškis</t>
  </si>
  <si>
    <t xml:space="preserve">Rinkuškių 49 </t>
  </si>
  <si>
    <t xml:space="preserve">Vilniaus 77B </t>
  </si>
  <si>
    <t xml:space="preserve">Vėjo 11b </t>
  </si>
  <si>
    <t xml:space="preserve">Vytauto 35 A </t>
  </si>
  <si>
    <t xml:space="preserve">Rotušės 24 </t>
  </si>
  <si>
    <t xml:space="preserve">Rotušės 26 </t>
  </si>
  <si>
    <t xml:space="preserve">Vilniaus 93A </t>
  </si>
  <si>
    <t xml:space="preserve">Kilučių 11 </t>
  </si>
  <si>
    <t xml:space="preserve">Rinkuškių 20 </t>
  </si>
  <si>
    <t>Biržai</t>
  </si>
  <si>
    <t>Birutės 2 (ren.)</t>
  </si>
  <si>
    <t>Birutės 4 (ren.)</t>
  </si>
  <si>
    <t>Mackevičiaus 29 (ren.)</t>
  </si>
  <si>
    <t>Dariaus ir Girėno 2-1 (ren.)</t>
  </si>
  <si>
    <t>Dariaus ir Girėno 2-2 (ren.)</t>
  </si>
  <si>
    <t>Dariaus ir Girėno 4 (ren.)</t>
  </si>
  <si>
    <t>Birutės 3 (ren.)</t>
  </si>
  <si>
    <t xml:space="preserve">Kooperacijos 28 </t>
  </si>
  <si>
    <t xml:space="preserve">Laucevičiaus 16  I korpusas </t>
  </si>
  <si>
    <t>Kelmė</t>
  </si>
  <si>
    <t>Žemaitės 29</t>
  </si>
  <si>
    <t>Muziejaus 18</t>
  </si>
  <si>
    <t>Sedos 11</t>
  </si>
  <si>
    <t>Stoties 8</t>
  </si>
  <si>
    <t>Karaliaus Mindaugo 39</t>
  </si>
  <si>
    <t>Stoties 16</t>
  </si>
  <si>
    <t>Stoties 12</t>
  </si>
  <si>
    <t>Luokės 73</t>
  </si>
  <si>
    <t>Birutės 24</t>
  </si>
  <si>
    <t>Telšiai</t>
  </si>
  <si>
    <t>S.Daukanto 4 Viekšniai</t>
  </si>
  <si>
    <t>Mažeikių 6 Viekšniai</t>
  </si>
  <si>
    <t>S.Daukanto 6 Viekšniai</t>
  </si>
  <si>
    <t>Bažnyčios 11 Viekšniai</t>
  </si>
  <si>
    <t>VENTOS 33</t>
  </si>
  <si>
    <t>LAISVĖS 218</t>
  </si>
  <si>
    <t>P.VILEIŠIO 6</t>
  </si>
  <si>
    <t>Bažnyčios 13 Viekšniai</t>
  </si>
  <si>
    <t>S.Daukanto 8 Viekšniai</t>
  </si>
  <si>
    <t>SODŲ 11</t>
  </si>
  <si>
    <t>VASARIO 16-OSIOS 8</t>
  </si>
  <si>
    <t>Mažeikių 3 Viekšniai</t>
  </si>
  <si>
    <t>Tirkšlių 7 Viekšniai</t>
  </si>
  <si>
    <t>Mažeikiai</t>
  </si>
  <si>
    <t>Žirmūnų g. 3 (ren.)</t>
  </si>
  <si>
    <t>Žirmūnų g. 126 (ren.)</t>
  </si>
  <si>
    <t>M.Mironaitės g. 18</t>
  </si>
  <si>
    <t>Bajorų kelias 3</t>
  </si>
  <si>
    <t>Sviliškių g. 8</t>
  </si>
  <si>
    <t>Pavilnionių g. 31</t>
  </si>
  <si>
    <t>Pavilnionių g. 33</t>
  </si>
  <si>
    <t>Žirmūnų g. 128 (ren.)</t>
  </si>
  <si>
    <t>Žirmūnų g. 30C</t>
  </si>
  <si>
    <t>Sviliškių g. 4, 6</t>
  </si>
  <si>
    <t>M.Marcinkevičiaus g. 31, 33, 35</t>
  </si>
  <si>
    <t>J.Galvydžio g. 11A</t>
  </si>
  <si>
    <t>M.Marcinkevičiaus g. 37, Baltupio g. 175</t>
  </si>
  <si>
    <t>J.Kubiliaus g. 4</t>
  </si>
  <si>
    <t>Tolminkiemio g. 31</t>
  </si>
  <si>
    <t>J.Franko g. 8</t>
  </si>
  <si>
    <t>S.Žukausko g. 27</t>
  </si>
  <si>
    <t>Tolminkiemio g. 14</t>
  </si>
  <si>
    <t>Taikos g. 134, 136</t>
  </si>
  <si>
    <t>Kovo 11-osios g. 55</t>
  </si>
  <si>
    <t>V.Pietario g. 7</t>
  </si>
  <si>
    <t>Šviesos g 11 (bt. 41-60)</t>
  </si>
  <si>
    <t>Šviesos g 14 (bt. 81-100)</t>
  </si>
  <si>
    <t>Taikos g. 25, 27</t>
  </si>
  <si>
    <t>Šviesos g 4 (bt. 81-100)</t>
  </si>
  <si>
    <t>Gabijos g. 81 (bt. 1-36)</t>
  </si>
  <si>
    <t>Gedvydžių g. 29 (bt. 1-36)</t>
  </si>
  <si>
    <t>Gedvydžių g. 20</t>
  </si>
  <si>
    <t>Taikos g. 241, 243, 245</t>
  </si>
  <si>
    <t>Antakalnio g. 118</t>
  </si>
  <si>
    <t>Taikos g. 105</t>
  </si>
  <si>
    <t>Kapsų g. 38</t>
  </si>
  <si>
    <t>Musninkų g. 7</t>
  </si>
  <si>
    <t>Žemynos g. 35</t>
  </si>
  <si>
    <t>S.Stanevičiaus g. 7 (bt. 1-40)</t>
  </si>
  <si>
    <t>Žemynos g. 25</t>
  </si>
  <si>
    <t>Peteliškių g. 10</t>
  </si>
  <si>
    <t>Naugarduko g. 56</t>
  </si>
  <si>
    <t>Kanklių g. 10B</t>
  </si>
  <si>
    <t>Smėlio g. 11</t>
  </si>
  <si>
    <t>Šaltkalvių g. 66</t>
  </si>
  <si>
    <t>Gelvonų g. 57</t>
  </si>
  <si>
    <t>Smėlio g. 15</t>
  </si>
  <si>
    <t>J.Basanavičiaus g. 17A</t>
  </si>
  <si>
    <t>Žaliųjų ežerų g. 9</t>
  </si>
  <si>
    <t>Parko g. 6</t>
  </si>
  <si>
    <t>Parko g. 4</t>
  </si>
  <si>
    <t>Gedimino pr. 27</t>
  </si>
  <si>
    <t>Vykinto g. 8</t>
  </si>
  <si>
    <t>V.Grybo g. 30</t>
  </si>
  <si>
    <t>Žygio g. 4</t>
  </si>
  <si>
    <t>J.Tiškevičiaus g. 6</t>
  </si>
  <si>
    <t>Kunigiškių g. 4</t>
  </si>
  <si>
    <t>Lentvario g. 1</t>
  </si>
  <si>
    <t>K.Vanagėlio g. 9</t>
  </si>
  <si>
    <t>S.Skapo g. 6, 8</t>
  </si>
  <si>
    <t>Vilnius</t>
  </si>
  <si>
    <t>Ventos 6 Venta</t>
  </si>
  <si>
    <t>J.Biliūno g. 20</t>
  </si>
  <si>
    <t>Statybininkų g. 19</t>
  </si>
  <si>
    <t>Statybininkų g. 21</t>
  </si>
  <si>
    <t>VYTAUTO 1A,</t>
  </si>
  <si>
    <t>Ateities g. 1, Stasiūnai</t>
  </si>
  <si>
    <t>Lukšos-Daumanto 2 (KVT)</t>
  </si>
  <si>
    <t>Didlaukio g. 22, 24</t>
  </si>
  <si>
    <t xml:space="preserve">Vilniaus 4 </t>
  </si>
  <si>
    <t xml:space="preserve">Vilniaus 56 </t>
  </si>
  <si>
    <t>Gimnazijos 1</t>
  </si>
  <si>
    <t xml:space="preserve">Draugystės 1 </t>
  </si>
  <si>
    <t xml:space="preserve">Vytenio 8 </t>
  </si>
  <si>
    <t xml:space="preserve">Mokolų 51 </t>
  </si>
  <si>
    <t xml:space="preserve">M.Valančiaus. 18 </t>
  </si>
  <si>
    <t xml:space="preserve">Kauno 20 </t>
  </si>
  <si>
    <t xml:space="preserve">Dvarkelio 11 </t>
  </si>
  <si>
    <t xml:space="preserve">Vytauto 21 </t>
  </si>
  <si>
    <t>Raseinių 9a  II korpusas (ren.)</t>
  </si>
  <si>
    <t>Pievų 2 (ren.)</t>
  </si>
  <si>
    <t>Pievų 6 (ren.)</t>
  </si>
  <si>
    <t>Raseinių 9 II korpusas (ren.)</t>
  </si>
  <si>
    <t>Janonio 30</t>
  </si>
  <si>
    <t xml:space="preserve">Janonio 12 </t>
  </si>
  <si>
    <t xml:space="preserve">J.Janonio 13 </t>
  </si>
  <si>
    <t xml:space="preserve">Maironio 5a,Tytuvėnai </t>
  </si>
  <si>
    <t>Vyt. Didžiojo 45</t>
  </si>
  <si>
    <t>I. Daugiabučiai suvartojantys mažiausiai šilumos (naujos statybos, kokybiški namai)</t>
  </si>
  <si>
    <t>Vilkaviškio 61</t>
  </si>
  <si>
    <t xml:space="preserve">Dariaus ir Girėno 11 </t>
  </si>
  <si>
    <t>Žemaitės. 8</t>
  </si>
  <si>
    <t>VOLUNGĖS 29</t>
  </si>
  <si>
    <t xml:space="preserve">Vilniaus 39A </t>
  </si>
  <si>
    <t xml:space="preserve">Vytauto 43A </t>
  </si>
  <si>
    <t xml:space="preserve">Vytauto 62 </t>
  </si>
  <si>
    <t>Vilniaus 111A</t>
  </si>
  <si>
    <t xml:space="preserve">Vytauto 39a </t>
  </si>
  <si>
    <t xml:space="preserve">Vilniaus 111 </t>
  </si>
  <si>
    <t xml:space="preserve">Basanavičiaus 18 </t>
  </si>
  <si>
    <t>Birutės 1 (ren.)</t>
  </si>
  <si>
    <t>Raseinių 5A</t>
  </si>
  <si>
    <t>Dariaus ir Girėno 15 (ren)</t>
  </si>
  <si>
    <t>Masčio 54 (ren.)</t>
  </si>
  <si>
    <t>Sodo 7 Akmenė (ren.)</t>
  </si>
  <si>
    <t>Kęstučio 2 Akmenė (ren.)</t>
  </si>
  <si>
    <t>Stadiono 15 Akmenė (ren.)</t>
  </si>
  <si>
    <t>Stadiono 13 Akmenė (ren.)</t>
  </si>
  <si>
    <t>V.Kudirkos 22 Naujoji Akmenė (ren.)</t>
  </si>
  <si>
    <t>Ramučių 10 Naujoji Akmenė</t>
  </si>
  <si>
    <t>Ramučių 40 Naujoji Akmenė</t>
  </si>
  <si>
    <t>Darbininkų 4 Naujoji Akmenė</t>
  </si>
  <si>
    <t>Ventos 7 Venta</t>
  </si>
  <si>
    <t>J.Basanavičiaus g. 60</t>
  </si>
  <si>
    <t>J.Biliūno g. 22</t>
  </si>
  <si>
    <t>Žiburio g. 7</t>
  </si>
  <si>
    <t>Šaltupio g. 45</t>
  </si>
  <si>
    <t>Šviesos g. 14</t>
  </si>
  <si>
    <t>KĘSTUČIO 7 (ren.)</t>
  </si>
  <si>
    <t>KĘSTUČIO 9 (ren.)</t>
  </si>
  <si>
    <t>DAR.IR GIR.23 (ren.)</t>
  </si>
  <si>
    <t>B.SRUOGOS 8,</t>
  </si>
  <si>
    <t>DAR.IR GIRĖNO 7,</t>
  </si>
  <si>
    <t>DAR.IR GIRĖNO 5,</t>
  </si>
  <si>
    <t>KĘSTUČIO 27 IL.</t>
  </si>
  <si>
    <t>DAR.IR GIRĖNO 23A IIL.</t>
  </si>
  <si>
    <t>DAR.IR GIRĖNO 23A IIIL.</t>
  </si>
  <si>
    <t>VILNIAUS 10 IIIIL</t>
  </si>
  <si>
    <t>KĘSTUČIO 27 IIIL.</t>
  </si>
  <si>
    <t>Aukštaičių g. 34, Ignalina</t>
  </si>
  <si>
    <t>Aukštaičių g. 35, Ignalina</t>
  </si>
  <si>
    <t xml:space="preserve">Melioratorių g. 4, Vidiškių k. Ignalinos r. </t>
  </si>
  <si>
    <t>KOSMONAUTŲ   3</t>
  </si>
  <si>
    <t>KAUNO  68</t>
  </si>
  <si>
    <t>MIŠKININKŲ  11</t>
  </si>
  <si>
    <t>FABRIKO  14</t>
  </si>
  <si>
    <t>Birutės g. 10, Kaišiadorys</t>
  </si>
  <si>
    <t>Parko g. 6, Stasiūnai</t>
  </si>
  <si>
    <t>Parko g. 8, Stasiūnai</t>
  </si>
  <si>
    <t>Gedimino g. 75, Kaišiadorys</t>
  </si>
  <si>
    <t>Prūsų g. 15</t>
  </si>
  <si>
    <t>Sodų g.10-ojo NSB(renov.)</t>
  </si>
  <si>
    <t>Gamyklos g.15-ojo NSB(renov.)</t>
  </si>
  <si>
    <t>P.VILEIŠIO 4(renov.)</t>
  </si>
  <si>
    <t>NAFTININKŲ 12(renov.)</t>
  </si>
  <si>
    <t>ŽEMAITIJOS 29(renov.)</t>
  </si>
  <si>
    <t>NAFTININKŲ 8(renov.)</t>
  </si>
  <si>
    <t>GAMYKLOS 3(renov.)</t>
  </si>
  <si>
    <t>P.VILEIŠIO 2(renov.)</t>
  </si>
  <si>
    <t>NAFTININKŲ 22(renov.)</t>
  </si>
  <si>
    <t>VYŠNIŲ 42(renov.)</t>
  </si>
  <si>
    <t>ŽEMAITIJOS 15</t>
  </si>
  <si>
    <t>Kniaudiškių g. 54 (apšiltintas), Panevėžys</t>
  </si>
  <si>
    <t>Kranto g. 47 (su ind.apskaitos priet., apšiltintas), Panevėžys</t>
  </si>
  <si>
    <t>Klaipėdos g. 99 K2, Panevėžys</t>
  </si>
  <si>
    <t>Gėlių g. 3 (su ind.apsk.priet., apšiltintas),Pasvalys</t>
  </si>
  <si>
    <t xml:space="preserve">iki 1992 </t>
  </si>
  <si>
    <t>Klaipėdos g. 99 K3, Panevėžys</t>
  </si>
  <si>
    <t>Klaipėdos g. 99 K1, Panevėžys</t>
  </si>
  <si>
    <t>Molainių g. 8 (apšiltintas), Panevėžys</t>
  </si>
  <si>
    <t>Kranto g. 37  (su dalikliais, apšiltintas), Panevėžys</t>
  </si>
  <si>
    <t>Pušaloto g. 76, Panevėžys</t>
  </si>
  <si>
    <t>Jakšto g. 10 (su ind.apskaitos priet., apšiltintas), Panevėžys</t>
  </si>
  <si>
    <t>J. Basanavičiaus g. 94, Kėdainiai</t>
  </si>
  <si>
    <t>J. Basanavičiaus g. 130, Kėdainiai</t>
  </si>
  <si>
    <t>Margirio g. 20, Panevėžys</t>
  </si>
  <si>
    <t>Respublikos g. 24, Kėdainiai</t>
  </si>
  <si>
    <t>Margirio g. 18, Panevėžys</t>
  </si>
  <si>
    <t>J. Basanavičiaus g. 138, Kėdainiai</t>
  </si>
  <si>
    <t>Margirio g. 10, Panevėžys</t>
  </si>
  <si>
    <t>Chemikų g. 3, Kėdainiai</t>
  </si>
  <si>
    <t>Respublikos g. 26, Kėdainiai</t>
  </si>
  <si>
    <t>Liepų al. 13, Panevėžys</t>
  </si>
  <si>
    <t>P. Širvio g. 5, Rokiškis</t>
  </si>
  <si>
    <t>Marijonų g. 29, Panevėžys</t>
  </si>
  <si>
    <t>Vilties g. 47, Panevėžys</t>
  </si>
  <si>
    <t>Vilties g. 22, Panevėžys</t>
  </si>
  <si>
    <t>Taikos g. 5,Kupškis</t>
  </si>
  <si>
    <t>Vilniaus g. 20, Panevėžys</t>
  </si>
  <si>
    <t>Smėlynės g. 73, Panevėžys</t>
  </si>
  <si>
    <t>Liepų al. 15A, Panevėžys</t>
  </si>
  <si>
    <t>Ramygalos g. 67, Panevėžys</t>
  </si>
  <si>
    <t>Švyturio g. 19, Panevėžys</t>
  </si>
  <si>
    <t>Seinų g. 17, Panevėžys</t>
  </si>
  <si>
    <t>Technikos g. 7,Kupiškis</t>
  </si>
  <si>
    <t>Švyturio g. 9, Panevėžys</t>
  </si>
  <si>
    <t>Smetonos g. 5A, Panevėžys</t>
  </si>
  <si>
    <t>Žagienės g. 4, Panevėžys</t>
  </si>
  <si>
    <t>Vytauto skg. 12,Zarasai</t>
  </si>
  <si>
    <t>Marijonų g. 39, Panevėžys</t>
  </si>
  <si>
    <t>Kerbedžio g. 24, Panevėžys</t>
  </si>
  <si>
    <t>Jakšto g. 8, Panevėžys</t>
  </si>
  <si>
    <t>Nevėžio g. 24, Panevėžys</t>
  </si>
  <si>
    <t>Panevėžys</t>
  </si>
  <si>
    <t>I. Končiaus g. 7</t>
  </si>
  <si>
    <t>I. Končiaus g. 7A</t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</si>
  <si>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</si>
  <si>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</si>
  <si>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</si>
  <si>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</si>
  <si>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</si>
  <si>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</si>
  <si>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</si>
  <si>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</si>
  <si>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</si>
  <si>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</si>
  <si>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</si>
  <si>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</si>
  <si>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</si>
  <si>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</si>
  <si>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</si>
  <si>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</si>
  <si>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A. Jucio g. 12</t>
  </si>
  <si>
    <t>V. Mačernio g. 53</t>
  </si>
  <si>
    <t>J. Tumo-Vaižganto g. 85</t>
  </si>
  <si>
    <t>J. Tumo-Vaižganto g. 85A</t>
  </si>
  <si>
    <t>V. Mačernio g. 51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</si>
  <si>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</si>
  <si>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</si>
  <si>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</si>
  <si>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</si>
  <si>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</si>
  <si>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</si>
  <si>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</si>
  <si>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</si>
  <si>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</si>
  <si>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</si>
  <si>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</si>
  <si>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</si>
  <si>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</si>
  <si>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</si>
  <si>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Telšių g. 19B</t>
  </si>
  <si>
    <t>Plungė</t>
  </si>
  <si>
    <t>Prienai</t>
  </si>
  <si>
    <t>Algirdo 25</t>
  </si>
  <si>
    <t>Algirdo 27</t>
  </si>
  <si>
    <t>Rytų 6</t>
  </si>
  <si>
    <t>Rytų 4</t>
  </si>
  <si>
    <t>Ateities 19</t>
  </si>
  <si>
    <t>Vytauto Didžiojo 41</t>
  </si>
  <si>
    <t>Vaižganto 20B</t>
  </si>
  <si>
    <t>V.Grybo 2</t>
  </si>
  <si>
    <t>Dubysos 3</t>
  </si>
  <si>
    <t>Dubysos 1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</si>
  <si>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</si>
  <si>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</si>
  <si>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</si>
  <si>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</si>
  <si>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</si>
  <si>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</si>
  <si>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V.Kudirkos 9</t>
  </si>
  <si>
    <t>Partizanų 14A</t>
  </si>
  <si>
    <t>Dominikonų 4</t>
  </si>
  <si>
    <t>Vaižganto 1</t>
  </si>
  <si>
    <t>Muziejaus 6</t>
  </si>
  <si>
    <t>Jaunimo 12</t>
  </si>
  <si>
    <t>Dariaus ir Girėno 26</t>
  </si>
  <si>
    <t>iki1960</t>
  </si>
  <si>
    <t>Vytauto Didžiojo 3</t>
  </si>
  <si>
    <t>V. Kudirkos 11</t>
  </si>
  <si>
    <t>Raseiniai</t>
  </si>
  <si>
    <t>Vytauto g. 21</t>
  </si>
  <si>
    <t>V. Kudirkos g. 102B</t>
  </si>
  <si>
    <t>V. Kudirkos g. 102</t>
  </si>
  <si>
    <t>V. Kudirkos g. 70</t>
  </si>
  <si>
    <t>Kęstučio g. 21</t>
  </si>
  <si>
    <t>V. Kudirkos g. 92B</t>
  </si>
  <si>
    <t>J. Basanavičiaus g. 4</t>
  </si>
  <si>
    <t>V. Kudirkos g. 51</t>
  </si>
  <si>
    <t>S. Banaičio g. 12</t>
  </si>
  <si>
    <t>S. Banaičio g. 3</t>
  </si>
  <si>
    <t>Draugystės takas 4</t>
  </si>
  <si>
    <t>V. Kudirkos g. 82</t>
  </si>
  <si>
    <t>Jaunystės takas 4</t>
  </si>
  <si>
    <t>Bažnyčios g. 21</t>
  </si>
  <si>
    <t>V. Kudirkos g. 41</t>
  </si>
  <si>
    <t>Draugystės takas 8</t>
  </si>
  <si>
    <t>Šaulių g. 26</t>
  </si>
  <si>
    <t>Nepriklausomybės g. 3</t>
  </si>
  <si>
    <t>V. Kudirkos g. 108</t>
  </si>
  <si>
    <t>Jaunystės takas 5</t>
  </si>
  <si>
    <t>Šaulių g. 10</t>
  </si>
  <si>
    <t>Vytauto g. 19</t>
  </si>
  <si>
    <t>Vytauto g. 3</t>
  </si>
  <si>
    <t>Šaulių g. 22</t>
  </si>
  <si>
    <t>V. Kudirkos g. 37</t>
  </si>
  <si>
    <t>Šaulių g. 12</t>
  </si>
  <si>
    <t>Šakiai</t>
  </si>
  <si>
    <t xml:space="preserve">Kviečių g. 56 (renov.), </t>
  </si>
  <si>
    <t xml:space="preserve">Korsako g. 41 (renov.), </t>
  </si>
  <si>
    <t xml:space="preserve">Gegužių g. 19 (renov.), </t>
  </si>
  <si>
    <t xml:space="preserve">Dainų g. 40A (renov.), </t>
  </si>
  <si>
    <t xml:space="preserve">Gegužių g. 73 (renov.), </t>
  </si>
  <si>
    <t xml:space="preserve">Sevastopolio g. 5 (renov.), </t>
  </si>
  <si>
    <t xml:space="preserve">Grinkevičiaus g. 8 (renov.), </t>
  </si>
  <si>
    <t xml:space="preserve">Vytauto g. 149 (renov.), </t>
  </si>
  <si>
    <t xml:space="preserve">Gegužių g. 17, </t>
  </si>
  <si>
    <t xml:space="preserve">Aušros takas 6, </t>
  </si>
  <si>
    <t xml:space="preserve">Kauno g. 22A, </t>
  </si>
  <si>
    <t xml:space="preserve">A. Mickevičiaus g. 36, </t>
  </si>
  <si>
    <t xml:space="preserve">Tilžės g. 126A, </t>
  </si>
  <si>
    <t xml:space="preserve">Draugystės pr. 3A, </t>
  </si>
  <si>
    <t xml:space="preserve">Ežero g. 14, </t>
  </si>
  <si>
    <t xml:space="preserve">P. Cvirkos g. 75A, </t>
  </si>
  <si>
    <t xml:space="preserve">Tilžės g. 128, </t>
  </si>
  <si>
    <t xml:space="preserve">Ežero g. 15, </t>
  </si>
  <si>
    <t xml:space="preserve">P. Višinskio g. 37, </t>
  </si>
  <si>
    <t>Šiauliai</t>
  </si>
  <si>
    <t>D.Poškos g.4</t>
  </si>
  <si>
    <t>D.Poškos g.12</t>
  </si>
  <si>
    <t>Dariaus ir Girėno g.47</t>
  </si>
  <si>
    <t>Dariaus ir Girėno g.57</t>
  </si>
  <si>
    <t>Dariaus ir Girėno g.59</t>
  </si>
  <si>
    <t>Vytauto g. 46, Trakai</t>
  </si>
  <si>
    <t>Kilimų g. 6, Lentvaris</t>
  </si>
  <si>
    <t>Trakų g. 27, Trakai</t>
  </si>
  <si>
    <t>Lauko g. 12A, Lentvaris</t>
  </si>
  <si>
    <t>Bažnyčios g. 11, Lentvaris</t>
  </si>
  <si>
    <t>Lauko g. 8, Lentvaris</t>
  </si>
  <si>
    <t>Aušros g. 99, Utena (renov.)</t>
  </si>
  <si>
    <t>Taikos g. 20, Utena (renov.)</t>
  </si>
  <si>
    <t>Vaižganto g. 14, Utena (renov.)</t>
  </si>
  <si>
    <t>V.Kudirkos g. 22, Utena</t>
  </si>
  <si>
    <t>Maironio g. 13, Utena (renov.)</t>
  </si>
  <si>
    <t>Vyžuonų g. 11a, Utena (renov.)</t>
  </si>
  <si>
    <t xml:space="preserve">Aukštakalnio g. 108, Utena </t>
  </si>
  <si>
    <t>Taikos g. 22, Utena (renov.)</t>
  </si>
  <si>
    <t>Taikos g. 28, Utena (renov.)</t>
  </si>
  <si>
    <t>Aukštakalnio g. 114, Utena</t>
  </si>
  <si>
    <t>Aukštakalnio g. 112, Utena</t>
  </si>
  <si>
    <t>Krašuonos g. 13, Utena</t>
  </si>
  <si>
    <t>Aukštakalnio g. 68, Utena</t>
  </si>
  <si>
    <t>Aukštakalnio g. 70, Utena</t>
  </si>
  <si>
    <t>Krašuonos g. 3, Utena</t>
  </si>
  <si>
    <t>Užpalių g. 80, Utena</t>
  </si>
  <si>
    <t>Užpalių g. 66, Utena</t>
  </si>
  <si>
    <t>Vaižganto g. 36, Utena</t>
  </si>
  <si>
    <t>Bažnyčios g. 4, Utena</t>
  </si>
  <si>
    <t>Kauno g. 27, Utena</t>
  </si>
  <si>
    <t>Kęstučio g. 1, Utena</t>
  </si>
  <si>
    <t>K.Donelaičio g. 12, Utena</t>
  </si>
  <si>
    <t>Kęstučio g. 9, Utena</t>
  </si>
  <si>
    <t>Utenio a. 5, Utena</t>
  </si>
  <si>
    <t>J.Basanavičiaus g. 110, Utena</t>
  </si>
  <si>
    <t>Tauragnų g. 4, Utena</t>
  </si>
  <si>
    <t>Užpalių g. 88, Utena</t>
  </si>
  <si>
    <t>Utena</t>
  </si>
  <si>
    <t>renov.</t>
  </si>
  <si>
    <t>Varėna</t>
  </si>
  <si>
    <t>Druskininkų 7A</t>
  </si>
  <si>
    <t>Saulėtekio 24/26</t>
  </si>
  <si>
    <t>Taikos 14</t>
  </si>
  <si>
    <t>Sodų 45</t>
  </si>
  <si>
    <t>Saulėtekio 5/7</t>
  </si>
  <si>
    <t>Sodų 20-II</t>
  </si>
  <si>
    <t>Sodų 43</t>
  </si>
  <si>
    <t>Saulėtekio 3</t>
  </si>
  <si>
    <t>Sodų 25</t>
  </si>
  <si>
    <t>Sodų 29</t>
  </si>
  <si>
    <t>Sodų 1</t>
  </si>
  <si>
    <t>Ganyklų 59</t>
  </si>
  <si>
    <t>Mokyklos 14-II</t>
  </si>
  <si>
    <t>Taikos 20</t>
  </si>
  <si>
    <t>Sodų 59</t>
  </si>
  <si>
    <t>Gintaro 33</t>
  </si>
  <si>
    <t>Saulėtekio 4</t>
  </si>
  <si>
    <t>Janonio 41</t>
  </si>
  <si>
    <t>Kretingos 6</t>
  </si>
  <si>
    <t>Mokyklos 13</t>
  </si>
  <si>
    <t>Palanga</t>
  </si>
  <si>
    <t>Eur/MWh</t>
  </si>
  <si>
    <t>Eur/m²/mėn</t>
  </si>
  <si>
    <t>Eur/mėn</t>
  </si>
  <si>
    <t>Šilumos suvartojimas ir mokėjimai už šilumą Lietuvos miestų daugiabučiuose gyvenamuosiuose namuose  (2015 m. vasario mėn)</t>
  </si>
  <si>
    <t>Stadiono 17 Akmenė (ren.)</t>
  </si>
  <si>
    <t>V.Kudirkos 20 Naujoji Akmenė (ren.)</t>
  </si>
  <si>
    <t>V.Kudirkos 8 Naujoji Akmenė</t>
  </si>
  <si>
    <t>V.Kudirkos 17 Naujoji Akmenė</t>
  </si>
  <si>
    <t>Bausko 7 Venta</t>
  </si>
  <si>
    <t>Respublikos 14 Naujoji Akmenė</t>
  </si>
  <si>
    <t>Respublikos 27 Naujoji Akmenė</t>
  </si>
  <si>
    <t>V.Kudirkos 16 Naujoji Akmenė</t>
  </si>
  <si>
    <t>Stadiono 3 Akmenė</t>
  </si>
  <si>
    <t>Puškino 38 Akmenė</t>
  </si>
  <si>
    <t>V.Kudirkos 1 Naujoji Akmenė</t>
  </si>
  <si>
    <t>V.Kudirkos 3 Naujoji Akmenė</t>
  </si>
  <si>
    <t>V.Kudirkos 7 Naujoji Akmenė</t>
  </si>
  <si>
    <t>Žalgirio 7 Naujoji  Akmenė</t>
  </si>
  <si>
    <t>Žalgirio 5 Naujoji  Akmenė</t>
  </si>
  <si>
    <t>Bausko 8 Venta</t>
  </si>
  <si>
    <t>Žalgirio 3 Naujoji Akmenė</t>
  </si>
  <si>
    <t>Žiburio g. 2</t>
  </si>
  <si>
    <t>LELIJŲ 11</t>
  </si>
  <si>
    <t>LELIJŲ 17</t>
  </si>
  <si>
    <t>DAR.IR GIR.23B</t>
  </si>
  <si>
    <t>VILNIAUS 6</t>
  </si>
  <si>
    <t>VILNIAUS 8</t>
  </si>
  <si>
    <t>VILNIAUS 4</t>
  </si>
  <si>
    <t>VILNIAUS 12</t>
  </si>
  <si>
    <t>BASANAVIČIAUS 12,</t>
  </si>
  <si>
    <t>B.SRUOGOS 12</t>
  </si>
  <si>
    <t>PUŠYNO 13,</t>
  </si>
  <si>
    <t>Aukštaičių g. 11, Ignalina (ren.)</t>
  </si>
  <si>
    <t>Ateities g. 29, Ignalina (ren.)</t>
  </si>
  <si>
    <t>Atgimimo g. 27, Ignalina (ren.)</t>
  </si>
  <si>
    <t>Aukštaičių g. 38, Ignalina (ren.)</t>
  </si>
  <si>
    <t xml:space="preserve">Sodų g. 13a, Vidiškių k. Ignalinos r. </t>
  </si>
  <si>
    <t xml:space="preserve">Vasario 16-osios g. 40, Vidiškių k. Ignalinos r. </t>
  </si>
  <si>
    <t xml:space="preserve">Vasario 16-osios g. 1, Dūkštas. Ignalinos r. </t>
  </si>
  <si>
    <t>Turistų g. 11, Ignalina</t>
  </si>
  <si>
    <t>Technikos g. 10, Ignalina</t>
  </si>
  <si>
    <t>LIETAVOS  31 (renov)</t>
  </si>
  <si>
    <t>PANERIŲ  21 (renov)</t>
  </si>
  <si>
    <t>SODŲ  91 (renov)</t>
  </si>
  <si>
    <t>BIRUTĖS   6 (renov)</t>
  </si>
  <si>
    <t>CHEMIKŲ  86 (renov)</t>
  </si>
  <si>
    <t>KAUNO   6 (renov)</t>
  </si>
  <si>
    <t>PANERIŲ  19 (renov)</t>
  </si>
  <si>
    <t>J.RALIO   8  (renov)</t>
  </si>
  <si>
    <t>KOSMONAUTŲ   9  (renov)</t>
  </si>
  <si>
    <t>PANERIŲ  23  (renov)</t>
  </si>
  <si>
    <t>KOSMONAUTŲ  48</t>
  </si>
  <si>
    <t>LIETAVOS  21</t>
  </si>
  <si>
    <t>ŽALIOJI   9</t>
  </si>
  <si>
    <t>KOSMONAUTŲ  42</t>
  </si>
  <si>
    <t>ŽEMAITĖS   7</t>
  </si>
  <si>
    <t>CHEMIKŲ 126</t>
  </si>
  <si>
    <t>ŽALIOJI   8</t>
  </si>
  <si>
    <t>A.KULVIEČIO  32</t>
  </si>
  <si>
    <t>KOSMONAUTŲ  24</t>
  </si>
  <si>
    <t>ŽEMAITĖS  18A</t>
  </si>
  <si>
    <t>MOKYKLOS  14</t>
  </si>
  <si>
    <t>GIRELĖS   2A</t>
  </si>
  <si>
    <t>CHEMIKŲ  45</t>
  </si>
  <si>
    <t>CHEMIKŲ  39</t>
  </si>
  <si>
    <t>CHEMIKŲ  84</t>
  </si>
  <si>
    <t>MIŠKININKŲ  10</t>
  </si>
  <si>
    <t>CHEMIKŲ 108</t>
  </si>
  <si>
    <t>KAUNO  44</t>
  </si>
  <si>
    <t>ŽEMAITĖS  20</t>
  </si>
  <si>
    <t>CHEMIKŲ  60</t>
  </si>
  <si>
    <t>CHEMIKŲ   8</t>
  </si>
  <si>
    <t>VILNIAUS  29L</t>
  </si>
  <si>
    <t>J.RALIO   9</t>
  </si>
  <si>
    <t>iki 1992 m.</t>
  </si>
  <si>
    <t>Gedimino g. 28, Kaišiadorys</t>
  </si>
  <si>
    <t>V. Ruokio g. 3/1, Kaišiadorys</t>
  </si>
  <si>
    <t>Gedimino g. 78, Kaišiadorys</t>
  </si>
  <si>
    <t>Gedimino g. 111, Kaišiadorys</t>
  </si>
  <si>
    <t>Gedimino g. 127, Kaišiadorys</t>
  </si>
  <si>
    <t>Girelės g. 35, Kaišiadorys</t>
  </si>
  <si>
    <t>Girelės g. 39, Kaišiadorys</t>
  </si>
  <si>
    <t>Mokyklos g. 50, Strėvininkai</t>
  </si>
  <si>
    <t>Mokyklos g. 52, Strėvininkai</t>
  </si>
  <si>
    <t>Rūmų g. 1, Strėvininkai</t>
  </si>
  <si>
    <t>Žaslių g. 62A, Žiežmariai</t>
  </si>
  <si>
    <t>SODŲ 9(renov.)</t>
  </si>
  <si>
    <t>STOTIES 8(renov.)</t>
  </si>
  <si>
    <t>ŽEMAITIJOS 32(renov.)</t>
  </si>
  <si>
    <t>Laisvės g.40-ojo NSB(renov.)</t>
  </si>
  <si>
    <t>GAMYKLOS 25</t>
  </si>
  <si>
    <t>VASARIO 16-OSIOS 12</t>
  </si>
  <si>
    <t>TAIKOS 10</t>
  </si>
  <si>
    <t>MINDAUGO 15(renov.)</t>
  </si>
  <si>
    <t>V.BURBOS 2</t>
  </si>
  <si>
    <t>Tilto 13a Viekšniai</t>
  </si>
  <si>
    <t>PAVASARIO 12</t>
  </si>
  <si>
    <t>DRAUGYSTĖS 20</t>
  </si>
  <si>
    <t>TYLIOJI 32</t>
  </si>
  <si>
    <t>M.DAUKŠOS 28</t>
  </si>
  <si>
    <t>ŽEMAITIJOS 26</t>
  </si>
  <si>
    <t>Pavenčių g.11-ojo NSB</t>
  </si>
  <si>
    <t>Dzūkų 11 (RENOVUOTAS )</t>
  </si>
  <si>
    <t>Sodų 6 (RENOVUOTAS )</t>
  </si>
  <si>
    <t>Dzūkų 9 (RENOVUOTAS )</t>
  </si>
  <si>
    <t>Tiesos 8 (RENOVUOTAS)</t>
  </si>
  <si>
    <t>Vilniaus 14 (RENOVUOTAS)</t>
  </si>
  <si>
    <t>Kauno 8 (RENOVUOTAS)</t>
  </si>
  <si>
    <t>Senamiesčio 3(RENOVUOTAS )</t>
  </si>
  <si>
    <t>Dzūkų 17</t>
  </si>
  <si>
    <t>Dzūkų 15</t>
  </si>
  <si>
    <t>Dzūkų 13</t>
  </si>
  <si>
    <t>Dainavos 13</t>
  </si>
  <si>
    <t>Dainavos 11</t>
  </si>
  <si>
    <t>Ateities 7-9</t>
  </si>
  <si>
    <t>Sodų 4</t>
  </si>
  <si>
    <t>M. Gustaičio 2</t>
  </si>
  <si>
    <t>M. Gustaičio 11</t>
  </si>
  <si>
    <t>Seinų 22</t>
  </si>
  <si>
    <t>Montvilos 20</t>
  </si>
  <si>
    <t>Montvilos 18</t>
  </si>
  <si>
    <t>M. Gustaičio 5</t>
  </si>
  <si>
    <t>Kauno 33</t>
  </si>
  <si>
    <t>Vilniaus 3</t>
  </si>
  <si>
    <t>Sodų 10</t>
  </si>
  <si>
    <t>M. Gustaičio 3</t>
  </si>
  <si>
    <t>Vilniaus 5</t>
  </si>
  <si>
    <t>Montvilos 28</t>
  </si>
  <si>
    <t>Montvilos 22a</t>
  </si>
  <si>
    <t>Lazdijai</t>
  </si>
  <si>
    <t>Kėdainiai</t>
  </si>
  <si>
    <t>Rokiškis</t>
  </si>
  <si>
    <t>Kupiškis</t>
  </si>
  <si>
    <t>Zarasai</t>
  </si>
  <si>
    <t>J. Tumo-Vaižganto g. 96</t>
  </si>
  <si>
    <t>Vėjo 12</t>
  </si>
  <si>
    <t>Jaunimo 7,Balbieriškis</t>
  </si>
  <si>
    <t>Aušros 20,Veiveriai</t>
  </si>
  <si>
    <t>Aušros 22,Veiveriai</t>
  </si>
  <si>
    <t>Statybininkų 19,(renov)</t>
  </si>
  <si>
    <t>Vytauto 32,(renov)</t>
  </si>
  <si>
    <t>Vaitkaus 6,(renov)</t>
  </si>
  <si>
    <t>Vytauto 22,(renov)</t>
  </si>
  <si>
    <t>Kęstučio 77,(renov)</t>
  </si>
  <si>
    <t>Jaunimo 19,</t>
  </si>
  <si>
    <t>Stadiono 24 1L.,</t>
  </si>
  <si>
    <t>Kęstučio 5,(renov)</t>
  </si>
  <si>
    <t>Kęstučio 81g,</t>
  </si>
  <si>
    <t>Stadiono 12,</t>
  </si>
  <si>
    <t>Statybininkų 7 2L.,</t>
  </si>
  <si>
    <t>Stadiono 6 3L.,</t>
  </si>
  <si>
    <t>Basanavičiaus 10,</t>
  </si>
  <si>
    <t>Stadiono 4 1L.,</t>
  </si>
  <si>
    <t>Statybininkų 11,</t>
  </si>
  <si>
    <t>Kęstučio 79,</t>
  </si>
  <si>
    <t>Basanavičiaus 19,</t>
  </si>
  <si>
    <t>Stadiono 14 1L.,</t>
  </si>
  <si>
    <t>Stadiono 26 2L.,</t>
  </si>
  <si>
    <t>Vytenio 14,</t>
  </si>
  <si>
    <t>Stadiono 22 2L.,</t>
  </si>
  <si>
    <t>Stadiono 8 2L.,</t>
  </si>
  <si>
    <t>Basanavičiaus 26,</t>
  </si>
  <si>
    <t>Stadiono 22 1L.,</t>
  </si>
  <si>
    <t>Brundzos 10,</t>
  </si>
  <si>
    <t>Brundzos 8,</t>
  </si>
  <si>
    <t>Vytauto 25,</t>
  </si>
  <si>
    <t>Šaulių g. 18</t>
  </si>
  <si>
    <t>Bažnyčios g 11</t>
  </si>
  <si>
    <t>Vytauto g.17</t>
  </si>
  <si>
    <t>Nepriklausomybės g. 5</t>
  </si>
  <si>
    <t>Vytauto g. 10</t>
  </si>
  <si>
    <t>V. Kudirkos g. 88</t>
  </si>
  <si>
    <t>V, Kudirkos g. 47</t>
  </si>
  <si>
    <t>Žeimių g. 6B, Šiaulių r.</t>
  </si>
  <si>
    <t xml:space="preserve">Klevų g. 13 (renov.), </t>
  </si>
  <si>
    <t xml:space="preserve">M. Valančiaus g. 2, (renov.)  </t>
  </si>
  <si>
    <t xml:space="preserve">Vytauto g. 154, (renov.), </t>
  </si>
  <si>
    <t xml:space="preserve">Sevastopolio g. 9 (renov.), </t>
  </si>
  <si>
    <t xml:space="preserve">Gytarių g. 16 (renov.), </t>
  </si>
  <si>
    <t xml:space="preserve">Lieporių g. 5, </t>
  </si>
  <si>
    <t xml:space="preserve">P. Cvirkos g. 65B, </t>
  </si>
  <si>
    <t xml:space="preserve">Vytauto g. 138, (renov.), </t>
  </si>
  <si>
    <t xml:space="preserve">Rasos g. 20, </t>
  </si>
  <si>
    <t xml:space="preserve">Lieporių g. 11, </t>
  </si>
  <si>
    <t xml:space="preserve">St. Šalkauskio g. 10, </t>
  </si>
  <si>
    <t xml:space="preserve">Vytauto g. 83, </t>
  </si>
  <si>
    <t xml:space="preserve">Draugystės pr. 12, </t>
  </si>
  <si>
    <t xml:space="preserve">Varpo g. 33, </t>
  </si>
  <si>
    <t xml:space="preserve">Aušros al. 51A, </t>
  </si>
  <si>
    <t xml:space="preserve">Kauno g. 22, </t>
  </si>
  <si>
    <t xml:space="preserve">P. Cvirkos g. 58, </t>
  </si>
  <si>
    <t xml:space="preserve">Draugystės pr. 13, </t>
  </si>
  <si>
    <t xml:space="preserve">Energetikų g. 11, </t>
  </si>
  <si>
    <t xml:space="preserve">A. Mickevičiaus g. 38, </t>
  </si>
  <si>
    <t>Dariaus ir Girėno g.45</t>
  </si>
  <si>
    <t>Maironio g.21</t>
  </si>
  <si>
    <t>Kovo 11-osios 24</t>
  </si>
  <si>
    <t>Vytauto Didžiojo g.13</t>
  </si>
  <si>
    <t>J.Basanavičiaus g.20</t>
  </si>
  <si>
    <t>Šilalės</t>
  </si>
  <si>
    <t>Pakalnės g. 5, Lentvaris</t>
  </si>
  <si>
    <t>Vytauto g. 9, Lentvaris</t>
  </si>
  <si>
    <t>Vytauto g. 8, Lentvaris</t>
  </si>
  <si>
    <t>Vytauto g. 64A, Trakai</t>
  </si>
  <si>
    <t>Ežero g. 6, Lentvaris</t>
  </si>
  <si>
    <t>Vytauto g. 44, Trakai</t>
  </si>
  <si>
    <t>Ežero g. 12, Lentvaris</t>
  </si>
  <si>
    <t>Vienuolyno g. 9, Trakai</t>
  </si>
  <si>
    <t>Trakų g. 10, Trakai</t>
  </si>
  <si>
    <t>Vytauto g. 66, Trakai</t>
  </si>
  <si>
    <t>Geležinkelio g. 28, Lentvaris</t>
  </si>
  <si>
    <t>Klevų al. 28, Lentvaris</t>
  </si>
  <si>
    <t>Klevų al. 59, Lentvaris</t>
  </si>
  <si>
    <t>Vienuolyno g. 39, Trakai</t>
  </si>
  <si>
    <t>Ežero g. 7, Lentvaris</t>
  </si>
  <si>
    <t>N. Sodybos g. 27, Lentvaris</t>
  </si>
  <si>
    <t>Vytauto g. 70, Trakai</t>
  </si>
  <si>
    <t>Mindaugo g. 4, Trakai</t>
  </si>
  <si>
    <t>Mindaugo g. 20, Trakai</t>
  </si>
  <si>
    <t>Vytauto g. 48B, Trakai</t>
  </si>
  <si>
    <t>Mindaugo g. 11B, Trakai</t>
  </si>
  <si>
    <t>Vytauto g. 54, Trakai</t>
  </si>
  <si>
    <t>Ežero g. 3A, Lentvaris</t>
  </si>
  <si>
    <t>Pakalnės g. 23, Lentvaris</t>
  </si>
  <si>
    <t>Trakai</t>
  </si>
  <si>
    <t>J.Basanavičiaus g. 100, Utena (renov.)</t>
  </si>
  <si>
    <t>Aukštakalnio g. 14,16, Utena (renov.)</t>
  </si>
  <si>
    <t>Aukštakalnio g. 64, Utena</t>
  </si>
  <si>
    <t>Aukštakalnio g. 90, Utena</t>
  </si>
  <si>
    <t xml:space="preserve">V.Kudirkos g. 42, Utena </t>
  </si>
  <si>
    <t>Taikos g. 96, Utena</t>
  </si>
  <si>
    <t>Sėlių g. 42, Utena</t>
  </si>
  <si>
    <t xml:space="preserve">Sėlių g. 30 c, Utena </t>
  </si>
  <si>
    <t>Taikos g. 67, Utena</t>
  </si>
  <si>
    <t>Taikos g. 64, Utena</t>
  </si>
  <si>
    <t>Aušros g. 50, Utena</t>
  </si>
  <si>
    <t>Aušros g. 54, Utena</t>
  </si>
  <si>
    <t>Aušros g. 3, Utena</t>
  </si>
  <si>
    <t>Pušelės g. 5, Naujieij Valkininkai</t>
  </si>
  <si>
    <t>Pušelės g. 7, Naujieij Valkininkai</t>
  </si>
  <si>
    <t>Pušelės g. 9, Naujieij Valkininkai</t>
  </si>
  <si>
    <t xml:space="preserve">Basanavičiaus g. 15, </t>
  </si>
  <si>
    <t xml:space="preserve">Basanavičiaus g. 21, </t>
  </si>
  <si>
    <t xml:space="preserve">Basanavičiaus g. 30, </t>
  </si>
  <si>
    <t xml:space="preserve">Sporto g. 6, </t>
  </si>
  <si>
    <t xml:space="preserve">Sporto g. 8, </t>
  </si>
  <si>
    <t xml:space="preserve">Sporto g. 10, </t>
  </si>
  <si>
    <t xml:space="preserve">Vytauto g. 25, </t>
  </si>
  <si>
    <t xml:space="preserve">Dzūkų g. 36, </t>
  </si>
  <si>
    <t xml:space="preserve">Laisvės g. 3, </t>
  </si>
  <si>
    <t xml:space="preserve">Marcinkonių g. 2, </t>
  </si>
  <si>
    <t xml:space="preserve">Marcinkonių g. 8, </t>
  </si>
  <si>
    <t xml:space="preserve">M.K.Čiurlionio g. 8, </t>
  </si>
  <si>
    <t xml:space="preserve">M.K.Čiurlionio g. 11, </t>
  </si>
  <si>
    <t xml:space="preserve">Vasario 16 g. 6, </t>
  </si>
  <si>
    <t xml:space="preserve">Vasario 16 g. 8, </t>
  </si>
  <si>
    <t xml:space="preserve">Vytauto g. 15, </t>
  </si>
  <si>
    <t xml:space="preserve">Vytauto g. 40, </t>
  </si>
  <si>
    <t xml:space="preserve">Dzūkų g. 26, </t>
  </si>
  <si>
    <t xml:space="preserve">Melioratorių g. 9, </t>
  </si>
  <si>
    <t xml:space="preserve">M.K.Čiurlionio g. 55, </t>
  </si>
  <si>
    <t xml:space="preserve">Vasario 16 g. 4, </t>
  </si>
  <si>
    <t xml:space="preserve">Vasario 16 g. 10, </t>
  </si>
  <si>
    <t xml:space="preserve">Vasario 16 g. 11, </t>
  </si>
  <si>
    <t xml:space="preserve">Vytauto g. 7, </t>
  </si>
  <si>
    <t xml:space="preserve">Vytauto g. 58, </t>
  </si>
  <si>
    <t xml:space="preserve">V.Krėvės g. 4, </t>
  </si>
  <si>
    <t xml:space="preserve">V.Krėvės g. 9, </t>
  </si>
  <si>
    <t xml:space="preserve">Mechanizatorių g. 21, </t>
  </si>
  <si>
    <t xml:space="preserve">M.K.Čiurlionio g. 37, </t>
  </si>
  <si>
    <t xml:space="preserve">Spaustuvės g. 3, </t>
  </si>
  <si>
    <t xml:space="preserve">Vytauto g. 64, </t>
  </si>
  <si>
    <t xml:space="preserve">Vytauto g. 73, </t>
  </si>
  <si>
    <t>Blindžių g. 7(ren.)</t>
  </si>
  <si>
    <t>Žirmūnų g. 131</t>
  </si>
  <si>
    <t>Kosmonautų 12  (renov.)</t>
  </si>
  <si>
    <t>Kosmonautų 28 (renov.)</t>
  </si>
  <si>
    <t>Gėlių 14</t>
  </si>
  <si>
    <t>A.Civinsko 7 renov.)</t>
  </si>
  <si>
    <t>Dariaus ir Girėno 9</t>
  </si>
  <si>
    <t>Dariaus ir Girėno 13</t>
  </si>
  <si>
    <t>Vytauto 56A</t>
  </si>
  <si>
    <t>J.Jablonskio 2</t>
  </si>
  <si>
    <t xml:space="preserve">Nausupės 8 </t>
  </si>
  <si>
    <t>K.Donelaičio. 5 - 2</t>
  </si>
  <si>
    <t>Vytauto 15</t>
  </si>
  <si>
    <t xml:space="preserve">Lietuvininkų 4 </t>
  </si>
  <si>
    <t xml:space="preserve">AUŠROS 8 </t>
  </si>
  <si>
    <t xml:space="preserve">AUŠROS 10 </t>
  </si>
  <si>
    <t xml:space="preserve">VIENYBĖS 72 </t>
  </si>
  <si>
    <t xml:space="preserve">LAUKO 44 </t>
  </si>
  <si>
    <t xml:space="preserve">NEPRIKLAUSOMYBĖS 72 </t>
  </si>
  <si>
    <t xml:space="preserve">STATYBININKŲ 4 </t>
  </si>
  <si>
    <t xml:space="preserve">BIRUTES 2 </t>
  </si>
  <si>
    <t xml:space="preserve">STATYBININKŲ 8 </t>
  </si>
  <si>
    <t xml:space="preserve">AUŠROS 4 </t>
  </si>
  <si>
    <t xml:space="preserve">VIENYBES 70 </t>
  </si>
  <si>
    <t xml:space="preserve">NEPRIKLAUSOMYBĖS 50 </t>
  </si>
  <si>
    <t xml:space="preserve">S.NERIES 33C </t>
  </si>
  <si>
    <t xml:space="preserve">VILNIAUS 8 </t>
  </si>
  <si>
    <t xml:space="preserve">LAUKO 32 </t>
  </si>
  <si>
    <t xml:space="preserve">KĘSTUČIO 10 </t>
  </si>
  <si>
    <t>Oškinio 5</t>
  </si>
  <si>
    <t xml:space="preserve">Rinkuškių 47B </t>
  </si>
  <si>
    <t xml:space="preserve">Skratiškių 8 </t>
  </si>
  <si>
    <t>Vėjo 7A</t>
  </si>
  <si>
    <t>Vytauto 60</t>
  </si>
  <si>
    <t>Vilniaus 91A</t>
  </si>
  <si>
    <t>Skratiškių 12</t>
  </si>
</sst>
</file>

<file path=xl/styles.xml><?xml version="1.0" encoding="utf-8"?>
<styleSheet xmlns="http://schemas.openxmlformats.org/spreadsheetml/2006/main">
  <numFmts count="3">
    <numFmt numFmtId="43" formatCode="_-* #,##0.00\ _L_t_-;\-* #,##0.00\ _L_t_-;_-* &quot;-&quot;??\ _L_t_-;_-@_-"/>
    <numFmt numFmtId="164" formatCode="0.0"/>
    <numFmt numFmtId="165" formatCode="0.00000"/>
  </numFmts>
  <fonts count="17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b/>
      <i/>
      <sz val="8"/>
      <name val="Arial"/>
      <family val="2"/>
      <charset val="186"/>
    </font>
    <font>
      <b/>
      <sz val="26"/>
      <name val="Arial"/>
      <family val="2"/>
      <charset val="186"/>
    </font>
    <font>
      <b/>
      <sz val="2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Arial"/>
      <charset val="186"/>
    </font>
    <font>
      <sz val="8"/>
      <color theme="1"/>
      <name val="Arial"/>
      <family val="2"/>
      <charset val="186"/>
    </font>
    <font>
      <sz val="8"/>
      <color indexed="8"/>
      <name val="Arial"/>
      <family val="2"/>
      <charset val="186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13"/>
      </patternFill>
    </fill>
    <fill>
      <patternFill patternType="solid">
        <fgColor theme="9" tint="-0.249977111117893"/>
        <bgColor indexed="52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indexed="22"/>
      </patternFill>
    </fill>
    <fill>
      <patternFill patternType="solid">
        <fgColor rgb="FFFFCCCC"/>
        <bgColor indexed="47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0" fillId="0" borderId="0"/>
    <xf numFmtId="0" fontId="9" fillId="0" borderId="0"/>
    <xf numFmtId="0" fontId="1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43" fontId="13" fillId="0" borderId="0" applyFont="0" applyFill="0" applyBorder="0" applyAlignment="0" applyProtection="0"/>
  </cellStyleXfs>
  <cellXfs count="380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right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/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164" fontId="2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6" borderId="1" xfId="9" applyFont="1" applyFill="1" applyBorder="1" applyAlignment="1" applyProtection="1">
      <alignment horizontal="center"/>
      <protection locked="0"/>
    </xf>
    <xf numFmtId="164" fontId="2" fillId="6" borderId="1" xfId="9" applyNumberFormat="1" applyFont="1" applyFill="1" applyBorder="1" applyAlignment="1" applyProtection="1">
      <alignment horizontal="right"/>
      <protection locked="0"/>
    </xf>
    <xf numFmtId="164" fontId="2" fillId="6" borderId="1" xfId="9" applyNumberFormat="1" applyFont="1" applyFill="1" applyBorder="1" applyAlignment="1" applyProtection="1">
      <alignment horizontal="center"/>
      <protection locked="0"/>
    </xf>
    <xf numFmtId="4" fontId="2" fillId="3" borderId="1" xfId="1" applyNumberFormat="1" applyFont="1" applyFill="1" applyBorder="1" applyAlignment="1" applyProtection="1">
      <alignment horizontal="center" vertical="center"/>
      <protection locked="0"/>
    </xf>
    <xf numFmtId="164" fontId="2" fillId="3" borderId="23" xfId="0" applyNumberFormat="1" applyFont="1" applyFill="1" applyBorder="1" applyAlignment="1" applyProtection="1">
      <alignment horizontal="right"/>
      <protection locked="0"/>
    </xf>
    <xf numFmtId="164" fontId="2" fillId="3" borderId="23" xfId="0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4" fontId="2" fillId="4" borderId="1" xfId="1" applyNumberFormat="1" applyFont="1" applyFill="1" applyBorder="1" applyAlignment="1" applyProtection="1">
      <alignment horizontal="center" vertical="center"/>
      <protection locked="0"/>
    </xf>
    <xf numFmtId="164" fontId="2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7" borderId="1" xfId="9" applyFont="1" applyFill="1" applyBorder="1" applyAlignment="1" applyProtection="1">
      <alignment horizontal="center"/>
      <protection locked="0"/>
    </xf>
    <xf numFmtId="164" fontId="2" fillId="7" borderId="1" xfId="9" applyNumberFormat="1" applyFont="1" applyFill="1" applyBorder="1" applyAlignment="1" applyProtection="1">
      <alignment horizontal="right"/>
      <protection locked="0"/>
    </xf>
    <xf numFmtId="164" fontId="2" fillId="7" borderId="1" xfId="9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>
      <alignment horizontal="center"/>
    </xf>
    <xf numFmtId="0" fontId="2" fillId="3" borderId="1" xfId="0" applyFont="1" applyFill="1" applyBorder="1"/>
    <xf numFmtId="0" fontId="5" fillId="5" borderId="7" xfId="0" applyFont="1" applyFill="1" applyBorder="1" applyAlignment="1">
      <alignment horizontal="center" vertical="center" wrapText="1"/>
    </xf>
    <xf numFmtId="0" fontId="2" fillId="5" borderId="0" xfId="0" applyFont="1" applyFill="1"/>
    <xf numFmtId="0" fontId="3" fillId="2" borderId="0" xfId="0" applyFont="1" applyFill="1" applyAlignment="1">
      <alignment horizontal="center" vertical="center"/>
    </xf>
    <xf numFmtId="0" fontId="2" fillId="4" borderId="1" xfId="6" applyFont="1" applyFill="1" applyBorder="1"/>
    <xf numFmtId="0" fontId="2" fillId="4" borderId="1" xfId="6" applyFont="1" applyFill="1" applyBorder="1" applyAlignment="1">
      <alignment horizontal="center"/>
    </xf>
    <xf numFmtId="164" fontId="2" fillId="4" borderId="1" xfId="6" applyNumberFormat="1" applyFont="1" applyFill="1" applyBorder="1" applyAlignment="1">
      <alignment horizontal="right"/>
    </xf>
    <xf numFmtId="164" fontId="2" fillId="4" borderId="1" xfId="6" applyNumberFormat="1" applyFont="1" applyFill="1" applyBorder="1" applyAlignment="1">
      <alignment horizontal="center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/>
    <xf numFmtId="0" fontId="2" fillId="3" borderId="1" xfId="6" applyFont="1" applyFill="1" applyBorder="1"/>
    <xf numFmtId="0" fontId="2" fillId="3" borderId="1" xfId="6" applyFont="1" applyFill="1" applyBorder="1" applyAlignment="1">
      <alignment horizontal="center"/>
    </xf>
    <xf numFmtId="164" fontId="2" fillId="3" borderId="1" xfId="6" applyNumberFormat="1" applyFont="1" applyFill="1" applyBorder="1" applyAlignment="1">
      <alignment horizontal="right"/>
    </xf>
    <xf numFmtId="164" fontId="2" fillId="3" borderId="1" xfId="6" applyNumberFormat="1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6" borderId="1" xfId="9" applyFont="1" applyFill="1" applyBorder="1" applyProtection="1">
      <protection locked="0"/>
    </xf>
    <xf numFmtId="0" fontId="2" fillId="3" borderId="23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 vertical="center" wrapText="1"/>
    </xf>
    <xf numFmtId="0" fontId="4" fillId="4" borderId="1" xfId="0" applyFont="1" applyFill="1" applyBorder="1" applyProtection="1">
      <protection locked="0"/>
    </xf>
    <xf numFmtId="0" fontId="2" fillId="7" borderId="1" xfId="9" applyFont="1" applyFill="1" applyBorder="1" applyProtection="1">
      <protection locked="0"/>
    </xf>
    <xf numFmtId="2" fontId="2" fillId="4" borderId="1" xfId="5" applyNumberFormat="1" applyFont="1" applyFill="1" applyBorder="1" applyAlignment="1">
      <alignment horizontal="left" vertic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1" applyFont="1" applyFill="1" applyBorder="1" applyAlignment="1" applyProtection="1">
      <alignment vertical="center" wrapText="1"/>
      <protection locked="0"/>
    </xf>
    <xf numFmtId="0" fontId="2" fillId="8" borderId="1" xfId="1" applyFont="1" applyFill="1" applyBorder="1" applyAlignment="1" applyProtection="1">
      <alignment horizontal="center" vertical="center" wrapText="1"/>
      <protection locked="0"/>
    </xf>
    <xf numFmtId="0" fontId="2" fillId="8" borderId="1" xfId="1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vertical="center" wrapText="1"/>
      <protection locked="0"/>
    </xf>
    <xf numFmtId="0" fontId="2" fillId="8" borderId="1" xfId="0" applyFont="1" applyFill="1" applyBorder="1" applyAlignment="1" applyProtection="1">
      <alignment vertical="top" wrapText="1"/>
      <protection locked="0"/>
    </xf>
    <xf numFmtId="0" fontId="2" fillId="8" borderId="25" xfId="7" applyFont="1" applyFill="1" applyBorder="1" applyAlignment="1">
      <alignment horizontal="center"/>
    </xf>
    <xf numFmtId="164" fontId="2" fillId="8" borderId="25" xfId="7" applyNumberFormat="1" applyFont="1" applyFill="1" applyBorder="1" applyAlignment="1">
      <alignment horizontal="center"/>
    </xf>
    <xf numFmtId="0" fontId="2" fillId="8" borderId="1" xfId="7" applyFont="1" applyFill="1" applyBorder="1"/>
    <xf numFmtId="0" fontId="2" fillId="8" borderId="1" xfId="7" applyFont="1" applyFill="1" applyBorder="1" applyAlignment="1">
      <alignment horizontal="center"/>
    </xf>
    <xf numFmtId="164" fontId="2" fillId="8" borderId="1" xfId="7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0" fontId="2" fillId="8" borderId="1" xfId="5" applyFont="1" applyFill="1" applyBorder="1" applyAlignment="1">
      <alignment horizontal="left" vertical="center"/>
    </xf>
    <xf numFmtId="0" fontId="2" fillId="8" borderId="1" xfId="6" applyFont="1" applyFill="1" applyBorder="1" applyAlignment="1">
      <alignment horizontal="center" vertical="center"/>
    </xf>
    <xf numFmtId="164" fontId="2" fillId="8" borderId="1" xfId="6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7" applyFont="1" applyFill="1" applyBorder="1" applyAlignment="1">
      <alignment horizontal="left"/>
    </xf>
    <xf numFmtId="2" fontId="2" fillId="8" borderId="1" xfId="7" applyNumberFormat="1" applyFont="1" applyFill="1" applyBorder="1" applyAlignment="1">
      <alignment horizontal="right"/>
    </xf>
    <xf numFmtId="164" fontId="2" fillId="8" borderId="1" xfId="7" applyNumberFormat="1" applyFont="1" applyFill="1" applyBorder="1" applyAlignment="1">
      <alignment horizontal="right"/>
    </xf>
    <xf numFmtId="165" fontId="2" fillId="8" borderId="1" xfId="7" applyNumberFormat="1" applyFont="1" applyFill="1" applyBorder="1" applyAlignment="1">
      <alignment horizontal="right"/>
    </xf>
    <xf numFmtId="2" fontId="2" fillId="8" borderId="1" xfId="7" applyNumberFormat="1" applyFont="1" applyFill="1" applyBorder="1" applyAlignment="1"/>
    <xf numFmtId="0" fontId="2" fillId="8" borderId="1" xfId="0" applyFont="1" applyFill="1" applyBorder="1" applyProtection="1"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2" fontId="2" fillId="8" borderId="1" xfId="0" applyNumberFormat="1" applyFont="1" applyFill="1" applyBorder="1" applyAlignment="1" applyProtection="1">
      <alignment horizontal="right"/>
      <protection locked="0"/>
    </xf>
    <xf numFmtId="164" fontId="2" fillId="8" borderId="1" xfId="0" applyNumberFormat="1" applyFont="1" applyFill="1" applyBorder="1" applyAlignment="1" applyProtection="1">
      <alignment horizontal="right"/>
      <protection locked="0"/>
    </xf>
    <xf numFmtId="164" fontId="2" fillId="8" borderId="1" xfId="0" applyNumberFormat="1" applyFont="1" applyFill="1" applyBorder="1" applyAlignment="1" applyProtection="1">
      <alignment horizontal="center"/>
      <protection locked="0"/>
    </xf>
    <xf numFmtId="165" fontId="2" fillId="8" borderId="1" xfId="0" applyNumberFormat="1" applyFont="1" applyFill="1" applyBorder="1" applyAlignment="1" applyProtection="1">
      <alignment horizontal="right"/>
    </xf>
    <xf numFmtId="2" fontId="2" fillId="8" borderId="1" xfId="0" applyNumberFormat="1" applyFont="1" applyFill="1" applyBorder="1" applyAlignment="1" applyProtection="1"/>
    <xf numFmtId="1" fontId="2" fillId="8" borderId="1" xfId="0" applyNumberFormat="1" applyFont="1" applyFill="1" applyBorder="1" applyAlignment="1" applyProtection="1">
      <alignment horizontal="center"/>
      <protection locked="0"/>
    </xf>
    <xf numFmtId="2" fontId="2" fillId="8" borderId="1" xfId="0" applyNumberFormat="1" applyFont="1" applyFill="1" applyBorder="1" applyAlignment="1">
      <alignment horizontal="right"/>
    </xf>
    <xf numFmtId="164" fontId="2" fillId="8" borderId="1" xfId="0" applyNumberFormat="1" applyFont="1" applyFill="1" applyBorder="1" applyAlignment="1">
      <alignment horizontal="right"/>
    </xf>
    <xf numFmtId="165" fontId="2" fillId="8" borderId="1" xfId="0" applyNumberFormat="1" applyFont="1" applyFill="1" applyBorder="1" applyAlignment="1">
      <alignment horizontal="right"/>
    </xf>
    <xf numFmtId="2" fontId="2" fillId="8" borderId="1" xfId="0" applyNumberFormat="1" applyFont="1" applyFill="1" applyBorder="1" applyAlignment="1"/>
    <xf numFmtId="0" fontId="2" fillId="8" borderId="1" xfId="5" applyFont="1" applyFill="1" applyBorder="1" applyAlignment="1">
      <alignment vertical="center"/>
    </xf>
    <xf numFmtId="0" fontId="2" fillId="8" borderId="1" xfId="7" applyFont="1" applyFill="1" applyBorder="1" applyAlignment="1">
      <alignment horizontal="center" vertical="center"/>
    </xf>
    <xf numFmtId="2" fontId="2" fillId="8" borderId="1" xfId="7" applyNumberFormat="1" applyFont="1" applyFill="1" applyBorder="1" applyAlignment="1">
      <alignment horizontal="right" vertical="center"/>
    </xf>
    <xf numFmtId="164" fontId="2" fillId="8" borderId="1" xfId="7" applyNumberFormat="1" applyFont="1" applyFill="1" applyBorder="1" applyAlignment="1">
      <alignment horizontal="right" vertical="center"/>
    </xf>
    <xf numFmtId="164" fontId="2" fillId="8" borderId="1" xfId="7" applyNumberFormat="1" applyFont="1" applyFill="1" applyBorder="1" applyAlignment="1">
      <alignment horizontal="center" vertical="center"/>
    </xf>
    <xf numFmtId="165" fontId="2" fillId="8" borderId="1" xfId="7" applyNumberFormat="1" applyFont="1" applyFill="1" applyBorder="1" applyAlignment="1">
      <alignment horizontal="right" vertical="center"/>
    </xf>
    <xf numFmtId="2" fontId="2" fillId="8" borderId="1" xfId="7" applyNumberFormat="1" applyFont="1" applyFill="1" applyBorder="1" applyAlignment="1">
      <alignment vertical="center"/>
    </xf>
    <xf numFmtId="0" fontId="15" fillId="8" borderId="1" xfId="0" applyFont="1" applyFill="1" applyBorder="1" applyProtection="1">
      <protection locked="0"/>
    </xf>
    <xf numFmtId="2" fontId="14" fillId="8" borderId="1" xfId="0" applyNumberFormat="1" applyFont="1" applyFill="1" applyBorder="1" applyAlignment="1" applyProtection="1">
      <alignment horizontal="right" vertical="top" wrapText="1"/>
      <protection locked="0"/>
    </xf>
    <xf numFmtId="2" fontId="2" fillId="8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8" borderId="1" xfId="1" applyNumberFormat="1" applyFont="1" applyFill="1" applyBorder="1" applyAlignment="1" applyProtection="1">
      <alignment horizontal="right" vertical="center" wrapText="1"/>
      <protection locked="0"/>
    </xf>
    <xf numFmtId="164" fontId="14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>
      <alignment horizontal="left"/>
    </xf>
    <xf numFmtId="0" fontId="2" fillId="9" borderId="1" xfId="9" applyFont="1" applyFill="1" applyBorder="1" applyProtection="1">
      <protection locked="0"/>
    </xf>
    <xf numFmtId="0" fontId="2" fillId="9" borderId="1" xfId="9" applyFont="1" applyFill="1" applyBorder="1" applyAlignment="1" applyProtection="1">
      <alignment horizontal="center"/>
      <protection locked="0"/>
    </xf>
    <xf numFmtId="2" fontId="2" fillId="9" borderId="1" xfId="9" applyNumberFormat="1" applyFont="1" applyFill="1" applyBorder="1" applyAlignment="1" applyProtection="1">
      <alignment horizontal="right"/>
      <protection locked="0"/>
    </xf>
    <xf numFmtId="164" fontId="2" fillId="9" borderId="1" xfId="9" applyNumberFormat="1" applyFont="1" applyFill="1" applyBorder="1" applyAlignment="1" applyProtection="1">
      <alignment horizontal="right"/>
      <protection locked="0"/>
    </xf>
    <xf numFmtId="164" fontId="2" fillId="9" borderId="1" xfId="9" applyNumberFormat="1" applyFont="1" applyFill="1" applyBorder="1" applyAlignment="1" applyProtection="1">
      <alignment horizontal="center"/>
      <protection locked="0"/>
    </xf>
    <xf numFmtId="165" fontId="2" fillId="9" borderId="1" xfId="9" applyNumberFormat="1" applyFont="1" applyFill="1" applyBorder="1" applyAlignment="1" applyProtection="1">
      <alignment horizontal="right"/>
    </xf>
    <xf numFmtId="2" fontId="2" fillId="9" borderId="1" xfId="9" applyNumberFormat="1" applyFont="1" applyFill="1" applyBorder="1" applyAlignment="1" applyProtection="1"/>
    <xf numFmtId="2" fontId="2" fillId="8" borderId="1" xfId="6" applyNumberFormat="1" applyFont="1" applyFill="1" applyBorder="1" applyAlignment="1">
      <alignment horizontal="right" vertical="center"/>
    </xf>
    <xf numFmtId="164" fontId="2" fillId="8" borderId="1" xfId="6" applyNumberFormat="1" applyFont="1" applyFill="1" applyBorder="1" applyAlignment="1">
      <alignment horizontal="right" vertical="center"/>
    </xf>
    <xf numFmtId="165" fontId="2" fillId="8" borderId="1" xfId="6" applyNumberFormat="1" applyFont="1" applyFill="1" applyBorder="1" applyAlignment="1">
      <alignment horizontal="right" vertical="center"/>
    </xf>
    <xf numFmtId="2" fontId="2" fillId="8" borderId="1" xfId="6" applyNumberFormat="1" applyFont="1" applyFill="1" applyBorder="1" applyAlignment="1">
      <alignment vertical="center"/>
    </xf>
    <xf numFmtId="164" fontId="2" fillId="8" borderId="1" xfId="0" applyNumberFormat="1" applyFont="1" applyFill="1" applyBorder="1" applyAlignment="1" applyProtection="1">
      <alignment horizontal="right" vertical="top" wrapText="1"/>
      <protection locked="0"/>
    </xf>
    <xf numFmtId="2" fontId="2" fillId="8" borderId="1" xfId="10" applyNumberFormat="1" applyFont="1" applyFill="1" applyBorder="1" applyAlignment="1">
      <alignment horizontal="right" vertical="distributed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/>
    <xf numFmtId="2" fontId="2" fillId="10" borderId="1" xfId="0" applyNumberFormat="1" applyFont="1" applyFill="1" applyBorder="1" applyAlignment="1">
      <alignment horizontal="right"/>
    </xf>
    <xf numFmtId="164" fontId="2" fillId="10" borderId="1" xfId="0" applyNumberFormat="1" applyFont="1" applyFill="1" applyBorder="1" applyAlignment="1">
      <alignment horizontal="right"/>
    </xf>
    <xf numFmtId="164" fontId="2" fillId="10" borderId="1" xfId="0" applyNumberFormat="1" applyFont="1" applyFill="1" applyBorder="1" applyAlignment="1">
      <alignment horizontal="center"/>
    </xf>
    <xf numFmtId="165" fontId="2" fillId="10" borderId="1" xfId="0" applyNumberFormat="1" applyFont="1" applyFill="1" applyBorder="1" applyAlignment="1">
      <alignment horizontal="right"/>
    </xf>
    <xf numFmtId="2" fontId="2" fillId="10" borderId="1" xfId="0" applyNumberFormat="1" applyFont="1" applyFill="1" applyBorder="1" applyAlignment="1"/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Protection="1">
      <protection locked="0"/>
    </xf>
    <xf numFmtId="1" fontId="2" fillId="10" borderId="1" xfId="0" applyNumberFormat="1" applyFont="1" applyFill="1" applyBorder="1" applyAlignment="1" applyProtection="1">
      <alignment horizontal="center"/>
      <protection locked="0"/>
    </xf>
    <xf numFmtId="0" fontId="2" fillId="10" borderId="1" xfId="0" applyFont="1" applyFill="1" applyBorder="1" applyAlignment="1" applyProtection="1">
      <alignment horizontal="center"/>
      <protection locked="0"/>
    </xf>
    <xf numFmtId="2" fontId="2" fillId="10" borderId="1" xfId="0" applyNumberFormat="1" applyFont="1" applyFill="1" applyBorder="1" applyAlignment="1" applyProtection="1">
      <alignment horizontal="right"/>
      <protection locked="0"/>
    </xf>
    <xf numFmtId="164" fontId="2" fillId="10" borderId="1" xfId="0" applyNumberFormat="1" applyFont="1" applyFill="1" applyBorder="1" applyAlignment="1" applyProtection="1">
      <alignment horizontal="right"/>
      <protection locked="0"/>
    </xf>
    <xf numFmtId="164" fontId="2" fillId="10" borderId="1" xfId="0" applyNumberFormat="1" applyFont="1" applyFill="1" applyBorder="1" applyAlignment="1" applyProtection="1">
      <alignment horizontal="center"/>
      <protection locked="0"/>
    </xf>
    <xf numFmtId="165" fontId="2" fillId="10" borderId="1" xfId="0" applyNumberFormat="1" applyFont="1" applyFill="1" applyBorder="1" applyAlignment="1" applyProtection="1">
      <alignment horizontal="right"/>
    </xf>
    <xf numFmtId="2" fontId="2" fillId="10" borderId="1" xfId="0" applyNumberFormat="1" applyFont="1" applyFill="1" applyBorder="1" applyAlignment="1" applyProtection="1"/>
    <xf numFmtId="0" fontId="2" fillId="10" borderId="1" xfId="0" applyFont="1" applyFill="1" applyBorder="1" applyAlignment="1" applyProtection="1">
      <alignment horizontal="left"/>
      <protection locked="0"/>
    </xf>
    <xf numFmtId="0" fontId="2" fillId="10" borderId="1" xfId="0" applyFont="1" applyFill="1" applyBorder="1" applyAlignment="1" applyProtection="1">
      <alignment vertical="center" wrapText="1"/>
      <protection locked="0"/>
    </xf>
    <xf numFmtId="0" fontId="2" fillId="10" borderId="1" xfId="1" applyFont="1" applyFill="1" applyBorder="1" applyAlignment="1" applyProtection="1">
      <alignment horizontal="center" vertical="center" wrapText="1"/>
      <protection locked="0"/>
    </xf>
    <xf numFmtId="0" fontId="2" fillId="10" borderId="1" xfId="1" applyFont="1" applyFill="1" applyBorder="1" applyAlignment="1" applyProtection="1">
      <alignment horizontal="center" vertical="center"/>
      <protection locked="0"/>
    </xf>
    <xf numFmtId="2" fontId="14" fillId="10" borderId="1" xfId="0" applyNumberFormat="1" applyFont="1" applyFill="1" applyBorder="1" applyAlignment="1" applyProtection="1">
      <alignment horizontal="right" vertical="top" wrapText="1"/>
      <protection locked="0"/>
    </xf>
    <xf numFmtId="2" fontId="2" fillId="1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10" borderId="1" xfId="1" applyNumberFormat="1" applyFont="1" applyFill="1" applyBorder="1" applyAlignment="1" applyProtection="1">
      <alignment horizontal="right" vertical="center" wrapText="1"/>
      <protection locked="0"/>
    </xf>
    <xf numFmtId="164" fontId="1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2" fillId="10" borderId="1" xfId="7" applyFont="1" applyFill="1" applyBorder="1"/>
    <xf numFmtId="0" fontId="2" fillId="10" borderId="1" xfId="7" applyFont="1" applyFill="1" applyBorder="1" applyAlignment="1">
      <alignment horizontal="center"/>
    </xf>
    <xf numFmtId="2" fontId="2" fillId="10" borderId="1" xfId="7" applyNumberFormat="1" applyFont="1" applyFill="1" applyBorder="1" applyAlignment="1">
      <alignment horizontal="right"/>
    </xf>
    <xf numFmtId="164" fontId="2" fillId="10" borderId="1" xfId="7" applyNumberFormat="1" applyFont="1" applyFill="1" applyBorder="1" applyAlignment="1">
      <alignment horizontal="right"/>
    </xf>
    <xf numFmtId="164" fontId="2" fillId="10" borderId="1" xfId="7" applyNumberFormat="1" applyFont="1" applyFill="1" applyBorder="1" applyAlignment="1">
      <alignment horizontal="center"/>
    </xf>
    <xf numFmtId="165" fontId="2" fillId="10" borderId="1" xfId="7" applyNumberFormat="1" applyFont="1" applyFill="1" applyBorder="1" applyAlignment="1">
      <alignment horizontal="right"/>
    </xf>
    <xf numFmtId="2" fontId="2" fillId="10" borderId="1" xfId="7" applyNumberFormat="1" applyFont="1" applyFill="1" applyBorder="1" applyAlignment="1"/>
    <xf numFmtId="0" fontId="2" fillId="10" borderId="1" xfId="5" applyFont="1" applyFill="1" applyBorder="1" applyAlignment="1">
      <alignment horizontal="left" vertical="center"/>
    </xf>
    <xf numFmtId="0" fontId="2" fillId="10" borderId="1" xfId="6" applyFont="1" applyFill="1" applyBorder="1" applyAlignment="1">
      <alignment horizontal="center" vertical="center"/>
    </xf>
    <xf numFmtId="2" fontId="2" fillId="10" borderId="1" xfId="6" applyNumberFormat="1" applyFont="1" applyFill="1" applyBorder="1" applyAlignment="1">
      <alignment horizontal="right" vertical="center"/>
    </xf>
    <xf numFmtId="164" fontId="2" fillId="10" borderId="1" xfId="6" applyNumberFormat="1" applyFont="1" applyFill="1" applyBorder="1" applyAlignment="1">
      <alignment horizontal="right" vertical="center"/>
    </xf>
    <xf numFmtId="164" fontId="2" fillId="10" borderId="1" xfId="6" applyNumberFormat="1" applyFont="1" applyFill="1" applyBorder="1" applyAlignment="1">
      <alignment horizontal="center" vertical="center"/>
    </xf>
    <xf numFmtId="165" fontId="2" fillId="10" borderId="1" xfId="6" applyNumberFormat="1" applyFont="1" applyFill="1" applyBorder="1" applyAlignment="1">
      <alignment horizontal="right" vertical="center"/>
    </xf>
    <xf numFmtId="2" fontId="2" fillId="10" borderId="1" xfId="6" applyNumberFormat="1" applyFont="1" applyFill="1" applyBorder="1" applyAlignment="1">
      <alignment vertical="center"/>
    </xf>
    <xf numFmtId="2" fontId="14" fillId="10" borderId="1" xfId="0" applyNumberFormat="1" applyFont="1" applyFill="1" applyBorder="1" applyAlignment="1" applyProtection="1">
      <alignment horizontal="right"/>
      <protection locked="0"/>
    </xf>
    <xf numFmtId="2" fontId="14" fillId="10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1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10" borderId="1" xfId="10" applyNumberFormat="1" applyFont="1" applyFill="1" applyBorder="1" applyAlignment="1">
      <alignment horizontal="right"/>
    </xf>
    <xf numFmtId="0" fontId="2" fillId="10" borderId="1" xfId="6" applyFont="1" applyFill="1" applyBorder="1"/>
    <xf numFmtId="0" fontId="2" fillId="10" borderId="1" xfId="6" applyFont="1" applyFill="1" applyBorder="1" applyAlignment="1">
      <alignment horizontal="center"/>
    </xf>
    <xf numFmtId="2" fontId="2" fillId="10" borderId="1" xfId="6" applyNumberFormat="1" applyFont="1" applyFill="1" applyBorder="1" applyAlignment="1">
      <alignment horizontal="right"/>
    </xf>
    <xf numFmtId="164" fontId="2" fillId="10" borderId="1" xfId="6" applyNumberFormat="1" applyFont="1" applyFill="1" applyBorder="1" applyAlignment="1">
      <alignment horizontal="right"/>
    </xf>
    <xf numFmtId="164" fontId="2" fillId="10" borderId="1" xfId="6" applyNumberFormat="1" applyFont="1" applyFill="1" applyBorder="1" applyAlignment="1">
      <alignment horizontal="center"/>
    </xf>
    <xf numFmtId="165" fontId="2" fillId="10" borderId="1" xfId="6" applyNumberFormat="1" applyFont="1" applyFill="1" applyBorder="1" applyAlignment="1">
      <alignment horizontal="right"/>
    </xf>
    <xf numFmtId="2" fontId="2" fillId="10" borderId="1" xfId="6" applyNumberFormat="1" applyFont="1" applyFill="1" applyBorder="1" applyAlignment="1"/>
    <xf numFmtId="0" fontId="2" fillId="11" borderId="1" xfId="9" applyFont="1" applyFill="1" applyBorder="1" applyProtection="1">
      <protection locked="0"/>
    </xf>
    <xf numFmtId="0" fontId="2" fillId="11" borderId="1" xfId="9" applyFont="1" applyFill="1" applyBorder="1" applyAlignment="1" applyProtection="1">
      <alignment horizontal="center"/>
      <protection locked="0"/>
    </xf>
    <xf numFmtId="2" fontId="2" fillId="11" borderId="1" xfId="9" applyNumberFormat="1" applyFont="1" applyFill="1" applyBorder="1" applyAlignment="1" applyProtection="1">
      <alignment horizontal="right"/>
      <protection locked="0"/>
    </xf>
    <xf numFmtId="164" fontId="2" fillId="11" borderId="1" xfId="9" applyNumberFormat="1" applyFont="1" applyFill="1" applyBorder="1" applyAlignment="1" applyProtection="1">
      <alignment horizontal="right"/>
      <protection locked="0"/>
    </xf>
    <xf numFmtId="164" fontId="2" fillId="11" borderId="1" xfId="9" applyNumberFormat="1" applyFont="1" applyFill="1" applyBorder="1" applyAlignment="1" applyProtection="1">
      <alignment horizontal="center"/>
      <protection locked="0"/>
    </xf>
    <xf numFmtId="165" fontId="2" fillId="11" borderId="1" xfId="9" applyNumberFormat="1" applyFont="1" applyFill="1" applyBorder="1" applyAlignment="1" applyProtection="1">
      <alignment horizontal="right"/>
    </xf>
    <xf numFmtId="2" fontId="2" fillId="11" borderId="1" xfId="9" applyNumberFormat="1" applyFont="1" applyFill="1" applyBorder="1" applyAlignment="1" applyProtection="1"/>
    <xf numFmtId="0" fontId="2" fillId="12" borderId="1" xfId="9" applyFont="1" applyFill="1" applyBorder="1" applyProtection="1">
      <protection locked="0"/>
    </xf>
    <xf numFmtId="0" fontId="16" fillId="10" borderId="1" xfId="7" applyFont="1" applyFill="1" applyBorder="1"/>
    <xf numFmtId="0" fontId="16" fillId="10" borderId="1" xfId="7" applyFont="1" applyFill="1" applyBorder="1" applyAlignment="1">
      <alignment horizontal="center"/>
    </xf>
    <xf numFmtId="0" fontId="2" fillId="10" borderId="1" xfId="1" applyFont="1" applyFill="1" applyBorder="1" applyAlignment="1" applyProtection="1">
      <alignment vertical="center" wrapText="1"/>
      <protection locked="0"/>
    </xf>
    <xf numFmtId="2" fontId="2" fillId="10" borderId="1" xfId="10" applyNumberFormat="1" applyFont="1" applyFill="1" applyBorder="1" applyAlignment="1">
      <alignment horizontal="right" vertical="distributed"/>
    </xf>
    <xf numFmtId="2" fontId="2" fillId="3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/>
    <xf numFmtId="2" fontId="2" fillId="3" borderId="1" xfId="6" applyNumberFormat="1" applyFont="1" applyFill="1" applyBorder="1" applyAlignment="1">
      <alignment horizontal="right"/>
    </xf>
    <xf numFmtId="165" fontId="2" fillId="3" borderId="1" xfId="6" applyNumberFormat="1" applyFont="1" applyFill="1" applyBorder="1" applyAlignment="1">
      <alignment horizontal="right"/>
    </xf>
    <xf numFmtId="2" fontId="2" fillId="3" borderId="1" xfId="6" applyNumberFormat="1" applyFont="1" applyFill="1" applyBorder="1" applyAlignment="1"/>
    <xf numFmtId="2" fontId="14" fillId="3" borderId="1" xfId="0" applyNumberFormat="1" applyFont="1" applyFill="1" applyBorder="1" applyAlignment="1" applyProtection="1">
      <alignment horizontal="right" vertical="top" wrapText="1"/>
      <protection locked="0"/>
    </xf>
    <xf numFmtId="2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3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3" borderId="1" xfId="0" applyNumberFormat="1" applyFont="1" applyFill="1" applyBorder="1" applyAlignment="1" applyProtection="1">
      <alignment horizontal="right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/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1" xfId="7" applyFont="1" applyFill="1" applyBorder="1"/>
    <xf numFmtId="0" fontId="2" fillId="3" borderId="1" xfId="7" applyFont="1" applyFill="1" applyBorder="1" applyAlignment="1">
      <alignment horizontal="center"/>
    </xf>
    <xf numFmtId="2" fontId="2" fillId="3" borderId="1" xfId="7" applyNumberFormat="1" applyFont="1" applyFill="1" applyBorder="1" applyAlignment="1">
      <alignment horizontal="right"/>
    </xf>
    <xf numFmtId="164" fontId="2" fillId="3" borderId="1" xfId="7" applyNumberFormat="1" applyFont="1" applyFill="1" applyBorder="1" applyAlignment="1">
      <alignment horizontal="right"/>
    </xf>
    <xf numFmtId="164" fontId="2" fillId="3" borderId="1" xfId="7" applyNumberFormat="1" applyFont="1" applyFill="1" applyBorder="1" applyAlignment="1">
      <alignment horizontal="center"/>
    </xf>
    <xf numFmtId="165" fontId="2" fillId="3" borderId="1" xfId="7" applyNumberFormat="1" applyFont="1" applyFill="1" applyBorder="1" applyAlignment="1">
      <alignment horizontal="right"/>
    </xf>
    <xf numFmtId="2" fontId="2" fillId="3" borderId="1" xfId="7" applyNumberFormat="1" applyFont="1" applyFill="1" applyBorder="1" applyAlignment="1"/>
    <xf numFmtId="0" fontId="2" fillId="3" borderId="1" xfId="0" applyFont="1" applyFill="1" applyBorder="1" applyAlignment="1" applyProtection="1">
      <alignment vertical="top" wrapText="1"/>
      <protection locked="0"/>
    </xf>
    <xf numFmtId="0" fontId="16" fillId="3" borderId="1" xfId="7" applyFont="1" applyFill="1" applyBorder="1"/>
    <xf numFmtId="0" fontId="16" fillId="3" borderId="1" xfId="7" applyFont="1" applyFill="1" applyBorder="1" applyAlignment="1">
      <alignment horizontal="center"/>
    </xf>
    <xf numFmtId="2" fontId="2" fillId="6" borderId="1" xfId="9" applyNumberFormat="1" applyFont="1" applyFill="1" applyBorder="1" applyAlignment="1" applyProtection="1">
      <alignment horizontal="right"/>
      <protection locked="0"/>
    </xf>
    <xf numFmtId="165" fontId="2" fillId="6" borderId="1" xfId="9" applyNumberFormat="1" applyFont="1" applyFill="1" applyBorder="1" applyAlignment="1" applyProtection="1">
      <alignment horizontal="right"/>
    </xf>
    <xf numFmtId="2" fontId="2" fillId="6" borderId="1" xfId="9" applyNumberFormat="1" applyFont="1" applyFill="1" applyBorder="1" applyAlignment="1" applyProtection="1"/>
    <xf numFmtId="0" fontId="16" fillId="3" borderId="1" xfId="5" applyFont="1" applyFill="1" applyBorder="1" applyAlignment="1">
      <alignment horizontal="left" vertical="center"/>
    </xf>
    <xf numFmtId="0" fontId="16" fillId="3" borderId="1" xfId="6" applyFont="1" applyFill="1" applyBorder="1" applyAlignment="1">
      <alignment horizontal="center" vertical="center"/>
    </xf>
    <xf numFmtId="2" fontId="2" fillId="3" borderId="1" xfId="6" applyNumberFormat="1" applyFont="1" applyFill="1" applyBorder="1" applyAlignment="1">
      <alignment horizontal="right" vertical="center"/>
    </xf>
    <xf numFmtId="164" fontId="2" fillId="3" borderId="1" xfId="6" applyNumberFormat="1" applyFont="1" applyFill="1" applyBorder="1" applyAlignment="1">
      <alignment horizontal="right" vertical="center"/>
    </xf>
    <xf numFmtId="164" fontId="2" fillId="3" borderId="1" xfId="6" applyNumberFormat="1" applyFont="1" applyFill="1" applyBorder="1" applyAlignment="1">
      <alignment horizontal="center" vertical="center"/>
    </xf>
    <xf numFmtId="165" fontId="2" fillId="3" borderId="1" xfId="6" applyNumberFormat="1" applyFont="1" applyFill="1" applyBorder="1" applyAlignment="1">
      <alignment horizontal="right" vertical="center"/>
    </xf>
    <xf numFmtId="2" fontId="2" fillId="3" borderId="1" xfId="6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right" indent="3"/>
    </xf>
    <xf numFmtId="2" fontId="2" fillId="4" borderId="1" xfId="0" applyNumberFormat="1" applyFont="1" applyFill="1" applyBorder="1" applyAlignment="1" applyProtection="1">
      <alignment horizontal="right"/>
      <protection locked="0"/>
    </xf>
    <xf numFmtId="165" fontId="2" fillId="4" borderId="1" xfId="0" applyNumberFormat="1" applyFont="1" applyFill="1" applyBorder="1" applyAlignment="1" applyProtection="1">
      <alignment horizontal="right"/>
    </xf>
    <xf numFmtId="2" fontId="2" fillId="4" borderId="1" xfId="0" applyNumberFormat="1" applyFont="1" applyFill="1" applyBorder="1" applyAlignment="1" applyProtection="1"/>
    <xf numFmtId="0" fontId="2" fillId="4" borderId="1" xfId="7" applyFont="1" applyFill="1" applyBorder="1"/>
    <xf numFmtId="0" fontId="2" fillId="4" borderId="1" xfId="7" applyFont="1" applyFill="1" applyBorder="1" applyAlignment="1">
      <alignment horizontal="center"/>
    </xf>
    <xf numFmtId="2" fontId="2" fillId="4" borderId="1" xfId="7" applyNumberFormat="1" applyFont="1" applyFill="1" applyBorder="1" applyAlignment="1">
      <alignment horizontal="right"/>
    </xf>
    <xf numFmtId="164" fontId="2" fillId="4" borderId="1" xfId="7" applyNumberFormat="1" applyFont="1" applyFill="1" applyBorder="1" applyAlignment="1">
      <alignment horizontal="right"/>
    </xf>
    <xf numFmtId="164" fontId="2" fillId="4" borderId="1" xfId="7" applyNumberFormat="1" applyFont="1" applyFill="1" applyBorder="1" applyAlignment="1">
      <alignment horizontal="center"/>
    </xf>
    <xf numFmtId="165" fontId="2" fillId="4" borderId="1" xfId="7" applyNumberFormat="1" applyFont="1" applyFill="1" applyBorder="1" applyAlignment="1">
      <alignment horizontal="right"/>
    </xf>
    <xf numFmtId="2" fontId="2" fillId="4" borderId="1" xfId="7" applyNumberFormat="1" applyFont="1" applyFill="1" applyBorder="1" applyAlignment="1"/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14" fillId="4" borderId="1" xfId="0" applyNumberFormat="1" applyFont="1" applyFill="1" applyBorder="1" applyAlignment="1" applyProtection="1">
      <alignment horizontal="right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4" borderId="1" xfId="0" applyNumberFormat="1" applyFont="1" applyFill="1" applyBorder="1" applyAlignment="1" applyProtection="1">
      <alignment horizontal="center" vertical="top" wrapText="1"/>
      <protection locked="0"/>
    </xf>
    <xf numFmtId="2" fontId="2" fillId="4" borderId="1" xfId="6" applyNumberFormat="1" applyFont="1" applyFill="1" applyBorder="1" applyAlignment="1">
      <alignment horizontal="right"/>
    </xf>
    <xf numFmtId="165" fontId="2" fillId="4" borderId="1" xfId="6" applyNumberFormat="1" applyFont="1" applyFill="1" applyBorder="1" applyAlignment="1">
      <alignment horizontal="right"/>
    </xf>
    <xf numFmtId="2" fontId="2" fillId="4" borderId="1" xfId="6" applyNumberFormat="1" applyFont="1" applyFill="1" applyBorder="1" applyAlignment="1"/>
    <xf numFmtId="2" fontId="2" fillId="7" borderId="1" xfId="9" applyNumberFormat="1" applyFont="1" applyFill="1" applyBorder="1" applyAlignment="1" applyProtection="1">
      <alignment horizontal="right"/>
      <protection locked="0"/>
    </xf>
    <xf numFmtId="165" fontId="2" fillId="7" borderId="1" xfId="9" applyNumberFormat="1" applyFont="1" applyFill="1" applyBorder="1" applyAlignment="1" applyProtection="1">
      <alignment horizontal="right"/>
    </xf>
    <xf numFmtId="2" fontId="2" fillId="7" borderId="1" xfId="9" applyNumberFormat="1" applyFont="1" applyFill="1" applyBorder="1" applyAlignment="1" applyProtection="1"/>
    <xf numFmtId="2" fontId="2" fillId="4" borderId="1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/>
    <xf numFmtId="0" fontId="2" fillId="4" borderId="1" xfId="0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2" fillId="4" borderId="1" xfId="6" applyFont="1" applyFill="1" applyBorder="1" applyAlignment="1">
      <alignment horizontal="center" vertical="center"/>
    </xf>
    <xf numFmtId="2" fontId="2" fillId="4" borderId="1" xfId="6" applyNumberFormat="1" applyFont="1" applyFill="1" applyBorder="1" applyAlignment="1">
      <alignment horizontal="right" vertical="center"/>
    </xf>
    <xf numFmtId="164" fontId="2" fillId="4" borderId="1" xfId="6" applyNumberFormat="1" applyFont="1" applyFill="1" applyBorder="1" applyAlignment="1">
      <alignment horizontal="right" vertical="center"/>
    </xf>
    <xf numFmtId="164" fontId="2" fillId="4" borderId="1" xfId="6" applyNumberFormat="1" applyFont="1" applyFill="1" applyBorder="1" applyAlignment="1">
      <alignment horizontal="center" vertical="center"/>
    </xf>
    <xf numFmtId="165" fontId="2" fillId="4" borderId="1" xfId="6" applyNumberFormat="1" applyFont="1" applyFill="1" applyBorder="1" applyAlignment="1">
      <alignment horizontal="right" vertical="center"/>
    </xf>
    <xf numFmtId="2" fontId="2" fillId="4" borderId="1" xfId="6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164" fontId="14" fillId="4" borderId="1" xfId="0" applyNumberFormat="1" applyFont="1" applyFill="1" applyBorder="1" applyAlignment="1" applyProtection="1">
      <alignment horizontal="right" vertical="top" wrapText="1"/>
      <protection locked="0"/>
    </xf>
    <xf numFmtId="1" fontId="2" fillId="4" borderId="1" xfId="6" applyNumberFormat="1" applyFont="1" applyFill="1" applyBorder="1" applyAlignment="1">
      <alignment horizontal="center" vertical="center"/>
    </xf>
    <xf numFmtId="0" fontId="2" fillId="4" borderId="25" xfId="0" applyFont="1" applyFill="1" applyBorder="1" applyProtection="1">
      <protection locked="0"/>
    </xf>
    <xf numFmtId="1" fontId="2" fillId="4" borderId="25" xfId="0" applyNumberFormat="1" applyFont="1" applyFill="1" applyBorder="1" applyAlignment="1" applyProtection="1">
      <alignment horizontal="center"/>
      <protection locked="0"/>
    </xf>
    <xf numFmtId="0" fontId="2" fillId="4" borderId="25" xfId="0" applyFont="1" applyFill="1" applyBorder="1" applyAlignment="1" applyProtection="1">
      <alignment horizontal="center"/>
      <protection locked="0"/>
    </xf>
    <xf numFmtId="2" fontId="2" fillId="4" borderId="25" xfId="0" applyNumberFormat="1" applyFont="1" applyFill="1" applyBorder="1" applyAlignment="1" applyProtection="1">
      <alignment horizontal="right"/>
      <protection locked="0"/>
    </xf>
    <xf numFmtId="164" fontId="2" fillId="4" borderId="25" xfId="0" applyNumberFormat="1" applyFont="1" applyFill="1" applyBorder="1" applyAlignment="1" applyProtection="1">
      <alignment horizontal="right"/>
      <protection locked="0"/>
    </xf>
    <xf numFmtId="164" fontId="2" fillId="4" borderId="25" xfId="0" applyNumberFormat="1" applyFont="1" applyFill="1" applyBorder="1" applyAlignment="1" applyProtection="1">
      <alignment horizontal="center"/>
      <protection locked="0"/>
    </xf>
    <xf numFmtId="165" fontId="2" fillId="4" borderId="25" xfId="0" applyNumberFormat="1" applyFont="1" applyFill="1" applyBorder="1" applyAlignment="1" applyProtection="1">
      <alignment horizontal="right"/>
    </xf>
    <xf numFmtId="2" fontId="2" fillId="4" borderId="25" xfId="0" applyNumberFormat="1" applyFont="1" applyFill="1" applyBorder="1" applyAlignment="1" applyProtection="1"/>
    <xf numFmtId="2" fontId="2" fillId="4" borderId="22" xfId="0" applyNumberFormat="1" applyFont="1" applyFill="1" applyBorder="1" applyAlignment="1" applyProtection="1"/>
    <xf numFmtId="2" fontId="2" fillId="4" borderId="3" xfId="0" applyNumberFormat="1" applyFont="1" applyFill="1" applyBorder="1" applyAlignment="1" applyProtection="1"/>
    <xf numFmtId="2" fontId="2" fillId="4" borderId="3" xfId="7" applyNumberFormat="1" applyFont="1" applyFill="1" applyBorder="1" applyAlignment="1"/>
    <xf numFmtId="2" fontId="2" fillId="4" borderId="3" xfId="6" applyNumberFormat="1" applyFont="1" applyFill="1" applyBorder="1" applyAlignment="1"/>
    <xf numFmtId="2" fontId="2" fillId="7" borderId="3" xfId="9" applyNumberFormat="1" applyFont="1" applyFill="1" applyBorder="1" applyAlignment="1" applyProtection="1"/>
    <xf numFmtId="2" fontId="2" fillId="4" borderId="3" xfId="0" applyNumberFormat="1" applyFont="1" applyFill="1" applyBorder="1" applyAlignment="1"/>
    <xf numFmtId="2" fontId="2" fillId="4" borderId="3" xfId="6" applyNumberFormat="1" applyFont="1" applyFill="1" applyBorder="1" applyAlignment="1">
      <alignment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23" xfId="7" applyFont="1" applyFill="1" applyBorder="1"/>
    <xf numFmtId="0" fontId="2" fillId="4" borderId="23" xfId="7" applyFont="1" applyFill="1" applyBorder="1" applyAlignment="1">
      <alignment horizontal="center"/>
    </xf>
    <xf numFmtId="2" fontId="2" fillId="4" borderId="23" xfId="7" applyNumberFormat="1" applyFont="1" applyFill="1" applyBorder="1" applyAlignment="1">
      <alignment horizontal="right"/>
    </xf>
    <xf numFmtId="164" fontId="2" fillId="4" borderId="23" xfId="7" applyNumberFormat="1" applyFont="1" applyFill="1" applyBorder="1" applyAlignment="1">
      <alignment horizontal="right"/>
    </xf>
    <xf numFmtId="164" fontId="2" fillId="4" borderId="23" xfId="7" applyNumberFormat="1" applyFont="1" applyFill="1" applyBorder="1" applyAlignment="1">
      <alignment horizontal="center"/>
    </xf>
    <xf numFmtId="165" fontId="2" fillId="4" borderId="23" xfId="7" applyNumberFormat="1" applyFont="1" applyFill="1" applyBorder="1" applyAlignment="1">
      <alignment horizontal="right"/>
    </xf>
    <xf numFmtId="2" fontId="2" fillId="4" borderId="23" xfId="7" applyNumberFormat="1" applyFont="1" applyFill="1" applyBorder="1" applyAlignment="1"/>
    <xf numFmtId="2" fontId="2" fillId="4" borderId="24" xfId="7" applyNumberFormat="1" applyFont="1" applyFill="1" applyBorder="1" applyAlignment="1"/>
    <xf numFmtId="0" fontId="2" fillId="3" borderId="25" xfId="0" applyFont="1" applyFill="1" applyBorder="1"/>
    <xf numFmtId="2" fontId="2" fillId="3" borderId="25" xfId="0" applyNumberFormat="1" applyFont="1" applyFill="1" applyBorder="1" applyAlignment="1">
      <alignment horizontal="right"/>
    </xf>
    <xf numFmtId="164" fontId="2" fillId="3" borderId="25" xfId="0" applyNumberFormat="1" applyFont="1" applyFill="1" applyBorder="1" applyAlignment="1">
      <alignment horizontal="right"/>
    </xf>
    <xf numFmtId="164" fontId="2" fillId="3" borderId="25" xfId="0" applyNumberFormat="1" applyFont="1" applyFill="1" applyBorder="1" applyAlignment="1">
      <alignment horizontal="center"/>
    </xf>
    <xf numFmtId="165" fontId="2" fillId="3" borderId="25" xfId="0" applyNumberFormat="1" applyFont="1" applyFill="1" applyBorder="1" applyAlignment="1">
      <alignment horizontal="right"/>
    </xf>
    <xf numFmtId="2" fontId="2" fillId="3" borderId="25" xfId="0" applyNumberFormat="1" applyFont="1" applyFill="1" applyBorder="1" applyAlignment="1"/>
    <xf numFmtId="2" fontId="2" fillId="3" borderId="22" xfId="0" applyNumberFormat="1" applyFont="1" applyFill="1" applyBorder="1" applyAlignment="1"/>
    <xf numFmtId="2" fontId="2" fillId="3" borderId="3" xfId="6" applyNumberFormat="1" applyFont="1" applyFill="1" applyBorder="1" applyAlignment="1"/>
    <xf numFmtId="2" fontId="2" fillId="3" borderId="3" xfId="0" applyNumberFormat="1" applyFont="1" applyFill="1" applyBorder="1" applyAlignment="1" applyProtection="1"/>
    <xf numFmtId="2" fontId="2" fillId="3" borderId="3" xfId="0" applyNumberFormat="1" applyFont="1" applyFill="1" applyBorder="1" applyAlignment="1"/>
    <xf numFmtId="2" fontId="2" fillId="3" borderId="3" xfId="7" applyNumberFormat="1" applyFont="1" applyFill="1" applyBorder="1" applyAlignment="1"/>
    <xf numFmtId="2" fontId="2" fillId="6" borderId="3" xfId="9" applyNumberFormat="1" applyFont="1" applyFill="1" applyBorder="1" applyAlignment="1" applyProtection="1"/>
    <xf numFmtId="2" fontId="2" fillId="3" borderId="3" xfId="6" applyNumberFormat="1" applyFont="1" applyFill="1" applyBorder="1" applyAlignment="1">
      <alignment vertical="center"/>
    </xf>
    <xf numFmtId="0" fontId="2" fillId="3" borderId="23" xfId="0" applyFont="1" applyFill="1" applyBorder="1" applyProtection="1">
      <protection locked="0"/>
    </xf>
    <xf numFmtId="2" fontId="2" fillId="3" borderId="23" xfId="0" applyNumberFormat="1" applyFont="1" applyFill="1" applyBorder="1" applyAlignment="1" applyProtection="1">
      <alignment horizontal="right"/>
      <protection locked="0"/>
    </xf>
    <xf numFmtId="165" fontId="2" fillId="3" borderId="23" xfId="0" applyNumberFormat="1" applyFont="1" applyFill="1" applyBorder="1" applyAlignment="1" applyProtection="1">
      <alignment horizontal="right"/>
    </xf>
    <xf numFmtId="2" fontId="2" fillId="3" borderId="23" xfId="0" applyNumberFormat="1" applyFont="1" applyFill="1" applyBorder="1" applyAlignment="1" applyProtection="1"/>
    <xf numFmtId="2" fontId="2" fillId="3" borderId="24" xfId="0" applyNumberFormat="1" applyFont="1" applyFill="1" applyBorder="1" applyAlignment="1" applyProtection="1"/>
    <xf numFmtId="0" fontId="2" fillId="10" borderId="25" xfId="0" applyFont="1" applyFill="1" applyBorder="1" applyAlignment="1">
      <alignment horizontal="center"/>
    </xf>
    <xf numFmtId="0" fontId="2" fillId="10" borderId="25" xfId="0" applyFont="1" applyFill="1" applyBorder="1"/>
    <xf numFmtId="2" fontId="2" fillId="10" borderId="25" xfId="0" applyNumberFormat="1" applyFont="1" applyFill="1" applyBorder="1" applyAlignment="1">
      <alignment horizontal="right"/>
    </xf>
    <xf numFmtId="164" fontId="2" fillId="10" borderId="25" xfId="0" applyNumberFormat="1" applyFont="1" applyFill="1" applyBorder="1" applyAlignment="1">
      <alignment horizontal="right"/>
    </xf>
    <xf numFmtId="164" fontId="2" fillId="10" borderId="25" xfId="0" applyNumberFormat="1" applyFont="1" applyFill="1" applyBorder="1" applyAlignment="1">
      <alignment horizontal="center"/>
    </xf>
    <xf numFmtId="165" fontId="2" fillId="10" borderId="25" xfId="0" applyNumberFormat="1" applyFont="1" applyFill="1" applyBorder="1" applyAlignment="1">
      <alignment horizontal="right"/>
    </xf>
    <xf numFmtId="2" fontId="2" fillId="10" borderId="25" xfId="0" applyNumberFormat="1" applyFont="1" applyFill="1" applyBorder="1" applyAlignment="1"/>
    <xf numFmtId="2" fontId="2" fillId="10" borderId="22" xfId="0" applyNumberFormat="1" applyFont="1" applyFill="1" applyBorder="1" applyAlignment="1"/>
    <xf numFmtId="2" fontId="2" fillId="10" borderId="3" xfId="0" applyNumberFormat="1" applyFont="1" applyFill="1" applyBorder="1" applyAlignment="1" applyProtection="1"/>
    <xf numFmtId="2" fontId="2" fillId="10" borderId="3" xfId="0" applyNumberFormat="1" applyFont="1" applyFill="1" applyBorder="1" applyAlignment="1"/>
    <xf numFmtId="2" fontId="2" fillId="10" borderId="3" xfId="7" applyNumberFormat="1" applyFont="1" applyFill="1" applyBorder="1" applyAlignment="1"/>
    <xf numFmtId="2" fontId="2" fillId="10" borderId="3" xfId="6" applyNumberFormat="1" applyFont="1" applyFill="1" applyBorder="1" applyAlignment="1">
      <alignment vertical="center"/>
    </xf>
    <xf numFmtId="2" fontId="2" fillId="10" borderId="3" xfId="6" applyNumberFormat="1" applyFont="1" applyFill="1" applyBorder="1" applyAlignment="1"/>
    <xf numFmtId="2" fontId="2" fillId="11" borderId="3" xfId="9" applyNumberFormat="1" applyFont="1" applyFill="1" applyBorder="1" applyAlignment="1" applyProtection="1"/>
    <xf numFmtId="0" fontId="2" fillId="10" borderId="23" xfId="0" applyFont="1" applyFill="1" applyBorder="1" applyAlignment="1">
      <alignment horizontal="center" vertical="center" wrapText="1"/>
    </xf>
    <xf numFmtId="0" fontId="2" fillId="10" borderId="23" xfId="0" applyFont="1" applyFill="1" applyBorder="1"/>
    <xf numFmtId="0" fontId="2" fillId="10" borderId="23" xfId="0" applyFont="1" applyFill="1" applyBorder="1" applyAlignment="1">
      <alignment horizontal="center"/>
    </xf>
    <xf numFmtId="2" fontId="2" fillId="10" borderId="23" xfId="0" applyNumberFormat="1" applyFont="1" applyFill="1" applyBorder="1" applyAlignment="1">
      <alignment horizontal="right"/>
    </xf>
    <xf numFmtId="164" fontId="2" fillId="10" borderId="23" xfId="0" applyNumberFormat="1" applyFont="1" applyFill="1" applyBorder="1" applyAlignment="1">
      <alignment horizontal="right"/>
    </xf>
    <xf numFmtId="164" fontId="2" fillId="10" borderId="23" xfId="0" applyNumberFormat="1" applyFont="1" applyFill="1" applyBorder="1" applyAlignment="1">
      <alignment horizontal="center"/>
    </xf>
    <xf numFmtId="165" fontId="2" fillId="10" borderId="23" xfId="0" applyNumberFormat="1" applyFont="1" applyFill="1" applyBorder="1" applyAlignment="1">
      <alignment horizontal="right"/>
    </xf>
    <xf numFmtId="2" fontId="2" fillId="10" borderId="23" xfId="0" applyNumberFormat="1" applyFont="1" applyFill="1" applyBorder="1" applyAlignment="1"/>
    <xf numFmtId="2" fontId="2" fillId="10" borderId="24" xfId="0" applyNumberFormat="1" applyFont="1" applyFill="1" applyBorder="1" applyAlignment="1"/>
    <xf numFmtId="0" fontId="2" fillId="8" borderId="25" xfId="0" applyFont="1" applyFill="1" applyBorder="1" applyAlignment="1">
      <alignment horizontal="center" vertical="center" wrapText="1"/>
    </xf>
    <xf numFmtId="0" fontId="2" fillId="8" borderId="25" xfId="7" applyFont="1" applyFill="1" applyBorder="1" applyAlignment="1">
      <alignment horizontal="left"/>
    </xf>
    <xf numFmtId="2" fontId="2" fillId="8" borderId="25" xfId="7" applyNumberFormat="1" applyFont="1" applyFill="1" applyBorder="1" applyAlignment="1">
      <alignment horizontal="right"/>
    </xf>
    <xf numFmtId="164" fontId="2" fillId="8" borderId="25" xfId="7" applyNumberFormat="1" applyFont="1" applyFill="1" applyBorder="1" applyAlignment="1">
      <alignment horizontal="right"/>
    </xf>
    <xf numFmtId="165" fontId="2" fillId="8" borderId="25" xfId="7" applyNumberFormat="1" applyFont="1" applyFill="1" applyBorder="1" applyAlignment="1">
      <alignment horizontal="right"/>
    </xf>
    <xf numFmtId="2" fontId="2" fillId="8" borderId="25" xfId="7" applyNumberFormat="1" applyFont="1" applyFill="1" applyBorder="1" applyAlignment="1"/>
    <xf numFmtId="2" fontId="2" fillId="8" borderId="22" xfId="7" applyNumberFormat="1" applyFont="1" applyFill="1" applyBorder="1" applyAlignment="1"/>
    <xf numFmtId="2" fontId="2" fillId="8" borderId="3" xfId="0" applyNumberFormat="1" applyFont="1" applyFill="1" applyBorder="1" applyAlignment="1" applyProtection="1"/>
    <xf numFmtId="2" fontId="2" fillId="8" borderId="3" xfId="7" applyNumberFormat="1" applyFont="1" applyFill="1" applyBorder="1" applyAlignment="1"/>
    <xf numFmtId="2" fontId="2" fillId="8" borderId="3" xfId="0" applyNumberFormat="1" applyFont="1" applyFill="1" applyBorder="1" applyAlignment="1"/>
    <xf numFmtId="2" fontId="2" fillId="8" borderId="3" xfId="7" applyNumberFormat="1" applyFont="1" applyFill="1" applyBorder="1" applyAlignment="1">
      <alignment vertical="center"/>
    </xf>
    <xf numFmtId="2" fontId="2" fillId="9" borderId="3" xfId="9" applyNumberFormat="1" applyFont="1" applyFill="1" applyBorder="1" applyAlignment="1" applyProtection="1"/>
    <xf numFmtId="2" fontId="2" fillId="8" borderId="3" xfId="6" applyNumberFormat="1" applyFont="1" applyFill="1" applyBorder="1" applyAlignment="1">
      <alignment vertical="center"/>
    </xf>
    <xf numFmtId="0" fontId="2" fillId="8" borderId="23" xfId="0" applyFont="1" applyFill="1" applyBorder="1" applyAlignment="1">
      <alignment horizontal="center" vertical="center" wrapText="1"/>
    </xf>
    <xf numFmtId="0" fontId="2" fillId="8" borderId="23" xfId="0" applyFont="1" applyFill="1" applyBorder="1" applyProtection="1">
      <protection locked="0"/>
    </xf>
    <xf numFmtId="0" fontId="2" fillId="8" borderId="23" xfId="0" applyFont="1" applyFill="1" applyBorder="1" applyAlignment="1" applyProtection="1">
      <alignment horizontal="center"/>
      <protection locked="0"/>
    </xf>
    <xf numFmtId="2" fontId="2" fillId="8" borderId="23" xfId="0" applyNumberFormat="1" applyFont="1" applyFill="1" applyBorder="1" applyAlignment="1" applyProtection="1">
      <alignment horizontal="right"/>
      <protection locked="0"/>
    </xf>
    <xf numFmtId="164" fontId="2" fillId="8" borderId="23" xfId="0" applyNumberFormat="1" applyFont="1" applyFill="1" applyBorder="1" applyAlignment="1" applyProtection="1">
      <alignment horizontal="right"/>
      <protection locked="0"/>
    </xf>
    <xf numFmtId="164" fontId="2" fillId="8" borderId="23" xfId="0" applyNumberFormat="1" applyFont="1" applyFill="1" applyBorder="1" applyAlignment="1" applyProtection="1">
      <alignment horizontal="center"/>
      <protection locked="0"/>
    </xf>
    <xf numFmtId="165" fontId="2" fillId="8" borderId="23" xfId="0" applyNumberFormat="1" applyFont="1" applyFill="1" applyBorder="1" applyAlignment="1" applyProtection="1">
      <alignment horizontal="right"/>
    </xf>
    <xf numFmtId="2" fontId="2" fillId="8" borderId="23" xfId="0" applyNumberFormat="1" applyFont="1" applyFill="1" applyBorder="1" applyAlignment="1" applyProtection="1"/>
    <xf numFmtId="2" fontId="2" fillId="8" borderId="24" xfId="0" applyNumberFormat="1" applyFont="1" applyFill="1" applyBorder="1" applyAlignment="1" applyProtection="1"/>
    <xf numFmtId="0" fontId="7" fillId="3" borderId="10" xfId="0" applyFont="1" applyFill="1" applyBorder="1" applyAlignment="1">
      <alignment horizontal="center" vertical="center" textRotation="90" wrapText="1"/>
    </xf>
    <xf numFmtId="0" fontId="7" fillId="3" borderId="11" xfId="0" applyFont="1" applyFill="1" applyBorder="1" applyAlignment="1">
      <alignment horizontal="center" vertical="center" textRotation="90" wrapText="1"/>
    </xf>
    <xf numFmtId="0" fontId="7" fillId="3" borderId="26" xfId="0" applyFont="1" applyFill="1" applyBorder="1" applyAlignment="1">
      <alignment horizontal="center" vertical="center" textRotation="90" wrapText="1"/>
    </xf>
    <xf numFmtId="0" fontId="7" fillId="4" borderId="10" xfId="0" applyFont="1" applyFill="1" applyBorder="1" applyAlignment="1">
      <alignment horizontal="center" vertical="center" textRotation="90"/>
    </xf>
    <xf numFmtId="0" fontId="7" fillId="4" borderId="11" xfId="0" applyFont="1" applyFill="1" applyBorder="1" applyAlignment="1">
      <alignment horizontal="center" vertical="center" textRotation="90"/>
    </xf>
    <xf numFmtId="0" fontId="7" fillId="4" borderId="26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textRotation="90" wrapText="1"/>
    </xf>
    <xf numFmtId="0" fontId="6" fillId="8" borderId="11" xfId="0" applyFont="1" applyFill="1" applyBorder="1" applyAlignment="1">
      <alignment horizontal="center" vertical="center" textRotation="90" wrapText="1"/>
    </xf>
    <xf numFmtId="0" fontId="6" fillId="8" borderId="26" xfId="0" applyFont="1" applyFill="1" applyBorder="1" applyAlignment="1">
      <alignment horizontal="center" vertical="center" textRotation="90" wrapText="1"/>
    </xf>
    <xf numFmtId="0" fontId="7" fillId="10" borderId="10" xfId="0" applyFont="1" applyFill="1" applyBorder="1" applyAlignment="1">
      <alignment horizontal="center" vertical="center" textRotation="90"/>
    </xf>
    <xf numFmtId="0" fontId="7" fillId="10" borderId="11" xfId="0" applyFont="1" applyFill="1" applyBorder="1" applyAlignment="1">
      <alignment horizontal="center" vertical="center" textRotation="90"/>
    </xf>
    <xf numFmtId="0" fontId="7" fillId="10" borderId="26" xfId="0" applyFont="1" applyFill="1" applyBorder="1" applyAlignment="1">
      <alignment horizontal="center" vertical="center" textRotation="90"/>
    </xf>
  </cellXfs>
  <cellStyles count="11">
    <cellStyle name="Comma" xfId="10" builtinId="3"/>
    <cellStyle name="Excel Built-in Normal" xfId="9"/>
    <cellStyle name="Įprastas 2" xfId="2"/>
    <cellStyle name="Įprastas 2 2" xfId="3"/>
    <cellStyle name="Įprastas 3" xfId="6"/>
    <cellStyle name="Įprastas 4" xfId="7"/>
    <cellStyle name="Įprastas 5" xfId="8"/>
    <cellStyle name="Normal" xfId="0" builtinId="0"/>
    <cellStyle name="Paprastas 2" xfId="5"/>
    <cellStyle name="Paprastas 3" xfId="1"/>
    <cellStyle name="Paprastas 4" xfId="4"/>
  </cellStyles>
  <dxfs count="0"/>
  <tableStyles count="0" defaultTableStyle="TableStyleMedium9" defaultPivotStyle="PivotStyleLight16"/>
  <colors>
    <mruColors>
      <color rgb="FFFFCC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85"/>
  <sheetViews>
    <sheetView tabSelected="1" zoomScaleNormal="100" workbookViewId="0">
      <pane xSplit="1" ySplit="5" topLeftCell="B6" activePane="bottomRight" state="frozen"/>
      <selection pane="topRight" activeCell="C1" sqref="C1"/>
      <selection pane="bottomLeft" activeCell="A9" sqref="A9"/>
      <selection pane="bottomRight" activeCell="X20" sqref="X20"/>
    </sheetView>
  </sheetViews>
  <sheetFormatPr defaultRowHeight="11.25"/>
  <cols>
    <col min="1" max="1" width="8.7109375" style="52" customWidth="1"/>
    <col min="2" max="2" width="12.140625" style="13" bestFit="1" customWidth="1"/>
    <col min="3" max="3" width="27" style="32" customWidth="1"/>
    <col min="4" max="4" width="6.28515625" style="13" customWidth="1"/>
    <col min="5" max="6" width="7.7109375" style="13" customWidth="1"/>
    <col min="7" max="7" width="8.5703125" style="13" customWidth="1"/>
    <col min="8" max="8" width="9.5703125" style="13" customWidth="1"/>
    <col min="9" max="9" width="7.140625" style="13" customWidth="1"/>
    <col min="10" max="10" width="8.140625" style="14" customWidth="1"/>
    <col min="11" max="11" width="15.140625" style="13" customWidth="1"/>
    <col min="12" max="12" width="8.140625" style="14" customWidth="1"/>
    <col min="13" max="14" width="10.140625" style="14" customWidth="1"/>
    <col min="15" max="15" width="11.28515625" style="13" customWidth="1"/>
    <col min="16" max="16" width="11.85546875" style="13" customWidth="1"/>
    <col min="17" max="17" width="11.7109375" style="13" customWidth="1"/>
    <col min="18" max="16384" width="9.140625" style="1"/>
  </cols>
  <sheetData>
    <row r="1" spans="1:17" ht="19.5" customHeight="1" thickBot="1">
      <c r="A1" s="357" t="s">
        <v>542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</row>
    <row r="2" spans="1:17" ht="12.75" customHeight="1">
      <c r="A2" s="368" t="s">
        <v>0</v>
      </c>
      <c r="B2" s="365" t="s">
        <v>23</v>
      </c>
      <c r="C2" s="360" t="s">
        <v>1</v>
      </c>
      <c r="D2" s="360" t="s">
        <v>2</v>
      </c>
      <c r="E2" s="360" t="s">
        <v>14</v>
      </c>
      <c r="F2" s="362" t="s">
        <v>10</v>
      </c>
      <c r="G2" s="363"/>
      <c r="H2" s="363"/>
      <c r="I2" s="364"/>
      <c r="J2" s="360" t="s">
        <v>3</v>
      </c>
      <c r="K2" s="360" t="s">
        <v>13</v>
      </c>
      <c r="L2" s="360" t="s">
        <v>4</v>
      </c>
      <c r="M2" s="360" t="s">
        <v>5</v>
      </c>
      <c r="N2" s="360" t="s">
        <v>9</v>
      </c>
      <c r="O2" s="371" t="s">
        <v>17</v>
      </c>
      <c r="P2" s="360" t="s">
        <v>21</v>
      </c>
      <c r="Q2" s="358" t="s">
        <v>19</v>
      </c>
    </row>
    <row r="3" spans="1:17" s="3" customFormat="1" ht="52.5" customHeight="1">
      <c r="A3" s="369"/>
      <c r="B3" s="366"/>
      <c r="C3" s="373"/>
      <c r="D3" s="361"/>
      <c r="E3" s="361"/>
      <c r="F3" s="2" t="s">
        <v>16</v>
      </c>
      <c r="G3" s="2" t="s">
        <v>11</v>
      </c>
      <c r="H3" s="2" t="s">
        <v>15</v>
      </c>
      <c r="I3" s="2" t="s">
        <v>12</v>
      </c>
      <c r="J3" s="361"/>
      <c r="K3" s="361"/>
      <c r="L3" s="361"/>
      <c r="M3" s="361"/>
      <c r="N3" s="361"/>
      <c r="O3" s="372"/>
      <c r="P3" s="361"/>
      <c r="Q3" s="359"/>
    </row>
    <row r="4" spans="1:17" s="53" customFormat="1" ht="13.5" customHeight="1">
      <c r="A4" s="370"/>
      <c r="B4" s="367"/>
      <c r="C4" s="361"/>
      <c r="D4" s="4" t="s">
        <v>6</v>
      </c>
      <c r="E4" s="4" t="s">
        <v>7</v>
      </c>
      <c r="F4" s="4" t="s">
        <v>8</v>
      </c>
      <c r="G4" s="4" t="s">
        <v>8</v>
      </c>
      <c r="H4" s="4" t="s">
        <v>8</v>
      </c>
      <c r="I4" s="4" t="s">
        <v>8</v>
      </c>
      <c r="J4" s="4" t="s">
        <v>18</v>
      </c>
      <c r="K4" s="4" t="s">
        <v>8</v>
      </c>
      <c r="L4" s="4" t="s">
        <v>18</v>
      </c>
      <c r="M4" s="4" t="s">
        <v>22</v>
      </c>
      <c r="N4" s="4" t="s">
        <v>539</v>
      </c>
      <c r="O4" s="4" t="s">
        <v>540</v>
      </c>
      <c r="P4" s="5" t="s">
        <v>20</v>
      </c>
      <c r="Q4" s="6" t="s">
        <v>541</v>
      </c>
    </row>
    <row r="5" spans="1:17" s="53" customFormat="1" ht="13.5" customHeight="1" thickBot="1">
      <c r="A5" s="51">
        <v>1</v>
      </c>
      <c r="B5" s="7">
        <v>2</v>
      </c>
      <c r="C5" s="8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8">
        <v>12</v>
      </c>
      <c r="M5" s="9">
        <v>13</v>
      </c>
      <c r="N5" s="9">
        <v>14</v>
      </c>
      <c r="O5" s="10">
        <v>15</v>
      </c>
      <c r="P5" s="8">
        <v>16</v>
      </c>
      <c r="Q5" s="11">
        <v>17</v>
      </c>
    </row>
    <row r="6" spans="1:17" s="12" customFormat="1" ht="11.25" customHeight="1">
      <c r="A6" s="374" t="s">
        <v>257</v>
      </c>
      <c r="B6" s="329" t="s">
        <v>86</v>
      </c>
      <c r="C6" s="330" t="s">
        <v>814</v>
      </c>
      <c r="D6" s="78">
        <v>55</v>
      </c>
      <c r="E6" s="78">
        <v>1990</v>
      </c>
      <c r="F6" s="331">
        <v>10.772</v>
      </c>
      <c r="G6" s="331">
        <v>0.86699999999999999</v>
      </c>
      <c r="H6" s="331">
        <v>0.67</v>
      </c>
      <c r="I6" s="331">
        <v>9.2349999999999994</v>
      </c>
      <c r="J6" s="332">
        <v>3527.73</v>
      </c>
      <c r="K6" s="79">
        <v>9.2349999999999994</v>
      </c>
      <c r="L6" s="332">
        <v>3527.73</v>
      </c>
      <c r="M6" s="333">
        <v>2.6178307296760238E-3</v>
      </c>
      <c r="N6" s="331">
        <v>76.082000000000008</v>
      </c>
      <c r="O6" s="334">
        <v>0.19916979757521128</v>
      </c>
      <c r="P6" s="334">
        <v>157.06984378056143</v>
      </c>
      <c r="Q6" s="335">
        <v>11.950187854512677</v>
      </c>
    </row>
    <row r="7" spans="1:17" s="12" customFormat="1" ht="12.75" customHeight="1">
      <c r="A7" s="375"/>
      <c r="B7" s="72" t="s">
        <v>476</v>
      </c>
      <c r="C7" s="93" t="s">
        <v>457</v>
      </c>
      <c r="D7" s="94">
        <v>29</v>
      </c>
      <c r="E7" s="94">
        <v>1991</v>
      </c>
      <c r="F7" s="95">
        <v>11.74</v>
      </c>
      <c r="G7" s="95">
        <v>2.54</v>
      </c>
      <c r="H7" s="95">
        <v>4.6399999999999997</v>
      </c>
      <c r="I7" s="95">
        <f>F7-G7-H7</f>
        <v>4.5599999999999996</v>
      </c>
      <c r="J7" s="96">
        <v>1509.61</v>
      </c>
      <c r="K7" s="97">
        <v>4.5599999999999996</v>
      </c>
      <c r="L7" s="96">
        <v>1509.61</v>
      </c>
      <c r="M7" s="98">
        <f>K7/L7</f>
        <v>3.0206477169600096E-3</v>
      </c>
      <c r="N7" s="95">
        <v>53.737000000000002</v>
      </c>
      <c r="O7" s="99">
        <f>M7*N7</f>
        <v>0.16232054636628004</v>
      </c>
      <c r="P7" s="99">
        <f>M7*60*1000</f>
        <v>181.23886301760058</v>
      </c>
      <c r="Q7" s="336">
        <f>P7*N7/1000</f>
        <v>9.7392327819768028</v>
      </c>
    </row>
    <row r="8" spans="1:17" s="12" customFormat="1" ht="12.75" customHeight="1">
      <c r="A8" s="375"/>
      <c r="B8" s="87" t="s">
        <v>172</v>
      </c>
      <c r="C8" s="93" t="s">
        <v>310</v>
      </c>
      <c r="D8" s="100">
        <v>100</v>
      </c>
      <c r="E8" s="94" t="s">
        <v>35</v>
      </c>
      <c r="F8" s="95">
        <f>G8+H8+I8</f>
        <v>36.207461000000002</v>
      </c>
      <c r="G8" s="95">
        <v>6.6702900000000005</v>
      </c>
      <c r="H8" s="95">
        <v>16</v>
      </c>
      <c r="I8" s="95">
        <v>13.537171000000001</v>
      </c>
      <c r="J8" s="96">
        <v>4428.2300000000005</v>
      </c>
      <c r="K8" s="97">
        <v>13.537171000000001</v>
      </c>
      <c r="L8" s="96">
        <v>4428.2300000000005</v>
      </c>
      <c r="M8" s="98">
        <f>K8/L8</f>
        <v>3.0570162344774323E-3</v>
      </c>
      <c r="N8" s="95">
        <v>52</v>
      </c>
      <c r="O8" s="99">
        <f>M8*N8</f>
        <v>0.15896484419282647</v>
      </c>
      <c r="P8" s="99">
        <f>M8*60*1000</f>
        <v>183.42097406864593</v>
      </c>
      <c r="Q8" s="336">
        <f>P8*N8/1000</f>
        <v>9.5378906515695885</v>
      </c>
    </row>
    <row r="9" spans="1:17" s="12" customFormat="1" ht="12.75" customHeight="1">
      <c r="A9" s="375"/>
      <c r="B9" s="87" t="s">
        <v>86</v>
      </c>
      <c r="C9" s="88" t="s">
        <v>815</v>
      </c>
      <c r="D9" s="81">
        <v>55</v>
      </c>
      <c r="E9" s="81">
        <v>1993</v>
      </c>
      <c r="F9" s="89">
        <v>11.31</v>
      </c>
      <c r="G9" s="89">
        <v>0</v>
      </c>
      <c r="H9" s="89">
        <v>0</v>
      </c>
      <c r="I9" s="89">
        <v>11.310001</v>
      </c>
      <c r="J9" s="90">
        <v>3524.86</v>
      </c>
      <c r="K9" s="82">
        <v>11.310001</v>
      </c>
      <c r="L9" s="90">
        <v>3524.86</v>
      </c>
      <c r="M9" s="91">
        <v>3.2086383572680899E-3</v>
      </c>
      <c r="N9" s="89">
        <v>76.082000000000008</v>
      </c>
      <c r="O9" s="92">
        <v>0.24411962349767083</v>
      </c>
      <c r="P9" s="92">
        <v>192.51830143608538</v>
      </c>
      <c r="Q9" s="337">
        <v>14.64717740986025</v>
      </c>
    </row>
    <row r="10" spans="1:17" s="12" customFormat="1" ht="12.75" customHeight="1">
      <c r="A10" s="375"/>
      <c r="B10" s="87" t="s">
        <v>172</v>
      </c>
      <c r="C10" s="93" t="s">
        <v>625</v>
      </c>
      <c r="D10" s="100">
        <v>102</v>
      </c>
      <c r="E10" s="94" t="s">
        <v>35</v>
      </c>
      <c r="F10" s="95">
        <f>G10+H10+I10</f>
        <v>43.342932000000005</v>
      </c>
      <c r="G10" s="95">
        <v>12.986232000000001</v>
      </c>
      <c r="H10" s="95">
        <v>16</v>
      </c>
      <c r="I10" s="95">
        <v>14.356700000000002</v>
      </c>
      <c r="J10" s="96">
        <v>4426.4800000000005</v>
      </c>
      <c r="K10" s="97">
        <v>14.356700000000002</v>
      </c>
      <c r="L10" s="96">
        <v>4426.4800000000005</v>
      </c>
      <c r="M10" s="98">
        <f t="shared" ref="M10:M24" si="0">K10/L10</f>
        <v>3.2433671901827186E-3</v>
      </c>
      <c r="N10" s="95">
        <v>52</v>
      </c>
      <c r="O10" s="99">
        <f t="shared" ref="O10:O21" si="1">M10*N10</f>
        <v>0.16865509388950137</v>
      </c>
      <c r="P10" s="99">
        <f t="shared" ref="P10:P24" si="2">M10*60*1000</f>
        <v>194.60203141096309</v>
      </c>
      <c r="Q10" s="336">
        <f t="shared" ref="Q10:Q21" si="3">P10*N10/1000</f>
        <v>10.119305633370081</v>
      </c>
    </row>
    <row r="11" spans="1:17" s="12" customFormat="1" ht="12.75" customHeight="1">
      <c r="A11" s="375"/>
      <c r="B11" s="87" t="s">
        <v>172</v>
      </c>
      <c r="C11" s="93" t="s">
        <v>626</v>
      </c>
      <c r="D11" s="100">
        <v>24</v>
      </c>
      <c r="E11" s="94" t="s">
        <v>35</v>
      </c>
      <c r="F11" s="95">
        <f>G11+H11+I11</f>
        <v>9.5507869999999997</v>
      </c>
      <c r="G11" s="95">
        <v>1.2207870000000001</v>
      </c>
      <c r="H11" s="95">
        <v>3.84</v>
      </c>
      <c r="I11" s="95">
        <v>4.49</v>
      </c>
      <c r="J11" s="96">
        <v>1127.22</v>
      </c>
      <c r="K11" s="97">
        <v>4.49</v>
      </c>
      <c r="L11" s="96">
        <v>1127.22</v>
      </c>
      <c r="M11" s="98">
        <f t="shared" si="0"/>
        <v>3.9832508294742816E-3</v>
      </c>
      <c r="N11" s="95">
        <v>52</v>
      </c>
      <c r="O11" s="99">
        <f t="shared" si="1"/>
        <v>0.20712904313266264</v>
      </c>
      <c r="P11" s="99">
        <f t="shared" si="2"/>
        <v>238.99504976845691</v>
      </c>
      <c r="Q11" s="336">
        <f t="shared" si="3"/>
        <v>12.427742587959759</v>
      </c>
    </row>
    <row r="12" spans="1:17" s="12" customFormat="1" ht="12.75" customHeight="1">
      <c r="A12" s="375"/>
      <c r="B12" s="87" t="s">
        <v>24</v>
      </c>
      <c r="C12" s="93" t="s">
        <v>273</v>
      </c>
      <c r="D12" s="94">
        <v>25</v>
      </c>
      <c r="E12" s="94" t="s">
        <v>28</v>
      </c>
      <c r="F12" s="95">
        <f>+G12+H12+I12</f>
        <v>9.3499750000000006</v>
      </c>
      <c r="G12" s="95">
        <v>1.7664010000000001</v>
      </c>
      <c r="H12" s="95">
        <v>3.68</v>
      </c>
      <c r="I12" s="95">
        <v>3.9035739999999999</v>
      </c>
      <c r="J12" s="96">
        <v>971.5</v>
      </c>
      <c r="K12" s="97">
        <v>3.9035739999999999</v>
      </c>
      <c r="L12" s="96">
        <v>971.5</v>
      </c>
      <c r="M12" s="98">
        <f t="shared" si="0"/>
        <v>4.0180895522388058E-3</v>
      </c>
      <c r="N12" s="95">
        <v>71.177000000000007</v>
      </c>
      <c r="O12" s="99">
        <f t="shared" si="1"/>
        <v>0.2859955600597015</v>
      </c>
      <c r="P12" s="99">
        <f t="shared" si="2"/>
        <v>241.08537313432834</v>
      </c>
      <c r="Q12" s="336">
        <f t="shared" si="3"/>
        <v>17.159733603582087</v>
      </c>
    </row>
    <row r="13" spans="1:17" s="12" customFormat="1" ht="12.75" customHeight="1">
      <c r="A13" s="375"/>
      <c r="B13" s="87" t="s">
        <v>172</v>
      </c>
      <c r="C13" s="93" t="s">
        <v>312</v>
      </c>
      <c r="D13" s="100">
        <v>55</v>
      </c>
      <c r="E13" s="94" t="s">
        <v>35</v>
      </c>
      <c r="F13" s="95">
        <f>G13+H13+I13</f>
        <v>23.059996000000002</v>
      </c>
      <c r="G13" s="95">
        <v>4.1820000000000004</v>
      </c>
      <c r="H13" s="95">
        <v>8.56</v>
      </c>
      <c r="I13" s="95">
        <v>10.317996000000001</v>
      </c>
      <c r="J13" s="96">
        <v>2537.7200000000003</v>
      </c>
      <c r="K13" s="97">
        <v>10.317996000000001</v>
      </c>
      <c r="L13" s="96">
        <v>2537.7200000000003</v>
      </c>
      <c r="M13" s="98">
        <f t="shared" si="0"/>
        <v>4.0658528127610607E-3</v>
      </c>
      <c r="N13" s="95">
        <v>52</v>
      </c>
      <c r="O13" s="99">
        <f t="shared" si="1"/>
        <v>0.21142434626357515</v>
      </c>
      <c r="P13" s="99">
        <f t="shared" si="2"/>
        <v>243.95116876566365</v>
      </c>
      <c r="Q13" s="336">
        <f t="shared" si="3"/>
        <v>12.68546077581451</v>
      </c>
    </row>
    <row r="14" spans="1:17" s="12" customFormat="1" ht="12.75" customHeight="1">
      <c r="A14" s="375"/>
      <c r="B14" s="87" t="s">
        <v>37</v>
      </c>
      <c r="C14" s="93" t="s">
        <v>580</v>
      </c>
      <c r="D14" s="94">
        <v>20</v>
      </c>
      <c r="E14" s="94" t="s">
        <v>35</v>
      </c>
      <c r="F14" s="95">
        <f>G14+H14+I14</f>
        <v>10.922699999999999</v>
      </c>
      <c r="G14" s="95">
        <v>2.3797200000000003</v>
      </c>
      <c r="H14" s="95">
        <v>3.1999979999999999</v>
      </c>
      <c r="I14" s="95">
        <v>5.3429819999999992</v>
      </c>
      <c r="J14" s="96">
        <v>1298.9000000000001</v>
      </c>
      <c r="K14" s="97">
        <v>5.3429819999999992</v>
      </c>
      <c r="L14" s="96">
        <v>1298.9000000000001</v>
      </c>
      <c r="M14" s="98">
        <f t="shared" si="0"/>
        <v>4.1134667795827227E-3</v>
      </c>
      <c r="N14" s="95">
        <v>56.244</v>
      </c>
      <c r="O14" s="99">
        <f t="shared" si="1"/>
        <v>0.23135782555085066</v>
      </c>
      <c r="P14" s="99">
        <f t="shared" si="2"/>
        <v>246.80800677496336</v>
      </c>
      <c r="Q14" s="336">
        <f t="shared" si="3"/>
        <v>13.881469533051039</v>
      </c>
    </row>
    <row r="15" spans="1:17" s="12" customFormat="1" ht="12.75" customHeight="1">
      <c r="A15" s="375"/>
      <c r="B15" s="87" t="s">
        <v>172</v>
      </c>
      <c r="C15" s="93" t="s">
        <v>311</v>
      </c>
      <c r="D15" s="100">
        <v>76</v>
      </c>
      <c r="E15" s="94" t="s">
        <v>35</v>
      </c>
      <c r="F15" s="95">
        <f>G15+H15+I15</f>
        <v>34.901070000000004</v>
      </c>
      <c r="G15" s="95">
        <v>6.4260000000000002</v>
      </c>
      <c r="H15" s="95">
        <v>11.92</v>
      </c>
      <c r="I15" s="95">
        <v>16.555070000000001</v>
      </c>
      <c r="J15" s="96">
        <v>3987.52</v>
      </c>
      <c r="K15" s="97">
        <v>16.555070000000001</v>
      </c>
      <c r="L15" s="96">
        <v>3987.52</v>
      </c>
      <c r="M15" s="98">
        <f t="shared" si="0"/>
        <v>4.1517208691116284E-3</v>
      </c>
      <c r="N15" s="95">
        <v>52</v>
      </c>
      <c r="O15" s="99">
        <f t="shared" si="1"/>
        <v>0.21588948519380469</v>
      </c>
      <c r="P15" s="99">
        <f t="shared" si="2"/>
        <v>249.10325214669771</v>
      </c>
      <c r="Q15" s="336">
        <f t="shared" si="3"/>
        <v>12.95336911162828</v>
      </c>
    </row>
    <row r="16" spans="1:17" s="12" customFormat="1" ht="12.75" customHeight="1">
      <c r="A16" s="375"/>
      <c r="B16" s="87" t="s">
        <v>24</v>
      </c>
      <c r="C16" s="93" t="s">
        <v>274</v>
      </c>
      <c r="D16" s="94">
        <v>12</v>
      </c>
      <c r="E16" s="94" t="s">
        <v>28</v>
      </c>
      <c r="F16" s="95">
        <f>+G16+H16+I16</f>
        <v>5.7679879999999999</v>
      </c>
      <c r="G16" s="95">
        <v>0.82682599999999995</v>
      </c>
      <c r="H16" s="95">
        <v>1.92</v>
      </c>
      <c r="I16" s="95">
        <v>3.0211619999999999</v>
      </c>
      <c r="J16" s="96">
        <v>699.92</v>
      </c>
      <c r="K16" s="97">
        <v>3.0211619999999999</v>
      </c>
      <c r="L16" s="96">
        <v>699.92</v>
      </c>
      <c r="M16" s="98">
        <f t="shared" si="0"/>
        <v>4.316439021602469E-3</v>
      </c>
      <c r="N16" s="95">
        <v>71.177000000000007</v>
      </c>
      <c r="O16" s="99">
        <f t="shared" si="1"/>
        <v>0.30723118024059898</v>
      </c>
      <c r="P16" s="99">
        <f t="shared" si="2"/>
        <v>258.98634129614811</v>
      </c>
      <c r="Q16" s="336">
        <f t="shared" si="3"/>
        <v>18.433870814435938</v>
      </c>
    </row>
    <row r="17" spans="1:17" s="12" customFormat="1" ht="12.75" customHeight="1">
      <c r="A17" s="375"/>
      <c r="B17" s="87" t="s">
        <v>172</v>
      </c>
      <c r="C17" s="93" t="s">
        <v>314</v>
      </c>
      <c r="D17" s="100">
        <v>45</v>
      </c>
      <c r="E17" s="94" t="s">
        <v>35</v>
      </c>
      <c r="F17" s="95">
        <f>G17+H17+I17</f>
        <v>20.259487999999997</v>
      </c>
      <c r="G17" s="95">
        <v>3.1619999999999999</v>
      </c>
      <c r="H17" s="95">
        <v>7.05</v>
      </c>
      <c r="I17" s="95">
        <v>10.047488</v>
      </c>
      <c r="J17" s="96">
        <v>2325.21</v>
      </c>
      <c r="K17" s="97">
        <v>10.047488</v>
      </c>
      <c r="L17" s="96">
        <v>2325.21</v>
      </c>
      <c r="M17" s="98">
        <f t="shared" si="0"/>
        <v>4.3211099212544244E-3</v>
      </c>
      <c r="N17" s="95">
        <v>52</v>
      </c>
      <c r="O17" s="99">
        <f t="shared" si="1"/>
        <v>0.22469771590523008</v>
      </c>
      <c r="P17" s="99">
        <f t="shared" si="2"/>
        <v>259.26659527526544</v>
      </c>
      <c r="Q17" s="336">
        <f t="shared" si="3"/>
        <v>13.481862954313803</v>
      </c>
    </row>
    <row r="18" spans="1:17" s="12" customFormat="1" ht="12.75" customHeight="1">
      <c r="A18" s="375"/>
      <c r="B18" s="72" t="s">
        <v>476</v>
      </c>
      <c r="C18" s="93" t="s">
        <v>458</v>
      </c>
      <c r="D18" s="94">
        <v>45</v>
      </c>
      <c r="E18" s="94">
        <v>1989</v>
      </c>
      <c r="F18" s="95">
        <v>21.617000000000001</v>
      </c>
      <c r="G18" s="95">
        <v>4.0640000000000001</v>
      </c>
      <c r="H18" s="95">
        <v>7.2</v>
      </c>
      <c r="I18" s="95">
        <f>F18-G18-H18</f>
        <v>10.353000000000002</v>
      </c>
      <c r="J18" s="96">
        <v>2332.0100000000002</v>
      </c>
      <c r="K18" s="97">
        <v>10.353</v>
      </c>
      <c r="L18" s="96">
        <v>2332.0100000000002</v>
      </c>
      <c r="M18" s="98">
        <f t="shared" si="0"/>
        <v>4.4395178408325863E-3</v>
      </c>
      <c r="N18" s="95">
        <v>53.737000000000002</v>
      </c>
      <c r="O18" s="99">
        <f t="shared" si="1"/>
        <v>0.23856637021282071</v>
      </c>
      <c r="P18" s="99">
        <f t="shared" si="2"/>
        <v>266.3710704499552</v>
      </c>
      <c r="Q18" s="336">
        <f t="shared" si="3"/>
        <v>14.313982212769242</v>
      </c>
    </row>
    <row r="19" spans="1:17" s="12" customFormat="1" ht="12.75" customHeight="1">
      <c r="A19" s="375"/>
      <c r="B19" s="87" t="s">
        <v>172</v>
      </c>
      <c r="C19" s="93" t="s">
        <v>313</v>
      </c>
      <c r="D19" s="100">
        <v>45</v>
      </c>
      <c r="E19" s="94" t="s">
        <v>35</v>
      </c>
      <c r="F19" s="95">
        <f>G19+H19+I19</f>
        <v>21.564770000000003</v>
      </c>
      <c r="G19" s="95">
        <v>3.9050700000000003</v>
      </c>
      <c r="H19" s="95">
        <v>7.04</v>
      </c>
      <c r="I19" s="95">
        <v>10.6197</v>
      </c>
      <c r="J19" s="96">
        <v>2328.9</v>
      </c>
      <c r="K19" s="97">
        <v>10.6197</v>
      </c>
      <c r="L19" s="96">
        <v>2328.9</v>
      </c>
      <c r="M19" s="98">
        <f t="shared" si="0"/>
        <v>4.5599639314697921E-3</v>
      </c>
      <c r="N19" s="95">
        <v>52</v>
      </c>
      <c r="O19" s="99">
        <f t="shared" si="1"/>
        <v>0.23711812443642918</v>
      </c>
      <c r="P19" s="99">
        <f t="shared" si="2"/>
        <v>273.59783588818755</v>
      </c>
      <c r="Q19" s="336">
        <f t="shared" si="3"/>
        <v>14.227087466185752</v>
      </c>
    </row>
    <row r="20" spans="1:17" s="12" customFormat="1" ht="12.75" customHeight="1">
      <c r="A20" s="375"/>
      <c r="B20" s="87" t="s">
        <v>24</v>
      </c>
      <c r="C20" s="93" t="s">
        <v>275</v>
      </c>
      <c r="D20" s="94">
        <v>24</v>
      </c>
      <c r="E20" s="94" t="s">
        <v>28</v>
      </c>
      <c r="F20" s="95">
        <f>+G20+H20+I20</f>
        <v>12.249927</v>
      </c>
      <c r="G20" s="95">
        <v>1.889888</v>
      </c>
      <c r="H20" s="95">
        <v>4.32</v>
      </c>
      <c r="I20" s="95">
        <v>6.0400390000000002</v>
      </c>
      <c r="J20" s="96">
        <v>1323.11</v>
      </c>
      <c r="K20" s="97">
        <v>6.0400390000000002</v>
      </c>
      <c r="L20" s="96">
        <v>1323.11</v>
      </c>
      <c r="M20" s="98">
        <f t="shared" si="0"/>
        <v>4.5650316300232035E-3</v>
      </c>
      <c r="N20" s="95">
        <v>71.177000000000007</v>
      </c>
      <c r="O20" s="99">
        <f t="shared" si="1"/>
        <v>0.32492525633016156</v>
      </c>
      <c r="P20" s="99">
        <f t="shared" si="2"/>
        <v>273.90189780139224</v>
      </c>
      <c r="Q20" s="336">
        <f t="shared" si="3"/>
        <v>19.495515379809699</v>
      </c>
    </row>
    <row r="21" spans="1:17" s="12" customFormat="1" ht="12.75" customHeight="1">
      <c r="A21" s="375"/>
      <c r="B21" s="87" t="s">
        <v>172</v>
      </c>
      <c r="C21" s="93" t="s">
        <v>316</v>
      </c>
      <c r="D21" s="100">
        <v>75</v>
      </c>
      <c r="E21" s="94" t="s">
        <v>35</v>
      </c>
      <c r="F21" s="95">
        <f>G21+H21+I21</f>
        <v>36.674008000000001</v>
      </c>
      <c r="G21" s="95">
        <v>6.4260000000000002</v>
      </c>
      <c r="H21" s="95">
        <v>11.84</v>
      </c>
      <c r="I21" s="95">
        <v>18.408007999999999</v>
      </c>
      <c r="J21" s="96">
        <v>3992.51</v>
      </c>
      <c r="K21" s="97">
        <v>18.408007999999999</v>
      </c>
      <c r="L21" s="96">
        <v>3992.51</v>
      </c>
      <c r="M21" s="98">
        <f t="shared" si="0"/>
        <v>4.6106354148142395E-3</v>
      </c>
      <c r="N21" s="95">
        <v>52</v>
      </c>
      <c r="O21" s="99">
        <f t="shared" si="1"/>
        <v>0.23975304157034044</v>
      </c>
      <c r="P21" s="99">
        <f t="shared" si="2"/>
        <v>276.63812488885435</v>
      </c>
      <c r="Q21" s="336">
        <f t="shared" si="3"/>
        <v>14.385182494220425</v>
      </c>
    </row>
    <row r="22" spans="1:17" s="12" customFormat="1" ht="12.75" customHeight="1">
      <c r="A22" s="375"/>
      <c r="B22" s="72" t="s">
        <v>401</v>
      </c>
      <c r="C22" s="71" t="s">
        <v>381</v>
      </c>
      <c r="D22" s="72">
        <v>60</v>
      </c>
      <c r="E22" s="72">
        <v>1980</v>
      </c>
      <c r="F22" s="101">
        <v>29.9</v>
      </c>
      <c r="G22" s="101">
        <v>6.0694520000000001</v>
      </c>
      <c r="H22" s="101">
        <v>9.44</v>
      </c>
      <c r="I22" s="101">
        <v>14.38926</v>
      </c>
      <c r="J22" s="102">
        <v>3117.83</v>
      </c>
      <c r="K22" s="83">
        <v>14.38926</v>
      </c>
      <c r="L22" s="102">
        <v>3117.83</v>
      </c>
      <c r="M22" s="103">
        <f t="shared" si="0"/>
        <v>4.6151522052196563E-3</v>
      </c>
      <c r="N22" s="101">
        <v>65.400000000000006</v>
      </c>
      <c r="O22" s="104">
        <f>K22*N22/J22</f>
        <v>0.30183095422136552</v>
      </c>
      <c r="P22" s="104">
        <f t="shared" si="2"/>
        <v>276.90913231317938</v>
      </c>
      <c r="Q22" s="338">
        <f>O22*60</f>
        <v>18.10985725328193</v>
      </c>
    </row>
    <row r="23" spans="1:17" s="12" customFormat="1" ht="12.75" customHeight="1">
      <c r="A23" s="375"/>
      <c r="B23" s="87" t="s">
        <v>172</v>
      </c>
      <c r="C23" s="93" t="s">
        <v>627</v>
      </c>
      <c r="D23" s="100">
        <v>45</v>
      </c>
      <c r="E23" s="94" t="s">
        <v>35</v>
      </c>
      <c r="F23" s="95">
        <f>G23+H23+I23</f>
        <v>24.259266000000004</v>
      </c>
      <c r="G23" s="95">
        <v>6.2253660000000002</v>
      </c>
      <c r="H23" s="95">
        <v>7.2</v>
      </c>
      <c r="I23" s="95">
        <v>10.833900000000002</v>
      </c>
      <c r="J23" s="96">
        <v>2330.84</v>
      </c>
      <c r="K23" s="97">
        <v>10.833900000000002</v>
      </c>
      <c r="L23" s="96">
        <v>2330.84</v>
      </c>
      <c r="M23" s="98">
        <f t="shared" si="0"/>
        <v>4.6480667913713514E-3</v>
      </c>
      <c r="N23" s="95">
        <v>52</v>
      </c>
      <c r="O23" s="99">
        <f>M23*N23</f>
        <v>0.24169947315131027</v>
      </c>
      <c r="P23" s="99">
        <f t="shared" si="2"/>
        <v>278.88400748228111</v>
      </c>
      <c r="Q23" s="336">
        <f>P23*N23/1000</f>
        <v>14.501968389078618</v>
      </c>
    </row>
    <row r="24" spans="1:17" s="12" customFormat="1" ht="12.75" customHeight="1">
      <c r="A24" s="375"/>
      <c r="B24" s="87" t="s">
        <v>172</v>
      </c>
      <c r="C24" s="93" t="s">
        <v>628</v>
      </c>
      <c r="D24" s="100">
        <v>1</v>
      </c>
      <c r="E24" s="94" t="s">
        <v>35</v>
      </c>
      <c r="F24" s="95">
        <f>G24+H24+I24</f>
        <v>6.52</v>
      </c>
      <c r="G24" s="95">
        <v>1.9258109999999999</v>
      </c>
      <c r="H24" s="95">
        <v>1.6</v>
      </c>
      <c r="I24" s="95">
        <v>2.994189</v>
      </c>
      <c r="J24" s="96">
        <v>641.61</v>
      </c>
      <c r="K24" s="97">
        <v>2.994189</v>
      </c>
      <c r="L24" s="96">
        <v>641.61</v>
      </c>
      <c r="M24" s="98">
        <f t="shared" si="0"/>
        <v>4.6666806938794594E-3</v>
      </c>
      <c r="N24" s="95">
        <v>52</v>
      </c>
      <c r="O24" s="99">
        <f>M24*N24</f>
        <v>0.24266739608173188</v>
      </c>
      <c r="P24" s="99">
        <f t="shared" si="2"/>
        <v>280.00084163276756</v>
      </c>
      <c r="Q24" s="336">
        <f>P24*N24/1000</f>
        <v>14.560043764903913</v>
      </c>
    </row>
    <row r="25" spans="1:17" s="12" customFormat="1" ht="12.75" customHeight="1">
      <c r="A25" s="375"/>
      <c r="B25" s="87" t="s">
        <v>86</v>
      </c>
      <c r="C25" s="88" t="s">
        <v>816</v>
      </c>
      <c r="D25" s="81">
        <v>54</v>
      </c>
      <c r="E25" s="81">
        <v>1992</v>
      </c>
      <c r="F25" s="89">
        <v>38.847000000000001</v>
      </c>
      <c r="G25" s="89">
        <v>17.594898000000001</v>
      </c>
      <c r="H25" s="89">
        <v>8.64</v>
      </c>
      <c r="I25" s="89">
        <v>12.612107999999999</v>
      </c>
      <c r="J25" s="90">
        <v>2632.94</v>
      </c>
      <c r="K25" s="82">
        <v>12.612107999999999</v>
      </c>
      <c r="L25" s="90">
        <v>2632.94</v>
      </c>
      <c r="M25" s="91">
        <v>4.7901235880802445E-3</v>
      </c>
      <c r="N25" s="89">
        <v>76.082000000000008</v>
      </c>
      <c r="O25" s="92">
        <v>0.36444218282832119</v>
      </c>
      <c r="P25" s="92">
        <v>287.40741528481465</v>
      </c>
      <c r="Q25" s="337">
        <v>21.866530969699269</v>
      </c>
    </row>
    <row r="26" spans="1:17" s="12" customFormat="1" ht="12.75" customHeight="1">
      <c r="A26" s="375"/>
      <c r="B26" s="72" t="s">
        <v>401</v>
      </c>
      <c r="C26" s="71" t="s">
        <v>372</v>
      </c>
      <c r="D26" s="72">
        <v>50</v>
      </c>
      <c r="E26" s="72">
        <v>1978</v>
      </c>
      <c r="F26" s="101">
        <v>24.87</v>
      </c>
      <c r="G26" s="101">
        <v>4.2697710000000004</v>
      </c>
      <c r="H26" s="101">
        <v>8</v>
      </c>
      <c r="I26" s="101">
        <v>12.60023</v>
      </c>
      <c r="J26" s="102">
        <v>2590.16</v>
      </c>
      <c r="K26" s="83">
        <v>12.60023</v>
      </c>
      <c r="L26" s="102">
        <v>2590.16</v>
      </c>
      <c r="M26" s="103">
        <f>K26/L26</f>
        <v>4.8646531488402266E-3</v>
      </c>
      <c r="N26" s="101">
        <v>65.400000000000006</v>
      </c>
      <c r="O26" s="104">
        <f>K26*N26/J26</f>
        <v>0.31814831593415083</v>
      </c>
      <c r="P26" s="104">
        <f>M26*60*1000</f>
        <v>291.87918893041359</v>
      </c>
      <c r="Q26" s="338">
        <f>O26*60</f>
        <v>19.08889895604905</v>
      </c>
    </row>
    <row r="27" spans="1:17" s="12" customFormat="1" ht="12.75" customHeight="1">
      <c r="A27" s="375"/>
      <c r="B27" s="87" t="s">
        <v>229</v>
      </c>
      <c r="C27" s="88" t="s">
        <v>173</v>
      </c>
      <c r="D27" s="81">
        <v>61</v>
      </c>
      <c r="E27" s="81">
        <v>1965</v>
      </c>
      <c r="F27" s="89">
        <v>30.658000000000001</v>
      </c>
      <c r="G27" s="89">
        <v>7.8445819999999999</v>
      </c>
      <c r="H27" s="89">
        <v>9.6</v>
      </c>
      <c r="I27" s="89">
        <v>13.213407</v>
      </c>
      <c r="J27" s="90">
        <v>2700.04</v>
      </c>
      <c r="K27" s="82">
        <v>13.213407</v>
      </c>
      <c r="L27" s="90">
        <v>2700.04</v>
      </c>
      <c r="M27" s="91">
        <v>4.8937819439712005E-3</v>
      </c>
      <c r="N27" s="89">
        <v>67.906999999999996</v>
      </c>
      <c r="O27" s="92">
        <v>0.33232205046925228</v>
      </c>
      <c r="P27" s="92">
        <v>293.62691663827201</v>
      </c>
      <c r="Q27" s="337">
        <v>19.939323028155137</v>
      </c>
    </row>
    <row r="28" spans="1:17" s="12" customFormat="1" ht="12.75" customHeight="1">
      <c r="A28" s="375"/>
      <c r="B28" s="72" t="s">
        <v>158</v>
      </c>
      <c r="C28" s="105" t="s">
        <v>271</v>
      </c>
      <c r="D28" s="106">
        <v>45</v>
      </c>
      <c r="E28" s="106">
        <v>1975</v>
      </c>
      <c r="F28" s="107">
        <v>21.533999999999999</v>
      </c>
      <c r="G28" s="107">
        <v>2.6694930000000001</v>
      </c>
      <c r="H28" s="107">
        <v>7.2</v>
      </c>
      <c r="I28" s="107">
        <v>11.66451</v>
      </c>
      <c r="J28" s="108">
        <v>2325.2199999999998</v>
      </c>
      <c r="K28" s="109">
        <v>11.66451</v>
      </c>
      <c r="L28" s="108">
        <v>2325.2199999999998</v>
      </c>
      <c r="M28" s="110">
        <v>5.0165188670319369E-3</v>
      </c>
      <c r="N28" s="107">
        <v>75.864000000000004</v>
      </c>
      <c r="O28" s="111">
        <v>0.38057318732851086</v>
      </c>
      <c r="P28" s="111">
        <v>300.9911320219162</v>
      </c>
      <c r="Q28" s="339">
        <v>22.834391239710651</v>
      </c>
    </row>
    <row r="29" spans="1:17" s="12" customFormat="1" ht="12.75" customHeight="1">
      <c r="A29" s="375"/>
      <c r="B29" s="87" t="s">
        <v>229</v>
      </c>
      <c r="C29" s="88" t="s">
        <v>178</v>
      </c>
      <c r="D29" s="81">
        <v>40</v>
      </c>
      <c r="E29" s="81">
        <v>2007</v>
      </c>
      <c r="F29" s="89">
        <v>21.5</v>
      </c>
      <c r="G29" s="89">
        <v>6.3600079999999997</v>
      </c>
      <c r="H29" s="89">
        <v>3.2</v>
      </c>
      <c r="I29" s="89">
        <v>11.939992999999999</v>
      </c>
      <c r="J29" s="90">
        <v>2350.71</v>
      </c>
      <c r="K29" s="82">
        <v>11.939992999999999</v>
      </c>
      <c r="L29" s="90">
        <v>2350.71</v>
      </c>
      <c r="M29" s="91">
        <v>5.0793134840112133E-3</v>
      </c>
      <c r="N29" s="89">
        <v>67.906999999999996</v>
      </c>
      <c r="O29" s="92">
        <v>0.34492094075874946</v>
      </c>
      <c r="P29" s="92">
        <v>304.75880904067282</v>
      </c>
      <c r="Q29" s="337">
        <v>20.695256445524965</v>
      </c>
    </row>
    <row r="30" spans="1:17" s="12" customFormat="1" ht="12.75" customHeight="1">
      <c r="A30" s="375"/>
      <c r="B30" s="87" t="s">
        <v>37</v>
      </c>
      <c r="C30" s="93" t="s">
        <v>581</v>
      </c>
      <c r="D30" s="94">
        <v>60</v>
      </c>
      <c r="E30" s="94">
        <v>1965</v>
      </c>
      <c r="F30" s="95">
        <f>G30+H30+I30</f>
        <v>29.038</v>
      </c>
      <c r="G30" s="95">
        <v>5.4393600000000006</v>
      </c>
      <c r="H30" s="95">
        <v>9.6</v>
      </c>
      <c r="I30" s="95">
        <v>13.99864</v>
      </c>
      <c r="J30" s="96">
        <v>2701.31</v>
      </c>
      <c r="K30" s="97">
        <v>13.99864</v>
      </c>
      <c r="L30" s="96">
        <v>2701.31</v>
      </c>
      <c r="M30" s="98">
        <f>K30/L30</f>
        <v>5.1821671707430843E-3</v>
      </c>
      <c r="N30" s="95">
        <v>56.244</v>
      </c>
      <c r="O30" s="99">
        <f>M30*N30</f>
        <v>0.29146581035127406</v>
      </c>
      <c r="P30" s="99">
        <f>M30*60*1000</f>
        <v>310.93003024458505</v>
      </c>
      <c r="Q30" s="336">
        <f>P30*N30/1000</f>
        <v>17.487948621076441</v>
      </c>
    </row>
    <row r="31" spans="1:17" s="12" customFormat="1" ht="12.75" customHeight="1">
      <c r="A31" s="375"/>
      <c r="B31" s="72" t="s">
        <v>401</v>
      </c>
      <c r="C31" s="71" t="s">
        <v>376</v>
      </c>
      <c r="D31" s="72">
        <v>12</v>
      </c>
      <c r="E31" s="72">
        <v>1963</v>
      </c>
      <c r="F31" s="101">
        <v>5.35</v>
      </c>
      <c r="G31" s="101">
        <v>0.64036999999999999</v>
      </c>
      <c r="H31" s="101">
        <v>1.92</v>
      </c>
      <c r="I31" s="101">
        <v>2.78714</v>
      </c>
      <c r="J31" s="102">
        <v>532.45000000000005</v>
      </c>
      <c r="K31" s="83">
        <v>2.78714</v>
      </c>
      <c r="L31" s="102">
        <v>532.45000000000005</v>
      </c>
      <c r="M31" s="103">
        <f>K31/L31</f>
        <v>5.234557235421166E-3</v>
      </c>
      <c r="N31" s="101">
        <v>65.400000000000006</v>
      </c>
      <c r="O31" s="104">
        <f>K31*N31/J31</f>
        <v>0.34234004319654426</v>
      </c>
      <c r="P31" s="104">
        <f>M31*60*1000</f>
        <v>314.07343412526996</v>
      </c>
      <c r="Q31" s="338">
        <f>O31*60</f>
        <v>20.540402591792656</v>
      </c>
    </row>
    <row r="32" spans="1:17" s="12" customFormat="1" ht="12.75" customHeight="1">
      <c r="A32" s="375"/>
      <c r="B32" s="87" t="s">
        <v>229</v>
      </c>
      <c r="C32" s="88" t="s">
        <v>175</v>
      </c>
      <c r="D32" s="81">
        <v>47</v>
      </c>
      <c r="E32" s="81">
        <v>2007</v>
      </c>
      <c r="F32" s="89">
        <v>28.623000000000001</v>
      </c>
      <c r="G32" s="89">
        <v>9.7814130000000006</v>
      </c>
      <c r="H32" s="89">
        <v>3.76</v>
      </c>
      <c r="I32" s="89">
        <v>15.081593999999999</v>
      </c>
      <c r="J32" s="90">
        <v>2876.41</v>
      </c>
      <c r="K32" s="82">
        <v>15.081593999999999</v>
      </c>
      <c r="L32" s="90">
        <v>2876.41</v>
      </c>
      <c r="M32" s="91">
        <v>5.2432003782492756E-3</v>
      </c>
      <c r="N32" s="89">
        <v>67.906999999999996</v>
      </c>
      <c r="O32" s="92">
        <v>0.35605000808577353</v>
      </c>
      <c r="P32" s="92">
        <v>314.59202269495654</v>
      </c>
      <c r="Q32" s="337">
        <v>21.363000485146411</v>
      </c>
    </row>
    <row r="33" spans="1:17" s="12" customFormat="1" ht="12.75" customHeight="1">
      <c r="A33" s="375"/>
      <c r="B33" s="87" t="s">
        <v>24</v>
      </c>
      <c r="C33" s="93" t="s">
        <v>276</v>
      </c>
      <c r="D33" s="94">
        <v>40</v>
      </c>
      <c r="E33" s="94" t="s">
        <v>28</v>
      </c>
      <c r="F33" s="95">
        <f>+G33+H33+I33</f>
        <v>21.356997</v>
      </c>
      <c r="G33" s="95">
        <v>3.0764369999999999</v>
      </c>
      <c r="H33" s="95">
        <v>6.17</v>
      </c>
      <c r="I33" s="95">
        <v>12.11056</v>
      </c>
      <c r="J33" s="96">
        <v>2233.8000000000002</v>
      </c>
      <c r="K33" s="97">
        <v>12.11056</v>
      </c>
      <c r="L33" s="96">
        <v>2233.8000000000002</v>
      </c>
      <c r="M33" s="98">
        <f t="shared" ref="M33:M39" si="4">K33/L33</f>
        <v>5.421505953979765E-3</v>
      </c>
      <c r="N33" s="95">
        <v>71.177000000000007</v>
      </c>
      <c r="O33" s="99">
        <f>M33*N33</f>
        <v>0.38588652928641776</v>
      </c>
      <c r="P33" s="99">
        <f t="shared" ref="P33:P39" si="5">M33*60*1000</f>
        <v>325.29035723878593</v>
      </c>
      <c r="Q33" s="336">
        <f>P33*N33/1000</f>
        <v>23.15319175718507</v>
      </c>
    </row>
    <row r="34" spans="1:17" s="12" customFormat="1" ht="12.75" customHeight="1">
      <c r="A34" s="375"/>
      <c r="B34" s="87" t="s">
        <v>24</v>
      </c>
      <c r="C34" s="93" t="s">
        <v>277</v>
      </c>
      <c r="D34" s="94">
        <v>100</v>
      </c>
      <c r="E34" s="94" t="s">
        <v>28</v>
      </c>
      <c r="F34" s="95">
        <f>+G34+H34+I34</f>
        <v>41.999561</v>
      </c>
      <c r="G34" s="95">
        <v>5.5490409999999999</v>
      </c>
      <c r="H34" s="95">
        <v>12.4</v>
      </c>
      <c r="I34" s="95">
        <v>24.050519999999999</v>
      </c>
      <c r="J34" s="96">
        <v>4434.32</v>
      </c>
      <c r="K34" s="97">
        <v>24.050519999999999</v>
      </c>
      <c r="L34" s="96">
        <v>4434.32</v>
      </c>
      <c r="M34" s="98">
        <f t="shared" si="4"/>
        <v>5.4237222392610369E-3</v>
      </c>
      <c r="N34" s="95">
        <v>71.177000000000007</v>
      </c>
      <c r="O34" s="99">
        <f>M34*N34</f>
        <v>0.38604427782388284</v>
      </c>
      <c r="P34" s="99">
        <f t="shared" si="5"/>
        <v>325.42333435566223</v>
      </c>
      <c r="Q34" s="336">
        <f>P34*N34/1000</f>
        <v>23.162656669432973</v>
      </c>
    </row>
    <row r="35" spans="1:17" s="12" customFormat="1" ht="12.75" customHeight="1">
      <c r="A35" s="375"/>
      <c r="B35" s="72" t="s">
        <v>476</v>
      </c>
      <c r="C35" s="112" t="s">
        <v>459</v>
      </c>
      <c r="D35" s="94">
        <v>60</v>
      </c>
      <c r="E35" s="94">
        <v>1971</v>
      </c>
      <c r="F35" s="95">
        <v>28.989000000000001</v>
      </c>
      <c r="G35" s="95">
        <v>4.0910000000000002</v>
      </c>
      <c r="H35" s="95">
        <v>9.6</v>
      </c>
      <c r="I35" s="95">
        <f>F35-G35-H35</f>
        <v>15.298</v>
      </c>
      <c r="J35" s="96">
        <v>2799.04</v>
      </c>
      <c r="K35" s="97">
        <v>15.298</v>
      </c>
      <c r="L35" s="96">
        <v>2799.04</v>
      </c>
      <c r="M35" s="98">
        <f t="shared" si="4"/>
        <v>5.4654452955298959E-3</v>
      </c>
      <c r="N35" s="95">
        <v>53.737000000000002</v>
      </c>
      <c r="O35" s="99">
        <f>M35*N35</f>
        <v>0.29369663384589001</v>
      </c>
      <c r="P35" s="99">
        <f t="shared" si="5"/>
        <v>327.92671773179376</v>
      </c>
      <c r="Q35" s="336">
        <f>P35*N35/1000</f>
        <v>17.621798030753403</v>
      </c>
    </row>
    <row r="36" spans="1:17" s="12" customFormat="1" ht="12.75" customHeight="1">
      <c r="A36" s="375"/>
      <c r="B36" s="72" t="s">
        <v>476</v>
      </c>
      <c r="C36" s="93" t="s">
        <v>460</v>
      </c>
      <c r="D36" s="94">
        <v>29</v>
      </c>
      <c r="E36" s="94">
        <v>1984</v>
      </c>
      <c r="F36" s="95">
        <v>12.551</v>
      </c>
      <c r="G36" s="95">
        <v>2.915</v>
      </c>
      <c r="H36" s="95">
        <v>1.4790000000000001</v>
      </c>
      <c r="I36" s="95">
        <f>F36-G36-H36</f>
        <v>8.157</v>
      </c>
      <c r="J36" s="96">
        <v>1486.56</v>
      </c>
      <c r="K36" s="97">
        <v>8.157</v>
      </c>
      <c r="L36" s="96">
        <v>1486.56</v>
      </c>
      <c r="M36" s="98">
        <f t="shared" si="4"/>
        <v>5.4871649983855349E-3</v>
      </c>
      <c r="N36" s="95">
        <v>53.737000000000002</v>
      </c>
      <c r="O36" s="99">
        <f>M36*N36</f>
        <v>0.29486378551824349</v>
      </c>
      <c r="P36" s="99">
        <f t="shared" si="5"/>
        <v>329.22989990313209</v>
      </c>
      <c r="Q36" s="336">
        <f>P36*N36/1000</f>
        <v>17.691827131094612</v>
      </c>
    </row>
    <row r="37" spans="1:17" s="12" customFormat="1" ht="12.75" customHeight="1">
      <c r="A37" s="375"/>
      <c r="B37" s="72" t="s">
        <v>401</v>
      </c>
      <c r="C37" s="71" t="s">
        <v>379</v>
      </c>
      <c r="D37" s="72">
        <v>60</v>
      </c>
      <c r="E37" s="72">
        <v>1986</v>
      </c>
      <c r="F37" s="101">
        <v>36.21</v>
      </c>
      <c r="G37" s="101">
        <v>6.0303750000000003</v>
      </c>
      <c r="H37" s="101">
        <v>9.2799999999999994</v>
      </c>
      <c r="I37" s="101">
        <v>20.899629999999998</v>
      </c>
      <c r="J37" s="102">
        <v>3808.22</v>
      </c>
      <c r="K37" s="83">
        <v>20.899629999999998</v>
      </c>
      <c r="L37" s="102">
        <v>3808.22</v>
      </c>
      <c r="M37" s="103">
        <f t="shared" si="4"/>
        <v>5.4880311536623406E-3</v>
      </c>
      <c r="N37" s="101">
        <v>65.400000000000006</v>
      </c>
      <c r="O37" s="104">
        <f>K37*N37/J37</f>
        <v>0.35891723744951715</v>
      </c>
      <c r="P37" s="104">
        <f t="shared" si="5"/>
        <v>329.28186921974043</v>
      </c>
      <c r="Q37" s="338">
        <f>O37*60</f>
        <v>21.53503424697103</v>
      </c>
    </row>
    <row r="38" spans="1:17" s="12" customFormat="1" ht="12.75" customHeight="1">
      <c r="A38" s="375"/>
      <c r="B38" s="72" t="s">
        <v>77</v>
      </c>
      <c r="C38" s="71" t="s">
        <v>45</v>
      </c>
      <c r="D38" s="72">
        <v>86</v>
      </c>
      <c r="E38" s="72">
        <v>2006</v>
      </c>
      <c r="F38" s="101">
        <v>40.17</v>
      </c>
      <c r="G38" s="101">
        <v>10.58</v>
      </c>
      <c r="H38" s="101">
        <v>1.79</v>
      </c>
      <c r="I38" s="101">
        <f>F38-G38-H38</f>
        <v>27.800000000000004</v>
      </c>
      <c r="J38" s="102">
        <v>5051.16</v>
      </c>
      <c r="K38" s="83">
        <f>I38/J38*L38</f>
        <v>27.800220147451284</v>
      </c>
      <c r="L38" s="102">
        <v>5051.2</v>
      </c>
      <c r="M38" s="103">
        <f t="shared" si="4"/>
        <v>5.5036862819629563E-3</v>
      </c>
      <c r="N38" s="101">
        <v>70.522999999999996</v>
      </c>
      <c r="O38" s="104">
        <f>M38*N38</f>
        <v>0.38813646766287352</v>
      </c>
      <c r="P38" s="104">
        <f t="shared" si="5"/>
        <v>330.22117691777737</v>
      </c>
      <c r="Q38" s="338">
        <f>P38*N38/1000</f>
        <v>23.288188059772413</v>
      </c>
    </row>
    <row r="39" spans="1:17" s="12" customFormat="1" ht="12" customHeight="1">
      <c r="A39" s="375"/>
      <c r="B39" s="72" t="s">
        <v>77</v>
      </c>
      <c r="C39" s="71" t="s">
        <v>46</v>
      </c>
      <c r="D39" s="72">
        <v>64</v>
      </c>
      <c r="E39" s="72">
        <v>1987</v>
      </c>
      <c r="F39" s="101">
        <v>30.74</v>
      </c>
      <c r="G39" s="101">
        <v>6.78</v>
      </c>
      <c r="H39" s="101">
        <v>10.49</v>
      </c>
      <c r="I39" s="101">
        <v>13.47</v>
      </c>
      <c r="J39" s="102">
        <v>2419.35</v>
      </c>
      <c r="K39" s="83">
        <f>I39/J39*L39</f>
        <v>13.47</v>
      </c>
      <c r="L39" s="102">
        <v>2419.35</v>
      </c>
      <c r="M39" s="103">
        <f t="shared" si="4"/>
        <v>5.567611135222271E-3</v>
      </c>
      <c r="N39" s="101">
        <v>70.522999999999996</v>
      </c>
      <c r="O39" s="104">
        <f>M39*N39</f>
        <v>0.39264464008928018</v>
      </c>
      <c r="P39" s="104">
        <f t="shared" si="5"/>
        <v>334.05666811333623</v>
      </c>
      <c r="Q39" s="338">
        <f>P39*N39/1000</f>
        <v>23.558678405356808</v>
      </c>
    </row>
    <row r="40" spans="1:17" s="12" customFormat="1" ht="12.75" customHeight="1">
      <c r="A40" s="375"/>
      <c r="B40" s="72" t="s">
        <v>158</v>
      </c>
      <c r="C40" s="105" t="s">
        <v>272</v>
      </c>
      <c r="D40" s="106">
        <v>44</v>
      </c>
      <c r="E40" s="106">
        <v>1985</v>
      </c>
      <c r="F40" s="107">
        <v>23</v>
      </c>
      <c r="G40" s="107">
        <v>3.7682880000000001</v>
      </c>
      <c r="H40" s="107">
        <v>6.32</v>
      </c>
      <c r="I40" s="107">
        <v>12.911714</v>
      </c>
      <c r="J40" s="108">
        <v>2285.27</v>
      </c>
      <c r="K40" s="109">
        <v>12.911714</v>
      </c>
      <c r="L40" s="108">
        <v>2285.27</v>
      </c>
      <c r="M40" s="110">
        <v>5.6499730885190809E-3</v>
      </c>
      <c r="N40" s="107">
        <v>75.864000000000004</v>
      </c>
      <c r="O40" s="111">
        <v>0.42862955838741157</v>
      </c>
      <c r="P40" s="111">
        <v>338.99838531114483</v>
      </c>
      <c r="Q40" s="339">
        <v>25.717773503244693</v>
      </c>
    </row>
    <row r="41" spans="1:17" s="12" customFormat="1" ht="12.75" customHeight="1">
      <c r="A41" s="375"/>
      <c r="B41" s="87" t="s">
        <v>37</v>
      </c>
      <c r="C41" s="93" t="s">
        <v>582</v>
      </c>
      <c r="D41" s="94">
        <v>45</v>
      </c>
      <c r="E41" s="94">
        <v>1977</v>
      </c>
      <c r="F41" s="95">
        <f>G41+H41+I41</f>
        <v>25.885000000000002</v>
      </c>
      <c r="G41" s="95">
        <v>5.504632</v>
      </c>
      <c r="H41" s="95">
        <v>7.2</v>
      </c>
      <c r="I41" s="95">
        <v>13.180368000000001</v>
      </c>
      <c r="J41" s="96">
        <v>2328.87</v>
      </c>
      <c r="K41" s="97">
        <v>13.180368000000001</v>
      </c>
      <c r="L41" s="96">
        <v>2328.87</v>
      </c>
      <c r="M41" s="98">
        <f>K41/L41</f>
        <v>5.6595550631851508E-3</v>
      </c>
      <c r="N41" s="95">
        <v>56.244</v>
      </c>
      <c r="O41" s="99">
        <f>M41*N41</f>
        <v>0.31831601497378564</v>
      </c>
      <c r="P41" s="99">
        <f>M41*60*1000</f>
        <v>339.57330379110908</v>
      </c>
      <c r="Q41" s="336">
        <f>P41*N41/1000</f>
        <v>19.098960898427141</v>
      </c>
    </row>
    <row r="42" spans="1:17" s="12" customFormat="1" ht="12.75" customHeight="1">
      <c r="A42" s="375"/>
      <c r="B42" s="72" t="s">
        <v>476</v>
      </c>
      <c r="C42" s="93" t="s">
        <v>461</v>
      </c>
      <c r="D42" s="94">
        <v>30</v>
      </c>
      <c r="E42" s="94">
        <v>1985</v>
      </c>
      <c r="F42" s="95">
        <v>16.039000000000001</v>
      </c>
      <c r="G42" s="95">
        <v>2.766</v>
      </c>
      <c r="H42" s="95">
        <v>4.8</v>
      </c>
      <c r="I42" s="95">
        <f>F42-G42-H42</f>
        <v>8.4730000000000025</v>
      </c>
      <c r="J42" s="96">
        <v>1495.59</v>
      </c>
      <c r="K42" s="97">
        <v>8.4730000000000008</v>
      </c>
      <c r="L42" s="96">
        <v>1495.59</v>
      </c>
      <c r="M42" s="98">
        <f>K42/L42</f>
        <v>5.6653227154500911E-3</v>
      </c>
      <c r="N42" s="95">
        <v>53.737000000000002</v>
      </c>
      <c r="O42" s="99">
        <f>M42*N42</f>
        <v>0.30443744676014156</v>
      </c>
      <c r="P42" s="99">
        <f>M42*60*1000</f>
        <v>339.91936292700547</v>
      </c>
      <c r="Q42" s="336">
        <f>P42*N42/1000</f>
        <v>18.266246805608496</v>
      </c>
    </row>
    <row r="43" spans="1:17" s="12" customFormat="1" ht="12.75" customHeight="1">
      <c r="A43" s="375"/>
      <c r="B43" s="87" t="s">
        <v>34</v>
      </c>
      <c r="C43" s="93" t="s">
        <v>571</v>
      </c>
      <c r="D43" s="94">
        <v>40</v>
      </c>
      <c r="E43" s="94">
        <v>1985</v>
      </c>
      <c r="F43" s="95">
        <v>23.151</v>
      </c>
      <c r="G43" s="95">
        <v>3.875</v>
      </c>
      <c r="H43" s="95">
        <v>6.4</v>
      </c>
      <c r="I43" s="95">
        <v>12.875999999999999</v>
      </c>
      <c r="J43" s="96">
        <v>2266.1799999999998</v>
      </c>
      <c r="K43" s="97">
        <v>12.875999999999999</v>
      </c>
      <c r="L43" s="96">
        <v>2266.1799999999998</v>
      </c>
      <c r="M43" s="98">
        <f>K43/L43</f>
        <v>5.6818081529269523E-3</v>
      </c>
      <c r="N43" s="95">
        <v>59.4</v>
      </c>
      <c r="O43" s="99">
        <f>M43*N43</f>
        <v>0.33749940428386094</v>
      </c>
      <c r="P43" s="99">
        <f>M43*60*1000</f>
        <v>340.90848917561709</v>
      </c>
      <c r="Q43" s="336">
        <f>P43*N43/1000</f>
        <v>20.249964257031653</v>
      </c>
    </row>
    <row r="44" spans="1:17" s="12" customFormat="1" ht="12.75" customHeight="1">
      <c r="A44" s="375"/>
      <c r="B44" s="87" t="s">
        <v>37</v>
      </c>
      <c r="C44" s="93" t="s">
        <v>583</v>
      </c>
      <c r="D44" s="94">
        <v>60</v>
      </c>
      <c r="E44" s="94">
        <v>1964</v>
      </c>
      <c r="F44" s="95">
        <f>G44+H44+I44</f>
        <v>31.312999999999999</v>
      </c>
      <c r="G44" s="95">
        <v>6.1759400000000007</v>
      </c>
      <c r="H44" s="95">
        <v>9.6</v>
      </c>
      <c r="I44" s="95">
        <v>15.537059999999999</v>
      </c>
      <c r="J44" s="96">
        <v>2701.1</v>
      </c>
      <c r="K44" s="97">
        <v>15.537059999999999</v>
      </c>
      <c r="L44" s="96">
        <v>2701.1</v>
      </c>
      <c r="M44" s="98">
        <f>K44/L44</f>
        <v>5.752123209062974E-3</v>
      </c>
      <c r="N44" s="95">
        <v>56.244</v>
      </c>
      <c r="O44" s="99">
        <f>M44*N44</f>
        <v>0.32352241777053792</v>
      </c>
      <c r="P44" s="99">
        <f>M44*60*1000</f>
        <v>345.12739254377846</v>
      </c>
      <c r="Q44" s="336">
        <f>P44*N44/1000</f>
        <v>19.411345066232276</v>
      </c>
    </row>
    <row r="45" spans="1:17" s="12" customFormat="1" ht="12.75" customHeight="1">
      <c r="A45" s="375"/>
      <c r="B45" s="87" t="s">
        <v>229</v>
      </c>
      <c r="C45" s="88" t="s">
        <v>176</v>
      </c>
      <c r="D45" s="81">
        <v>52</v>
      </c>
      <c r="E45" s="81">
        <v>2009</v>
      </c>
      <c r="F45" s="89">
        <v>27.75</v>
      </c>
      <c r="G45" s="89">
        <v>8.0364930000000001</v>
      </c>
      <c r="H45" s="89">
        <v>4.16</v>
      </c>
      <c r="I45" s="89">
        <v>15.553517000000001</v>
      </c>
      <c r="J45" s="90">
        <v>2686.29</v>
      </c>
      <c r="K45" s="82">
        <v>15.553517000000001</v>
      </c>
      <c r="L45" s="90">
        <v>2686.29</v>
      </c>
      <c r="M45" s="91">
        <v>5.7899619921899723E-3</v>
      </c>
      <c r="N45" s="89">
        <v>67.906999999999996</v>
      </c>
      <c r="O45" s="92">
        <v>0.39317894900364442</v>
      </c>
      <c r="P45" s="92">
        <v>347.39771953139831</v>
      </c>
      <c r="Q45" s="337">
        <v>23.590736940218662</v>
      </c>
    </row>
    <row r="46" spans="1:17" s="12" customFormat="1" ht="12.75" customHeight="1">
      <c r="A46" s="375"/>
      <c r="B46" s="72" t="s">
        <v>362</v>
      </c>
      <c r="C46" s="76" t="s">
        <v>323</v>
      </c>
      <c r="D46" s="74">
        <v>92</v>
      </c>
      <c r="E46" s="75">
        <v>2007</v>
      </c>
      <c r="F46" s="113">
        <v>45.87</v>
      </c>
      <c r="G46" s="113">
        <v>0</v>
      </c>
      <c r="H46" s="114">
        <v>9.02</v>
      </c>
      <c r="I46" s="113">
        <v>36.85</v>
      </c>
      <c r="J46" s="115">
        <v>6320.16</v>
      </c>
      <c r="K46" s="116">
        <v>36.85</v>
      </c>
      <c r="L46" s="115">
        <v>6320.16</v>
      </c>
      <c r="M46" s="98">
        <f t="shared" ref="M46:M51" si="6">K46/L46</f>
        <v>5.830548593706489E-3</v>
      </c>
      <c r="N46" s="95">
        <v>65.8</v>
      </c>
      <c r="O46" s="99">
        <f>M46*N46</f>
        <v>0.38365009746588696</v>
      </c>
      <c r="P46" s="99">
        <f t="shared" ref="P46:P51" si="7">M46*60*1000</f>
        <v>349.83291562238935</v>
      </c>
      <c r="Q46" s="336">
        <f>P46*N46/1000</f>
        <v>23.01900584795322</v>
      </c>
    </row>
    <row r="47" spans="1:17" s="12" customFormat="1" ht="12.75" customHeight="1">
      <c r="A47" s="375"/>
      <c r="B47" s="87" t="s">
        <v>456</v>
      </c>
      <c r="C47" s="93" t="s">
        <v>430</v>
      </c>
      <c r="D47" s="94">
        <v>40</v>
      </c>
      <c r="E47" s="94">
        <v>1975</v>
      </c>
      <c r="F47" s="95">
        <v>20.584</v>
      </c>
      <c r="G47" s="95">
        <v>2.923</v>
      </c>
      <c r="H47" s="95">
        <v>6.4</v>
      </c>
      <c r="I47" s="95">
        <v>11.260999999999999</v>
      </c>
      <c r="J47" s="96">
        <v>1928.43</v>
      </c>
      <c r="K47" s="97">
        <v>11.260999999999999</v>
      </c>
      <c r="L47" s="96">
        <v>1928.43</v>
      </c>
      <c r="M47" s="98">
        <f t="shared" si="6"/>
        <v>5.8394652644897654E-3</v>
      </c>
      <c r="N47" s="95">
        <v>73.465999999999994</v>
      </c>
      <c r="O47" s="99">
        <f>M47*N47</f>
        <v>0.42900215512100509</v>
      </c>
      <c r="P47" s="99">
        <f t="shared" si="7"/>
        <v>350.36791586938591</v>
      </c>
      <c r="Q47" s="336">
        <f>P47*N47/1000</f>
        <v>25.740129307260304</v>
      </c>
    </row>
    <row r="48" spans="1:17" s="12" customFormat="1" ht="12.75" customHeight="1">
      <c r="A48" s="375"/>
      <c r="B48" s="72" t="s">
        <v>401</v>
      </c>
      <c r="C48" s="71" t="s">
        <v>377</v>
      </c>
      <c r="D48" s="72">
        <v>55</v>
      </c>
      <c r="E48" s="72">
        <v>1966</v>
      </c>
      <c r="F48" s="101">
        <v>28.32</v>
      </c>
      <c r="G48" s="101">
        <v>4.4229000000000003</v>
      </c>
      <c r="H48" s="101">
        <v>8.8000000000000007</v>
      </c>
      <c r="I48" s="101">
        <v>15.097099999999999</v>
      </c>
      <c r="J48" s="102">
        <v>2564.02</v>
      </c>
      <c r="K48" s="83">
        <v>15.097099999999999</v>
      </c>
      <c r="L48" s="102">
        <v>2564.02</v>
      </c>
      <c r="M48" s="103">
        <f t="shared" si="6"/>
        <v>5.8880585954867743E-3</v>
      </c>
      <c r="N48" s="101">
        <v>65.400000000000006</v>
      </c>
      <c r="O48" s="104">
        <f>K48*N48/J48</f>
        <v>0.38507903214483508</v>
      </c>
      <c r="P48" s="104">
        <f t="shared" si="7"/>
        <v>353.28351572920644</v>
      </c>
      <c r="Q48" s="338">
        <f>O48*60</f>
        <v>23.104741928690103</v>
      </c>
    </row>
    <row r="49" spans="1:17" s="12" customFormat="1" ht="12.75" customHeight="1">
      <c r="A49" s="375"/>
      <c r="B49" s="72" t="s">
        <v>401</v>
      </c>
      <c r="C49" s="71" t="s">
        <v>380</v>
      </c>
      <c r="D49" s="72">
        <v>60</v>
      </c>
      <c r="E49" s="72">
        <v>1968</v>
      </c>
      <c r="F49" s="101">
        <v>29.76</v>
      </c>
      <c r="G49" s="101">
        <v>4.0983669999999996</v>
      </c>
      <c r="H49" s="101">
        <v>9.6</v>
      </c>
      <c r="I49" s="101">
        <v>16.061640000000001</v>
      </c>
      <c r="J49" s="102">
        <v>2726.22</v>
      </c>
      <c r="K49" s="83">
        <v>16.061640000000001</v>
      </c>
      <c r="L49" s="102">
        <v>2726.22</v>
      </c>
      <c r="M49" s="103">
        <f t="shared" si="6"/>
        <v>5.8915421352642126E-3</v>
      </c>
      <c r="N49" s="101">
        <v>65.400000000000006</v>
      </c>
      <c r="O49" s="104">
        <f>K49*N49/J49</f>
        <v>0.38530685564627953</v>
      </c>
      <c r="P49" s="104">
        <f t="shared" si="7"/>
        <v>353.49252811585274</v>
      </c>
      <c r="Q49" s="338">
        <f>O49*60</f>
        <v>23.118411338776774</v>
      </c>
    </row>
    <row r="50" spans="1:17" s="12" customFormat="1" ht="12.75" customHeight="1">
      <c r="A50" s="375"/>
      <c r="B50" s="87" t="s">
        <v>24</v>
      </c>
      <c r="C50" s="93" t="s">
        <v>543</v>
      </c>
      <c r="D50" s="94">
        <v>40</v>
      </c>
      <c r="E50" s="94" t="s">
        <v>28</v>
      </c>
      <c r="F50" s="95">
        <f>+G50+H50+I50</f>
        <v>21.900001</v>
      </c>
      <c r="G50" s="95">
        <v>2.4106809999999999</v>
      </c>
      <c r="H50" s="95">
        <v>6.08</v>
      </c>
      <c r="I50" s="95">
        <v>13.409319999999999</v>
      </c>
      <c r="J50" s="96">
        <v>2260.27</v>
      </c>
      <c r="K50" s="97">
        <v>13.409319999999999</v>
      </c>
      <c r="L50" s="96">
        <v>2260.27</v>
      </c>
      <c r="M50" s="98">
        <f t="shared" si="6"/>
        <v>5.9326186694509944E-3</v>
      </c>
      <c r="N50" s="95">
        <v>71.177000000000007</v>
      </c>
      <c r="O50" s="99">
        <f>M50*N50</f>
        <v>0.42226599903551348</v>
      </c>
      <c r="P50" s="99">
        <f t="shared" si="7"/>
        <v>355.95712016705966</v>
      </c>
      <c r="Q50" s="336">
        <f>P50*N50/1000</f>
        <v>25.33595994213081</v>
      </c>
    </row>
    <row r="51" spans="1:17" s="12" customFormat="1" ht="12.75" customHeight="1">
      <c r="A51" s="375"/>
      <c r="B51" s="72" t="s">
        <v>362</v>
      </c>
      <c r="C51" s="73" t="s">
        <v>322</v>
      </c>
      <c r="D51" s="74">
        <v>20</v>
      </c>
      <c r="E51" s="75" t="s">
        <v>35</v>
      </c>
      <c r="F51" s="113">
        <v>10.14</v>
      </c>
      <c r="G51" s="113">
        <v>1.74</v>
      </c>
      <c r="H51" s="114">
        <v>3.01</v>
      </c>
      <c r="I51" s="113">
        <v>5.3884600000000002</v>
      </c>
      <c r="J51" s="115">
        <v>899.93</v>
      </c>
      <c r="K51" s="116">
        <v>5.3884600000000002</v>
      </c>
      <c r="L51" s="115">
        <v>899.93</v>
      </c>
      <c r="M51" s="98">
        <f t="shared" si="6"/>
        <v>5.9876434833820418E-3</v>
      </c>
      <c r="N51" s="95">
        <v>65.8</v>
      </c>
      <c r="O51" s="99">
        <f>M51*N51</f>
        <v>0.39398694120653832</v>
      </c>
      <c r="P51" s="99">
        <f t="shared" si="7"/>
        <v>359.25860900292253</v>
      </c>
      <c r="Q51" s="336">
        <f>P51*N51/1000</f>
        <v>23.639216472392302</v>
      </c>
    </row>
    <row r="52" spans="1:17" s="12" customFormat="1" ht="12.75" customHeight="1">
      <c r="A52" s="375"/>
      <c r="B52" s="87" t="s">
        <v>229</v>
      </c>
      <c r="C52" s="88" t="s">
        <v>179</v>
      </c>
      <c r="D52" s="81">
        <v>40</v>
      </c>
      <c r="E52" s="81">
        <v>2007</v>
      </c>
      <c r="F52" s="89">
        <v>23.533999999999999</v>
      </c>
      <c r="G52" s="89">
        <v>6.0548890000000002</v>
      </c>
      <c r="H52" s="89">
        <v>3.2</v>
      </c>
      <c r="I52" s="89">
        <v>14.279107</v>
      </c>
      <c r="J52" s="90">
        <v>2352.7399999999998</v>
      </c>
      <c r="K52" s="82">
        <v>14.279107</v>
      </c>
      <c r="L52" s="90">
        <v>2352.7399999999998</v>
      </c>
      <c r="M52" s="91">
        <v>6.0691393864175389E-3</v>
      </c>
      <c r="N52" s="89">
        <v>67.906999999999996</v>
      </c>
      <c r="O52" s="92">
        <v>0.41213704831345577</v>
      </c>
      <c r="P52" s="92">
        <v>364.14836318505235</v>
      </c>
      <c r="Q52" s="337">
        <v>24.728222898807349</v>
      </c>
    </row>
    <row r="53" spans="1:17" s="12" customFormat="1" ht="12.75" customHeight="1">
      <c r="A53" s="375"/>
      <c r="B53" s="72" t="s">
        <v>362</v>
      </c>
      <c r="C53" s="73" t="s">
        <v>327</v>
      </c>
      <c r="D53" s="74">
        <v>52</v>
      </c>
      <c r="E53" s="75">
        <v>2007</v>
      </c>
      <c r="F53" s="113">
        <v>27.07</v>
      </c>
      <c r="G53" s="113">
        <v>0</v>
      </c>
      <c r="H53" s="114">
        <v>4.09</v>
      </c>
      <c r="I53" s="113">
        <v>22.9786</v>
      </c>
      <c r="J53" s="115">
        <v>3767.48</v>
      </c>
      <c r="K53" s="116">
        <v>22.9786</v>
      </c>
      <c r="L53" s="115">
        <v>3767.48</v>
      </c>
      <c r="M53" s="98">
        <f>K53/L53</f>
        <v>6.0991962797413658E-3</v>
      </c>
      <c r="N53" s="95">
        <v>65.8</v>
      </c>
      <c r="O53" s="99">
        <f>M53*N53</f>
        <v>0.40132711520698183</v>
      </c>
      <c r="P53" s="99">
        <f>M53*60*1000</f>
        <v>365.95177678448192</v>
      </c>
      <c r="Q53" s="336">
        <f>P53*N53/1000</f>
        <v>24.07962691241891</v>
      </c>
    </row>
    <row r="54" spans="1:17" s="12" customFormat="1" ht="12.75" customHeight="1">
      <c r="A54" s="375"/>
      <c r="B54" s="87" t="s">
        <v>24</v>
      </c>
      <c r="C54" s="93" t="s">
        <v>544</v>
      </c>
      <c r="D54" s="94">
        <v>101</v>
      </c>
      <c r="E54" s="94" t="s">
        <v>28</v>
      </c>
      <c r="F54" s="95">
        <f>+G54+H54+I54</f>
        <v>44.000001999999995</v>
      </c>
      <c r="G54" s="95">
        <v>4.0087719999999996</v>
      </c>
      <c r="H54" s="95">
        <v>12.81</v>
      </c>
      <c r="I54" s="95">
        <v>27.181229999999999</v>
      </c>
      <c r="J54" s="96">
        <v>4438</v>
      </c>
      <c r="K54" s="97">
        <v>27.181229999999999</v>
      </c>
      <c r="L54" s="96">
        <v>4438</v>
      </c>
      <c r="M54" s="98">
        <f>K54/L54</f>
        <v>6.1246575033799006E-3</v>
      </c>
      <c r="N54" s="95">
        <v>71.177000000000007</v>
      </c>
      <c r="O54" s="99">
        <f>M54*N54</f>
        <v>0.43593474711807123</v>
      </c>
      <c r="P54" s="99">
        <f>M54*60*1000</f>
        <v>367.47945020279406</v>
      </c>
      <c r="Q54" s="336">
        <f>P54*N54/1000</f>
        <v>26.156084827084275</v>
      </c>
    </row>
    <row r="55" spans="1:17" s="12" customFormat="1" ht="12.75" customHeight="1">
      <c r="A55" s="375"/>
      <c r="B55" s="72" t="s">
        <v>114</v>
      </c>
      <c r="C55" s="117" t="s">
        <v>94</v>
      </c>
      <c r="D55" s="72">
        <v>30</v>
      </c>
      <c r="E55" s="72">
        <v>1971</v>
      </c>
      <c r="F55" s="101">
        <v>16.757000000000001</v>
      </c>
      <c r="G55" s="101">
        <v>2.342943</v>
      </c>
      <c r="H55" s="101">
        <v>4.8</v>
      </c>
      <c r="I55" s="101">
        <v>9.6140600000000003</v>
      </c>
      <c r="J55" s="102">
        <v>1569.65</v>
      </c>
      <c r="K55" s="83">
        <v>9.6140600000000003</v>
      </c>
      <c r="L55" s="102">
        <v>1569.65</v>
      </c>
      <c r="M55" s="103">
        <v>6.1249705348326057E-3</v>
      </c>
      <c r="N55" s="101">
        <v>79.134</v>
      </c>
      <c r="O55" s="104">
        <v>0.48469341830344342</v>
      </c>
      <c r="P55" s="104">
        <v>367.49823208995633</v>
      </c>
      <c r="Q55" s="338">
        <v>29.081605098206605</v>
      </c>
    </row>
    <row r="56" spans="1:17" s="12" customFormat="1" ht="12.75" customHeight="1">
      <c r="A56" s="375"/>
      <c r="B56" s="72" t="s">
        <v>476</v>
      </c>
      <c r="C56" s="93" t="s">
        <v>713</v>
      </c>
      <c r="D56" s="94">
        <v>31</v>
      </c>
      <c r="E56" s="94">
        <v>1987</v>
      </c>
      <c r="F56" s="95">
        <v>17.739999999999998</v>
      </c>
      <c r="G56" s="95">
        <v>3.1640000000000001</v>
      </c>
      <c r="H56" s="95">
        <v>4.8</v>
      </c>
      <c r="I56" s="95">
        <f>F56-G56-H56</f>
        <v>9.7759999999999998</v>
      </c>
      <c r="J56" s="96">
        <v>1594.65</v>
      </c>
      <c r="K56" s="97">
        <v>9.7759999999999998</v>
      </c>
      <c r="L56" s="96">
        <v>1594.65</v>
      </c>
      <c r="M56" s="98">
        <f>K56/L56</f>
        <v>6.1304988555482389E-3</v>
      </c>
      <c r="N56" s="95">
        <v>53.737000000000002</v>
      </c>
      <c r="O56" s="99">
        <f>M56*N56</f>
        <v>0.32943461700059573</v>
      </c>
      <c r="P56" s="99">
        <f>M56*60*1000</f>
        <v>367.82993133289432</v>
      </c>
      <c r="Q56" s="336">
        <f>P56*N56/1000</f>
        <v>19.766077020035745</v>
      </c>
    </row>
    <row r="57" spans="1:17" s="12" customFormat="1" ht="12.75" customHeight="1">
      <c r="A57" s="375"/>
      <c r="B57" s="87" t="s">
        <v>515</v>
      </c>
      <c r="C57" s="118" t="s">
        <v>488</v>
      </c>
      <c r="D57" s="119">
        <v>30</v>
      </c>
      <c r="E57" s="119" t="s">
        <v>35</v>
      </c>
      <c r="F57" s="120">
        <f>G57+H57+I57</f>
        <v>19.05</v>
      </c>
      <c r="G57" s="120">
        <v>3.7113999999999998</v>
      </c>
      <c r="H57" s="120">
        <v>4.8</v>
      </c>
      <c r="I57" s="120">
        <v>10.538600000000001</v>
      </c>
      <c r="J57" s="121">
        <v>1717.43</v>
      </c>
      <c r="K57" s="122">
        <f>I57</f>
        <v>10.538600000000001</v>
      </c>
      <c r="L57" s="121">
        <f>J57</f>
        <v>1717.43</v>
      </c>
      <c r="M57" s="123">
        <f>K57/L57</f>
        <v>6.1362617399253541E-3</v>
      </c>
      <c r="N57" s="120">
        <v>49.3</v>
      </c>
      <c r="O57" s="124">
        <f>M57*N57</f>
        <v>0.30251770377831994</v>
      </c>
      <c r="P57" s="124">
        <f>M57*60*1000</f>
        <v>368.17570439552128</v>
      </c>
      <c r="Q57" s="340">
        <f>P57*N57/1000</f>
        <v>18.151062226699199</v>
      </c>
    </row>
    <row r="58" spans="1:17" s="12" customFormat="1" ht="12.75" customHeight="1">
      <c r="A58" s="375"/>
      <c r="B58" s="72" t="s">
        <v>77</v>
      </c>
      <c r="C58" s="71" t="s">
        <v>41</v>
      </c>
      <c r="D58" s="72">
        <v>60</v>
      </c>
      <c r="E58" s="72">
        <v>2005</v>
      </c>
      <c r="F58" s="101">
        <v>42.97</v>
      </c>
      <c r="G58" s="101">
        <v>10.7</v>
      </c>
      <c r="H58" s="101">
        <v>1.98</v>
      </c>
      <c r="I58" s="101">
        <v>30.29</v>
      </c>
      <c r="J58" s="102">
        <v>4933.47</v>
      </c>
      <c r="K58" s="83">
        <f>I58/J58*L58</f>
        <v>29.392560814193658</v>
      </c>
      <c r="L58" s="102">
        <v>4787.3</v>
      </c>
      <c r="M58" s="103">
        <f>K58/L58</f>
        <v>6.1396947787257239E-3</v>
      </c>
      <c r="N58" s="101">
        <v>70.522999999999996</v>
      </c>
      <c r="O58" s="104">
        <f>M58*N58</f>
        <v>0.43298969488007422</v>
      </c>
      <c r="P58" s="104">
        <f>M58*60*1000</f>
        <v>368.38168672354345</v>
      </c>
      <c r="Q58" s="338">
        <f>P58*N58/1000</f>
        <v>25.979381692804456</v>
      </c>
    </row>
    <row r="59" spans="1:17" s="12" customFormat="1" ht="12.75" customHeight="1">
      <c r="A59" s="375"/>
      <c r="B59" s="87" t="s">
        <v>229</v>
      </c>
      <c r="C59" s="88" t="s">
        <v>177</v>
      </c>
      <c r="D59" s="81">
        <v>62</v>
      </c>
      <c r="E59" s="81">
        <v>2007</v>
      </c>
      <c r="F59" s="89">
        <v>35.069000000000003</v>
      </c>
      <c r="G59" s="89">
        <v>10.803212</v>
      </c>
      <c r="H59" s="89">
        <v>0</v>
      </c>
      <c r="I59" s="89">
        <v>24.265794</v>
      </c>
      <c r="J59" s="90">
        <v>3936.72</v>
      </c>
      <c r="K59" s="82">
        <v>24.265794</v>
      </c>
      <c r="L59" s="90">
        <v>3936.72</v>
      </c>
      <c r="M59" s="91">
        <v>6.1639623849295859E-3</v>
      </c>
      <c r="N59" s="89">
        <v>67.906999999999996</v>
      </c>
      <c r="O59" s="92">
        <v>0.41857619367341337</v>
      </c>
      <c r="P59" s="92">
        <v>369.83774309577518</v>
      </c>
      <c r="Q59" s="337">
        <v>25.114571620404803</v>
      </c>
    </row>
    <row r="60" spans="1:17" s="12" customFormat="1" ht="12.75" customHeight="1">
      <c r="A60" s="375"/>
      <c r="B60" s="72" t="s">
        <v>476</v>
      </c>
      <c r="C60" s="93" t="s">
        <v>464</v>
      </c>
      <c r="D60" s="94">
        <v>34</v>
      </c>
      <c r="E60" s="94">
        <v>1983</v>
      </c>
      <c r="F60" s="95">
        <v>23.05</v>
      </c>
      <c r="G60" s="95">
        <v>3.5459999999999998</v>
      </c>
      <c r="H60" s="95">
        <v>5.12</v>
      </c>
      <c r="I60" s="95">
        <f>F60-G60-H60</f>
        <v>14.384</v>
      </c>
      <c r="J60" s="96">
        <v>2162.61</v>
      </c>
      <c r="K60" s="97">
        <v>11.21</v>
      </c>
      <c r="L60" s="96">
        <v>1814.57</v>
      </c>
      <c r="M60" s="98">
        <f>K60/L60</f>
        <v>6.1777721443647812E-3</v>
      </c>
      <c r="N60" s="95">
        <v>53.737000000000002</v>
      </c>
      <c r="O60" s="99">
        <f>M60*N60</f>
        <v>0.33197494172173025</v>
      </c>
      <c r="P60" s="99">
        <f>M60*60*1000</f>
        <v>370.66632866188689</v>
      </c>
      <c r="Q60" s="336">
        <f>P60*N60/1000</f>
        <v>19.918496503303817</v>
      </c>
    </row>
    <row r="61" spans="1:17" s="12" customFormat="1" ht="12.75" customHeight="1">
      <c r="A61" s="375"/>
      <c r="B61" s="87" t="s">
        <v>37</v>
      </c>
      <c r="C61" s="93" t="s">
        <v>584</v>
      </c>
      <c r="D61" s="94">
        <v>22</v>
      </c>
      <c r="E61" s="94" t="s">
        <v>35</v>
      </c>
      <c r="F61" s="95">
        <f>G61+H61+I61</f>
        <v>14.295959999999999</v>
      </c>
      <c r="G61" s="95">
        <v>3.1729599999999998</v>
      </c>
      <c r="H61" s="95">
        <v>3.52</v>
      </c>
      <c r="I61" s="95">
        <v>7.6029999999999998</v>
      </c>
      <c r="J61" s="96">
        <v>1230.47</v>
      </c>
      <c r="K61" s="97">
        <v>7.6029999999999998</v>
      </c>
      <c r="L61" s="96">
        <v>1230.47</v>
      </c>
      <c r="M61" s="98">
        <f>K61/L61</f>
        <v>6.1789397547278675E-3</v>
      </c>
      <c r="N61" s="95">
        <v>56.244</v>
      </c>
      <c r="O61" s="99">
        <f>M61*N61</f>
        <v>0.34752828756491416</v>
      </c>
      <c r="P61" s="99">
        <f>M61*60*1000</f>
        <v>370.73638528367201</v>
      </c>
      <c r="Q61" s="336">
        <f>P61*N61/1000</f>
        <v>20.851697253894848</v>
      </c>
    </row>
    <row r="62" spans="1:17" s="12" customFormat="1" ht="12.75" customHeight="1">
      <c r="A62" s="375"/>
      <c r="B62" s="87" t="s">
        <v>515</v>
      </c>
      <c r="C62" s="118" t="s">
        <v>490</v>
      </c>
      <c r="D62" s="119">
        <v>45</v>
      </c>
      <c r="E62" s="119" t="s">
        <v>35</v>
      </c>
      <c r="F62" s="120">
        <f>G62+H62+I62</f>
        <v>23.5</v>
      </c>
      <c r="G62" s="120">
        <v>4.7321</v>
      </c>
      <c r="H62" s="120">
        <v>7.2</v>
      </c>
      <c r="I62" s="120">
        <v>11.5679</v>
      </c>
      <c r="J62" s="121">
        <v>1870.08</v>
      </c>
      <c r="K62" s="122">
        <f>I62</f>
        <v>11.5679</v>
      </c>
      <c r="L62" s="121">
        <f>J62</f>
        <v>1870.08</v>
      </c>
      <c r="M62" s="123">
        <f>K62/L62</f>
        <v>6.1857781485284051E-3</v>
      </c>
      <c r="N62" s="120">
        <v>49.3</v>
      </c>
      <c r="O62" s="124">
        <f>M62*N62</f>
        <v>0.30495886272245037</v>
      </c>
      <c r="P62" s="124">
        <f>M62*60*1000</f>
        <v>371.1466889117043</v>
      </c>
      <c r="Q62" s="340">
        <f>P62*N62/1000</f>
        <v>18.29753176334702</v>
      </c>
    </row>
    <row r="63" spans="1:17" s="12" customFormat="1" ht="12.75" customHeight="1">
      <c r="A63" s="375"/>
      <c r="B63" s="87" t="s">
        <v>37</v>
      </c>
      <c r="C63" s="93" t="s">
        <v>585</v>
      </c>
      <c r="D63" s="94">
        <v>28</v>
      </c>
      <c r="E63" s="94" t="s">
        <v>35</v>
      </c>
      <c r="F63" s="95">
        <f>G63+H63+I63</f>
        <v>14.431000000000001</v>
      </c>
      <c r="G63" s="95">
        <v>1.7564599999999999</v>
      </c>
      <c r="H63" s="95">
        <v>4</v>
      </c>
      <c r="I63" s="95">
        <v>8.6745400000000004</v>
      </c>
      <c r="J63" s="96">
        <v>1401.78</v>
      </c>
      <c r="K63" s="97">
        <v>8.6745400000000004</v>
      </c>
      <c r="L63" s="96">
        <v>1401.78</v>
      </c>
      <c r="M63" s="98">
        <f>K63/L63</f>
        <v>6.1882321048952055E-3</v>
      </c>
      <c r="N63" s="95">
        <v>56.244</v>
      </c>
      <c r="O63" s="99">
        <f>M63*N63</f>
        <v>0.34805092650772596</v>
      </c>
      <c r="P63" s="99">
        <f>M63*60*1000</f>
        <v>371.29392629371233</v>
      </c>
      <c r="Q63" s="336">
        <f>P63*N63/1000</f>
        <v>20.883055590463556</v>
      </c>
    </row>
    <row r="64" spans="1:17" s="12" customFormat="1" ht="12.75" customHeight="1">
      <c r="A64" s="375"/>
      <c r="B64" s="87" t="s">
        <v>148</v>
      </c>
      <c r="C64" s="84" t="s">
        <v>139</v>
      </c>
      <c r="D64" s="85">
        <v>50</v>
      </c>
      <c r="E64" s="85">
        <v>1973</v>
      </c>
      <c r="F64" s="125">
        <v>27.449000000000002</v>
      </c>
      <c r="G64" s="125">
        <v>3.1833179999999999</v>
      </c>
      <c r="H64" s="125">
        <v>8.01</v>
      </c>
      <c r="I64" s="125">
        <v>16.255679000000001</v>
      </c>
      <c r="J64" s="126">
        <v>2622.52</v>
      </c>
      <c r="K64" s="86">
        <v>16.255679000000001</v>
      </c>
      <c r="L64" s="126">
        <v>2622.52</v>
      </c>
      <c r="M64" s="127">
        <v>6.1984957216722853E-3</v>
      </c>
      <c r="N64" s="125">
        <v>71.722000000000008</v>
      </c>
      <c r="O64" s="128">
        <v>0.44456851014977972</v>
      </c>
      <c r="P64" s="128">
        <v>371.90974330033708</v>
      </c>
      <c r="Q64" s="341">
        <v>26.67411060898678</v>
      </c>
    </row>
    <row r="65" spans="1:17" s="12" customFormat="1" ht="12.75" customHeight="1">
      <c r="A65" s="375"/>
      <c r="B65" s="87" t="s">
        <v>229</v>
      </c>
      <c r="C65" s="88" t="s">
        <v>182</v>
      </c>
      <c r="D65" s="81">
        <v>116</v>
      </c>
      <c r="E65" s="81">
        <v>2007</v>
      </c>
      <c r="F65" s="89">
        <v>64.275000000000006</v>
      </c>
      <c r="G65" s="89">
        <v>20.468779999999999</v>
      </c>
      <c r="H65" s="89">
        <v>0</v>
      </c>
      <c r="I65" s="89">
        <v>43.806228999999995</v>
      </c>
      <c r="J65" s="90">
        <v>7056.51</v>
      </c>
      <c r="K65" s="82">
        <v>43.806228999999995</v>
      </c>
      <c r="L65" s="90">
        <v>7056.51</v>
      </c>
      <c r="M65" s="91">
        <v>6.2079170864917637E-3</v>
      </c>
      <c r="N65" s="89">
        <v>67.906999999999996</v>
      </c>
      <c r="O65" s="92">
        <v>0.42156102559239617</v>
      </c>
      <c r="P65" s="92">
        <v>372.4750251895058</v>
      </c>
      <c r="Q65" s="337">
        <v>25.29366153554377</v>
      </c>
    </row>
    <row r="66" spans="1:17" s="12" customFormat="1" ht="12.75" customHeight="1">
      <c r="A66" s="375"/>
      <c r="B66" s="87" t="s">
        <v>34</v>
      </c>
      <c r="C66" s="93" t="s">
        <v>572</v>
      </c>
      <c r="D66" s="94">
        <v>50</v>
      </c>
      <c r="E66" s="94">
        <v>1980</v>
      </c>
      <c r="F66" s="95">
        <v>28.024999999999999</v>
      </c>
      <c r="G66" s="95">
        <v>4.1109999999999998</v>
      </c>
      <c r="H66" s="95">
        <v>7.92</v>
      </c>
      <c r="I66" s="95">
        <v>15.994</v>
      </c>
      <c r="J66" s="96">
        <v>2544.91</v>
      </c>
      <c r="K66" s="97">
        <v>15.994</v>
      </c>
      <c r="L66" s="96">
        <v>2544.91</v>
      </c>
      <c r="M66" s="98">
        <f>K66/L66</f>
        <v>6.2847016200965854E-3</v>
      </c>
      <c r="N66" s="95">
        <v>59.4</v>
      </c>
      <c r="O66" s="99">
        <f>M66*N66</f>
        <v>0.37331127623373717</v>
      </c>
      <c r="P66" s="99">
        <f>M66*60*1000</f>
        <v>377.08209720579509</v>
      </c>
      <c r="Q66" s="336">
        <f>P66*N66/1000</f>
        <v>22.398676574024226</v>
      </c>
    </row>
    <row r="67" spans="1:17" s="12" customFormat="1" ht="12.75" customHeight="1">
      <c r="A67" s="375"/>
      <c r="B67" s="87" t="s">
        <v>515</v>
      </c>
      <c r="C67" s="118" t="s">
        <v>489</v>
      </c>
      <c r="D67" s="119">
        <v>60</v>
      </c>
      <c r="E67" s="119" t="s">
        <v>35</v>
      </c>
      <c r="F67" s="120">
        <f>G67+H67+I67</f>
        <v>35.429000000000002</v>
      </c>
      <c r="G67" s="120">
        <v>6.0857000000000001</v>
      </c>
      <c r="H67" s="120">
        <v>9.6</v>
      </c>
      <c r="I67" s="120">
        <v>19.743300000000001</v>
      </c>
      <c r="J67" s="121">
        <v>3125.26</v>
      </c>
      <c r="K67" s="122">
        <f>I67</f>
        <v>19.743300000000001</v>
      </c>
      <c r="L67" s="121">
        <f>J67</f>
        <v>3125.26</v>
      </c>
      <c r="M67" s="123">
        <f>K67/L67</f>
        <v>6.3173303981108771E-3</v>
      </c>
      <c r="N67" s="120">
        <v>49.3</v>
      </c>
      <c r="O67" s="124">
        <f>M67*N67</f>
        <v>0.31144438862686624</v>
      </c>
      <c r="P67" s="124">
        <f>M67*60*1000</f>
        <v>379.03982388665264</v>
      </c>
      <c r="Q67" s="340">
        <f>P67*N67/1000</f>
        <v>18.686663317611977</v>
      </c>
    </row>
    <row r="68" spans="1:17" s="12" customFormat="1" ht="12.75" customHeight="1">
      <c r="A68" s="375"/>
      <c r="B68" s="87" t="s">
        <v>37</v>
      </c>
      <c r="C68" s="93" t="s">
        <v>586</v>
      </c>
      <c r="D68" s="94">
        <v>60</v>
      </c>
      <c r="E68" s="94">
        <v>1966</v>
      </c>
      <c r="F68" s="95">
        <f>G68+H68+I68</f>
        <v>31.909000000000002</v>
      </c>
      <c r="G68" s="95">
        <v>5.4375469999999995</v>
      </c>
      <c r="H68" s="95">
        <v>9.2571600000000007</v>
      </c>
      <c r="I68" s="95">
        <v>17.214293000000001</v>
      </c>
      <c r="J68" s="96">
        <v>2708.28</v>
      </c>
      <c r="K68" s="97">
        <v>17.214293000000001</v>
      </c>
      <c r="L68" s="96">
        <v>2708.28</v>
      </c>
      <c r="M68" s="98">
        <f>K68/L68</f>
        <v>6.3561718138449496E-3</v>
      </c>
      <c r="N68" s="95">
        <v>56.244</v>
      </c>
      <c r="O68" s="99">
        <f>M68*N68</f>
        <v>0.35749652749789534</v>
      </c>
      <c r="P68" s="99">
        <f>M68*60*1000</f>
        <v>381.37030883069701</v>
      </c>
      <c r="Q68" s="336">
        <f>P68*N68/1000</f>
        <v>21.44979164987372</v>
      </c>
    </row>
    <row r="69" spans="1:17" s="12" customFormat="1" ht="12.75" customHeight="1">
      <c r="A69" s="375"/>
      <c r="B69" s="72" t="s">
        <v>362</v>
      </c>
      <c r="C69" s="73" t="s">
        <v>328</v>
      </c>
      <c r="D69" s="74">
        <v>45</v>
      </c>
      <c r="E69" s="75" t="s">
        <v>325</v>
      </c>
      <c r="F69" s="113">
        <v>26.59</v>
      </c>
      <c r="G69" s="113">
        <v>4.5999999999999996</v>
      </c>
      <c r="H69" s="114">
        <v>7.2</v>
      </c>
      <c r="I69" s="113">
        <v>14.79</v>
      </c>
      <c r="J69" s="115">
        <v>2319.88</v>
      </c>
      <c r="K69" s="116">
        <v>14.79</v>
      </c>
      <c r="L69" s="115">
        <v>2319.88</v>
      </c>
      <c r="M69" s="98">
        <f>K69/L69</f>
        <v>6.3753297584357802E-3</v>
      </c>
      <c r="N69" s="95">
        <v>65.8</v>
      </c>
      <c r="O69" s="99">
        <f>M69*N69</f>
        <v>0.41949669810507434</v>
      </c>
      <c r="P69" s="99">
        <f>M69*60*1000</f>
        <v>382.51978550614677</v>
      </c>
      <c r="Q69" s="336">
        <f>P69*N69/1000</f>
        <v>25.169801886304455</v>
      </c>
    </row>
    <row r="70" spans="1:17" s="12" customFormat="1" ht="12.75" customHeight="1">
      <c r="A70" s="375"/>
      <c r="B70" s="72" t="s">
        <v>362</v>
      </c>
      <c r="C70" s="76" t="s">
        <v>326</v>
      </c>
      <c r="D70" s="74">
        <v>78</v>
      </c>
      <c r="E70" s="75">
        <v>2009</v>
      </c>
      <c r="F70" s="113">
        <v>39.270000000000003</v>
      </c>
      <c r="G70" s="113">
        <v>0</v>
      </c>
      <c r="H70" s="114">
        <v>5.57</v>
      </c>
      <c r="I70" s="113">
        <v>33.697000000000003</v>
      </c>
      <c r="J70" s="115">
        <v>5193.04</v>
      </c>
      <c r="K70" s="116">
        <v>33.697000000000003</v>
      </c>
      <c r="L70" s="115">
        <v>5193.04</v>
      </c>
      <c r="M70" s="98">
        <f>K70/L70</f>
        <v>6.4888774205475027E-3</v>
      </c>
      <c r="N70" s="95">
        <v>65.8</v>
      </c>
      <c r="O70" s="99">
        <f>M70*N70</f>
        <v>0.42696813427202568</v>
      </c>
      <c r="P70" s="99">
        <f>M70*60*1000</f>
        <v>389.33264523285015</v>
      </c>
      <c r="Q70" s="336">
        <f>P70*N70/1000</f>
        <v>25.61808805632154</v>
      </c>
    </row>
    <row r="71" spans="1:17" s="12" customFormat="1" ht="12.75" customHeight="1">
      <c r="A71" s="375"/>
      <c r="B71" s="87" t="s">
        <v>229</v>
      </c>
      <c r="C71" s="88" t="s">
        <v>181</v>
      </c>
      <c r="D71" s="81">
        <v>70</v>
      </c>
      <c r="E71" s="81">
        <v>2008</v>
      </c>
      <c r="F71" s="89">
        <v>45.006999999999998</v>
      </c>
      <c r="G71" s="89">
        <v>13.599515</v>
      </c>
      <c r="H71" s="89">
        <v>0</v>
      </c>
      <c r="I71" s="89">
        <v>31.407496000000002</v>
      </c>
      <c r="J71" s="90">
        <v>4787.37</v>
      </c>
      <c r="K71" s="82">
        <v>31.407496000000002</v>
      </c>
      <c r="L71" s="90">
        <v>4787.37</v>
      </c>
      <c r="M71" s="91">
        <v>6.5604906242884928E-3</v>
      </c>
      <c r="N71" s="89">
        <v>67.906999999999996</v>
      </c>
      <c r="O71" s="92">
        <v>0.44550323682355863</v>
      </c>
      <c r="P71" s="92">
        <v>393.62943745730956</v>
      </c>
      <c r="Q71" s="337">
        <v>26.730194209413519</v>
      </c>
    </row>
    <row r="72" spans="1:17" s="12" customFormat="1" ht="12.75" customHeight="1">
      <c r="A72" s="375"/>
      <c r="B72" s="72" t="s">
        <v>476</v>
      </c>
      <c r="C72" s="93" t="s">
        <v>462</v>
      </c>
      <c r="D72" s="94">
        <v>45</v>
      </c>
      <c r="E72" s="94">
        <v>1973</v>
      </c>
      <c r="F72" s="95">
        <v>26.204000000000001</v>
      </c>
      <c r="G72" s="95">
        <v>3.605</v>
      </c>
      <c r="H72" s="95">
        <v>7.2</v>
      </c>
      <c r="I72" s="95">
        <f>F72-G72-H72</f>
        <v>15.399000000000001</v>
      </c>
      <c r="J72" s="96">
        <v>2317.75</v>
      </c>
      <c r="K72" s="97">
        <v>15.398999999999999</v>
      </c>
      <c r="L72" s="96">
        <v>2317.75</v>
      </c>
      <c r="M72" s="98">
        <f>K72/L72</f>
        <v>6.6439434796677806E-3</v>
      </c>
      <c r="N72" s="95">
        <v>53.737000000000002</v>
      </c>
      <c r="O72" s="99">
        <f>M72*N72</f>
        <v>0.35702559076690754</v>
      </c>
      <c r="P72" s="99">
        <f>M72*60*1000</f>
        <v>398.63660878006687</v>
      </c>
      <c r="Q72" s="336">
        <f>P72*N72/1000</f>
        <v>21.421535446014456</v>
      </c>
    </row>
    <row r="73" spans="1:17" s="12" customFormat="1" ht="12.75" customHeight="1">
      <c r="A73" s="375"/>
      <c r="B73" s="87" t="s">
        <v>37</v>
      </c>
      <c r="C73" s="93" t="s">
        <v>587</v>
      </c>
      <c r="D73" s="94">
        <v>60</v>
      </c>
      <c r="E73" s="94">
        <v>1964</v>
      </c>
      <c r="F73" s="95">
        <f>G73+H73+I73</f>
        <v>33.582999999999998</v>
      </c>
      <c r="G73" s="95">
        <v>4.8161000000000005</v>
      </c>
      <c r="H73" s="95">
        <v>9.6</v>
      </c>
      <c r="I73" s="95">
        <v>19.166900000000002</v>
      </c>
      <c r="J73" s="96">
        <v>2880.44</v>
      </c>
      <c r="K73" s="97">
        <v>19.166900000000002</v>
      </c>
      <c r="L73" s="96">
        <v>2880.44</v>
      </c>
      <c r="M73" s="98">
        <f>K73/L73</f>
        <v>6.6541570037910881E-3</v>
      </c>
      <c r="N73" s="95">
        <v>56.244</v>
      </c>
      <c r="O73" s="99">
        <f>M73*N73</f>
        <v>0.37425640652122594</v>
      </c>
      <c r="P73" s="99">
        <f>M73*60*1000</f>
        <v>399.24942022746529</v>
      </c>
      <c r="Q73" s="336">
        <f>P73*N73/1000</f>
        <v>22.455384391273558</v>
      </c>
    </row>
    <row r="74" spans="1:17" s="12" customFormat="1" ht="12.75" customHeight="1">
      <c r="A74" s="375"/>
      <c r="B74" s="72" t="s">
        <v>401</v>
      </c>
      <c r="C74" s="71" t="s">
        <v>374</v>
      </c>
      <c r="D74" s="72">
        <v>12</v>
      </c>
      <c r="E74" s="72">
        <v>1962</v>
      </c>
      <c r="F74" s="101">
        <v>6.33</v>
      </c>
      <c r="G74" s="101">
        <v>0.88883800000000002</v>
      </c>
      <c r="H74" s="101">
        <v>1.92</v>
      </c>
      <c r="I74" s="101">
        <v>3.5211610000000002</v>
      </c>
      <c r="J74" s="102">
        <v>528.27</v>
      </c>
      <c r="K74" s="83">
        <v>3.5211610000000002</v>
      </c>
      <c r="L74" s="102">
        <v>528.27</v>
      </c>
      <c r="M74" s="103">
        <f>K74/L74</f>
        <v>6.6654570579438551E-3</v>
      </c>
      <c r="N74" s="101">
        <v>65.400000000000006</v>
      </c>
      <c r="O74" s="104">
        <f>K74*N74/J74</f>
        <v>0.43592089158952818</v>
      </c>
      <c r="P74" s="104">
        <f>M74*60*1000</f>
        <v>399.9274234766313</v>
      </c>
      <c r="Q74" s="338">
        <f>O74*60</f>
        <v>26.155253495371692</v>
      </c>
    </row>
    <row r="75" spans="1:17" s="12" customFormat="1" ht="12.75" customHeight="1">
      <c r="A75" s="375"/>
      <c r="B75" s="72" t="s">
        <v>476</v>
      </c>
      <c r="C75" s="93" t="s">
        <v>463</v>
      </c>
      <c r="D75" s="94">
        <v>75</v>
      </c>
      <c r="E75" s="94">
        <v>1976</v>
      </c>
      <c r="F75" s="95">
        <v>45.78</v>
      </c>
      <c r="G75" s="95">
        <v>7.1539999999999999</v>
      </c>
      <c r="H75" s="95">
        <v>12</v>
      </c>
      <c r="I75" s="95">
        <f>F75-G75-H75</f>
        <v>26.626000000000005</v>
      </c>
      <c r="J75" s="96">
        <v>3969.84</v>
      </c>
      <c r="K75" s="97">
        <v>26.626000000000001</v>
      </c>
      <c r="L75" s="96">
        <v>3969.84</v>
      </c>
      <c r="M75" s="98">
        <f>K75/L75</f>
        <v>6.7070713177357277E-3</v>
      </c>
      <c r="N75" s="95">
        <v>53.737000000000002</v>
      </c>
      <c r="O75" s="99">
        <f>M75*N75</f>
        <v>0.36041789140116481</v>
      </c>
      <c r="P75" s="99">
        <f>M75*60*1000</f>
        <v>402.42427906414366</v>
      </c>
      <c r="Q75" s="336">
        <f>P75*N75/1000</f>
        <v>21.62507348406989</v>
      </c>
    </row>
    <row r="76" spans="1:17" s="12" customFormat="1" ht="12.75" customHeight="1">
      <c r="A76" s="375"/>
      <c r="B76" s="72" t="s">
        <v>114</v>
      </c>
      <c r="C76" s="117" t="s">
        <v>92</v>
      </c>
      <c r="D76" s="72">
        <v>34</v>
      </c>
      <c r="E76" s="72">
        <v>2001</v>
      </c>
      <c r="F76" s="101">
        <v>21.905000000000001</v>
      </c>
      <c r="G76" s="101">
        <v>4.6334780000000002</v>
      </c>
      <c r="H76" s="101">
        <v>5.44</v>
      </c>
      <c r="I76" s="101">
        <v>11.831522000000001</v>
      </c>
      <c r="J76" s="102">
        <v>1747.92</v>
      </c>
      <c r="K76" s="83">
        <v>11.831522000000001</v>
      </c>
      <c r="L76" s="102">
        <v>1747.92</v>
      </c>
      <c r="M76" s="103">
        <v>6.7689150533205185E-3</v>
      </c>
      <c r="N76" s="101">
        <v>79.134</v>
      </c>
      <c r="O76" s="104">
        <v>0.5356513238294659</v>
      </c>
      <c r="P76" s="104">
        <v>406.13490319923113</v>
      </c>
      <c r="Q76" s="338">
        <v>32.139079429767953</v>
      </c>
    </row>
    <row r="77" spans="1:17" s="12" customFormat="1" ht="12.75" customHeight="1">
      <c r="A77" s="375"/>
      <c r="B77" s="87" t="s">
        <v>37</v>
      </c>
      <c r="C77" s="93" t="s">
        <v>588</v>
      </c>
      <c r="D77" s="94">
        <v>45</v>
      </c>
      <c r="E77" s="94" t="s">
        <v>35</v>
      </c>
      <c r="F77" s="95">
        <f>G77+H77+I77</f>
        <v>27.427</v>
      </c>
      <c r="G77" s="95">
        <v>4.47614</v>
      </c>
      <c r="H77" s="95">
        <v>7.2</v>
      </c>
      <c r="I77" s="95">
        <v>15.750860000000001</v>
      </c>
      <c r="J77" s="96">
        <v>2324.67</v>
      </c>
      <c r="K77" s="97">
        <v>15.750860000000001</v>
      </c>
      <c r="L77" s="96">
        <v>2324.67</v>
      </c>
      <c r="M77" s="98">
        <f>K77/L77</f>
        <v>6.7755251282977805E-3</v>
      </c>
      <c r="N77" s="95">
        <v>56.244</v>
      </c>
      <c r="O77" s="99">
        <f>M77*N77</f>
        <v>0.38108263531598036</v>
      </c>
      <c r="P77" s="99">
        <f>M77*60*1000</f>
        <v>406.53150769786686</v>
      </c>
      <c r="Q77" s="336">
        <f>P77*N77/1000</f>
        <v>22.864958118958825</v>
      </c>
    </row>
    <row r="78" spans="1:17" s="12" customFormat="1" ht="12.75" customHeight="1">
      <c r="A78" s="375"/>
      <c r="B78" s="87" t="s">
        <v>37</v>
      </c>
      <c r="C78" s="93" t="s">
        <v>589</v>
      </c>
      <c r="D78" s="94">
        <v>60</v>
      </c>
      <c r="E78" s="94">
        <v>1966</v>
      </c>
      <c r="F78" s="95">
        <f>G78+H78+I78</f>
        <v>33.590000000000003</v>
      </c>
      <c r="G78" s="95">
        <v>5.6660000000000004</v>
      </c>
      <c r="H78" s="95">
        <v>9.6</v>
      </c>
      <c r="I78" s="95">
        <v>18.324000000000002</v>
      </c>
      <c r="J78" s="96">
        <v>2701.9900000000002</v>
      </c>
      <c r="K78" s="97">
        <v>18.324000000000002</v>
      </c>
      <c r="L78" s="96">
        <v>2701.9900000000002</v>
      </c>
      <c r="M78" s="98">
        <f>K78/L78</f>
        <v>6.7816683259375498E-3</v>
      </c>
      <c r="N78" s="95">
        <v>56.244</v>
      </c>
      <c r="O78" s="99">
        <f>M78*N78</f>
        <v>0.38142815332403157</v>
      </c>
      <c r="P78" s="99">
        <f>M78*60*1000</f>
        <v>406.900099556253</v>
      </c>
      <c r="Q78" s="336">
        <f>P78*N78/1000</f>
        <v>22.885689199441895</v>
      </c>
    </row>
    <row r="79" spans="1:17" s="12" customFormat="1" ht="12.75" customHeight="1">
      <c r="A79" s="375"/>
      <c r="B79" s="72" t="s">
        <v>476</v>
      </c>
      <c r="C79" s="93" t="s">
        <v>712</v>
      </c>
      <c r="D79" s="94">
        <v>68</v>
      </c>
      <c r="E79" s="94">
        <v>2008</v>
      </c>
      <c r="F79" s="95">
        <v>36.317</v>
      </c>
      <c r="G79" s="95">
        <v>3.5680000000000001</v>
      </c>
      <c r="H79" s="95">
        <v>6.391</v>
      </c>
      <c r="I79" s="95">
        <f>F79-G79-H79</f>
        <v>26.358000000000004</v>
      </c>
      <c r="J79" s="96">
        <v>3879.35</v>
      </c>
      <c r="K79" s="97">
        <v>26.358000000000001</v>
      </c>
      <c r="L79" s="96">
        <v>3879.35</v>
      </c>
      <c r="M79" s="98">
        <f>K79/L79</f>
        <v>6.7944372124196066E-3</v>
      </c>
      <c r="N79" s="95">
        <v>53.737000000000002</v>
      </c>
      <c r="O79" s="99">
        <f>M79*N79</f>
        <v>0.36511267248379242</v>
      </c>
      <c r="P79" s="99">
        <f>M79*60*1000</f>
        <v>407.66623274517639</v>
      </c>
      <c r="Q79" s="336">
        <f>P79*N79/1000</f>
        <v>21.906760349027543</v>
      </c>
    </row>
    <row r="80" spans="1:17" s="12" customFormat="1" ht="12.75" customHeight="1">
      <c r="A80" s="375"/>
      <c r="B80" s="87" t="s">
        <v>34</v>
      </c>
      <c r="C80" s="93" t="s">
        <v>573</v>
      </c>
      <c r="D80" s="94">
        <v>15</v>
      </c>
      <c r="E80" s="94">
        <v>1980</v>
      </c>
      <c r="F80" s="95">
        <v>9.141</v>
      </c>
      <c r="G80" s="95">
        <v>1.0680000000000001</v>
      </c>
      <c r="H80" s="95">
        <v>2.4</v>
      </c>
      <c r="I80" s="95">
        <v>5.673</v>
      </c>
      <c r="J80" s="96">
        <v>833.65</v>
      </c>
      <c r="K80" s="97">
        <v>5.673</v>
      </c>
      <c r="L80" s="96">
        <v>833.65</v>
      </c>
      <c r="M80" s="98">
        <f>K80/L80</f>
        <v>6.8050140946440355E-3</v>
      </c>
      <c r="N80" s="95">
        <v>59.4</v>
      </c>
      <c r="O80" s="99">
        <f>M80*N80</f>
        <v>0.40421783722185572</v>
      </c>
      <c r="P80" s="99">
        <f>M80*60*1000</f>
        <v>408.30084567864213</v>
      </c>
      <c r="Q80" s="336">
        <f>P80*N80/1000</f>
        <v>24.253070233311341</v>
      </c>
    </row>
    <row r="81" spans="1:17" s="12" customFormat="1" ht="12.75" customHeight="1">
      <c r="A81" s="375"/>
      <c r="B81" s="72" t="s">
        <v>114</v>
      </c>
      <c r="C81" s="117" t="s">
        <v>93</v>
      </c>
      <c r="D81" s="72">
        <v>36</v>
      </c>
      <c r="E81" s="72">
        <v>1984</v>
      </c>
      <c r="F81" s="101">
        <v>28.465</v>
      </c>
      <c r="G81" s="101">
        <v>4.4726999999999997</v>
      </c>
      <c r="H81" s="101">
        <v>8.64</v>
      </c>
      <c r="I81" s="101">
        <v>15.352304999999999</v>
      </c>
      <c r="J81" s="102">
        <v>2249.59</v>
      </c>
      <c r="K81" s="83">
        <v>15.352304999999999</v>
      </c>
      <c r="L81" s="102">
        <v>2249.59</v>
      </c>
      <c r="M81" s="103">
        <v>6.8244902404438132E-3</v>
      </c>
      <c r="N81" s="101">
        <v>79.134</v>
      </c>
      <c r="O81" s="104">
        <v>0.54004921068728073</v>
      </c>
      <c r="P81" s="104">
        <v>409.46941442662876</v>
      </c>
      <c r="Q81" s="338">
        <v>32.402952641236837</v>
      </c>
    </row>
    <row r="82" spans="1:17" s="12" customFormat="1" ht="12.75" customHeight="1">
      <c r="A82" s="375"/>
      <c r="B82" s="72" t="s">
        <v>114</v>
      </c>
      <c r="C82" s="117" t="s">
        <v>87</v>
      </c>
      <c r="D82" s="72">
        <v>20</v>
      </c>
      <c r="E82" s="72">
        <v>1976</v>
      </c>
      <c r="F82" s="101">
        <v>18.809000000000001</v>
      </c>
      <c r="G82" s="101">
        <v>3.9780000000000002</v>
      </c>
      <c r="H82" s="101">
        <v>3.04</v>
      </c>
      <c r="I82" s="101">
        <v>11.791</v>
      </c>
      <c r="J82" s="102">
        <v>1720.29</v>
      </c>
      <c r="K82" s="83">
        <v>11.791</v>
      </c>
      <c r="L82" s="102">
        <v>1720.29</v>
      </c>
      <c r="M82" s="103">
        <v>6.854076928889897E-3</v>
      </c>
      <c r="N82" s="101">
        <v>79.134</v>
      </c>
      <c r="O82" s="104">
        <v>0.54239052369077312</v>
      </c>
      <c r="P82" s="104">
        <v>411.2446157333938</v>
      </c>
      <c r="Q82" s="338">
        <v>32.543431421446385</v>
      </c>
    </row>
    <row r="83" spans="1:17" s="12" customFormat="1" ht="12.75" customHeight="1">
      <c r="A83" s="375"/>
      <c r="B83" s="87" t="s">
        <v>668</v>
      </c>
      <c r="C83" s="71" t="s">
        <v>641</v>
      </c>
      <c r="D83" s="72">
        <v>40</v>
      </c>
      <c r="E83" s="72">
        <v>1990</v>
      </c>
      <c r="F83" s="101">
        <f>G83+H83+I83</f>
        <v>25.1</v>
      </c>
      <c r="G83" s="101">
        <v>2.96</v>
      </c>
      <c r="H83" s="101">
        <v>6.4</v>
      </c>
      <c r="I83" s="101">
        <v>15.74</v>
      </c>
      <c r="J83" s="102">
        <v>2290.61</v>
      </c>
      <c r="K83" s="83">
        <v>15.74</v>
      </c>
      <c r="L83" s="102">
        <v>2290.61</v>
      </c>
      <c r="M83" s="103">
        <f>K83/L83</f>
        <v>6.8715320373175705E-3</v>
      </c>
      <c r="N83" s="101">
        <v>60.5</v>
      </c>
      <c r="O83" s="104">
        <f>M83*N83*1.09</f>
        <v>0.45314318020090721</v>
      </c>
      <c r="P83" s="104">
        <f>M83*60*1000</f>
        <v>412.29192223905426</v>
      </c>
      <c r="Q83" s="338">
        <f>P83*N83/1000</f>
        <v>24.943661295462782</v>
      </c>
    </row>
    <row r="84" spans="1:17" s="12" customFormat="1" ht="12.75" customHeight="1">
      <c r="A84" s="375"/>
      <c r="B84" s="72" t="s">
        <v>401</v>
      </c>
      <c r="C84" s="71" t="s">
        <v>673</v>
      </c>
      <c r="D84" s="72">
        <v>24</v>
      </c>
      <c r="E84" s="72">
        <v>1991</v>
      </c>
      <c r="F84" s="101">
        <v>13.44</v>
      </c>
      <c r="G84" s="101">
        <v>1.5934950000000001</v>
      </c>
      <c r="H84" s="101">
        <v>3.84</v>
      </c>
      <c r="I84" s="101">
        <v>8.0065000000000008</v>
      </c>
      <c r="J84" s="102">
        <v>1163.97</v>
      </c>
      <c r="K84" s="83">
        <v>8.0065000000000008</v>
      </c>
      <c r="L84" s="102">
        <v>1163.97</v>
      </c>
      <c r="M84" s="103">
        <f>K84/L84</f>
        <v>6.8786137099753437E-3</v>
      </c>
      <c r="N84" s="101">
        <v>65.400000000000006</v>
      </c>
      <c r="O84" s="104">
        <f>K84*N84/J84</f>
        <v>0.44986133663238748</v>
      </c>
      <c r="P84" s="104">
        <f>M84*60*1000</f>
        <v>412.71682259852059</v>
      </c>
      <c r="Q84" s="338">
        <f>O84*60</f>
        <v>26.99168019794325</v>
      </c>
    </row>
    <row r="85" spans="1:17" s="12" customFormat="1" ht="12.75" customHeight="1">
      <c r="A85" s="375"/>
      <c r="B85" s="72" t="s">
        <v>362</v>
      </c>
      <c r="C85" s="73" t="s">
        <v>321</v>
      </c>
      <c r="D85" s="74">
        <v>40</v>
      </c>
      <c r="E85" s="75" t="s">
        <v>35</v>
      </c>
      <c r="F85" s="113">
        <v>28.34</v>
      </c>
      <c r="G85" s="113">
        <v>4.74</v>
      </c>
      <c r="H85" s="114">
        <v>6.4</v>
      </c>
      <c r="I85" s="113">
        <v>17.2</v>
      </c>
      <c r="J85" s="115">
        <v>2495.71</v>
      </c>
      <c r="K85" s="116">
        <v>17.2</v>
      </c>
      <c r="L85" s="115">
        <v>2495.71</v>
      </c>
      <c r="M85" s="98">
        <f>K85/L85</f>
        <v>6.891826374057883E-3</v>
      </c>
      <c r="N85" s="95">
        <v>65.8</v>
      </c>
      <c r="O85" s="99">
        <f>M85*N85</f>
        <v>0.45348217541300867</v>
      </c>
      <c r="P85" s="99">
        <f>M85*60*1000</f>
        <v>413.50958244347299</v>
      </c>
      <c r="Q85" s="336">
        <f>P85*N85/1000</f>
        <v>27.20893052478052</v>
      </c>
    </row>
    <row r="86" spans="1:17" s="12" customFormat="1" ht="12.75" customHeight="1">
      <c r="A86" s="375"/>
      <c r="B86" s="72" t="s">
        <v>362</v>
      </c>
      <c r="C86" s="73" t="s">
        <v>329</v>
      </c>
      <c r="D86" s="74">
        <v>40</v>
      </c>
      <c r="E86" s="75" t="s">
        <v>35</v>
      </c>
      <c r="F86" s="113">
        <v>28.25</v>
      </c>
      <c r="G86" s="113">
        <v>3.83</v>
      </c>
      <c r="H86" s="114">
        <v>6.4</v>
      </c>
      <c r="I86" s="113">
        <v>18.02</v>
      </c>
      <c r="J86" s="115">
        <v>2612.13</v>
      </c>
      <c r="K86" s="116">
        <v>18.02</v>
      </c>
      <c r="L86" s="115">
        <v>2612.13</v>
      </c>
      <c r="M86" s="98">
        <f>K86/L86</f>
        <v>6.8985846799355308E-3</v>
      </c>
      <c r="N86" s="95">
        <v>65.8</v>
      </c>
      <c r="O86" s="99">
        <f>M86*N86</f>
        <v>0.45392687193975789</v>
      </c>
      <c r="P86" s="99">
        <f>M86*60*1000</f>
        <v>413.9150807961318</v>
      </c>
      <c r="Q86" s="336">
        <f>P86*N86/1000</f>
        <v>27.23561231638547</v>
      </c>
    </row>
    <row r="87" spans="1:17" s="12" customFormat="1" ht="12.75" customHeight="1">
      <c r="A87" s="375"/>
      <c r="B87" s="72" t="s">
        <v>362</v>
      </c>
      <c r="C87" s="77" t="s">
        <v>324</v>
      </c>
      <c r="D87" s="74">
        <v>20</v>
      </c>
      <c r="E87" s="75" t="s">
        <v>325</v>
      </c>
      <c r="F87" s="113">
        <v>11.2</v>
      </c>
      <c r="G87" s="113">
        <v>1.19</v>
      </c>
      <c r="H87" s="114">
        <v>3.2</v>
      </c>
      <c r="I87" s="113">
        <v>6.77</v>
      </c>
      <c r="J87" s="115">
        <v>960.25</v>
      </c>
      <c r="K87" s="116">
        <v>6.77</v>
      </c>
      <c r="L87" s="129">
        <v>960.25</v>
      </c>
      <c r="M87" s="98">
        <f>K87/L87</f>
        <v>7.0502473314241077E-3</v>
      </c>
      <c r="N87" s="95">
        <v>65.8</v>
      </c>
      <c r="O87" s="99">
        <f>M87*N87</f>
        <v>0.46390627440770626</v>
      </c>
      <c r="P87" s="99">
        <f>M87*60*1000</f>
        <v>423.01483988544646</v>
      </c>
      <c r="Q87" s="336">
        <f>P87*N87/1000</f>
        <v>27.834376464462377</v>
      </c>
    </row>
    <row r="88" spans="1:17" s="12" customFormat="1" ht="12.75" customHeight="1">
      <c r="A88" s="375"/>
      <c r="B88" s="87" t="s">
        <v>148</v>
      </c>
      <c r="C88" s="84" t="s">
        <v>249</v>
      </c>
      <c r="D88" s="85">
        <v>40</v>
      </c>
      <c r="E88" s="85">
        <v>1984</v>
      </c>
      <c r="F88" s="125">
        <v>25.106999999999999</v>
      </c>
      <c r="G88" s="125">
        <v>2.672247</v>
      </c>
      <c r="H88" s="125">
        <v>6.4</v>
      </c>
      <c r="I88" s="125">
        <v>16.034755000000001</v>
      </c>
      <c r="J88" s="126">
        <v>2262.7800000000002</v>
      </c>
      <c r="K88" s="86">
        <v>16.034755000000001</v>
      </c>
      <c r="L88" s="126">
        <v>2262.7800000000002</v>
      </c>
      <c r="M88" s="127">
        <v>7.0863075508887296E-3</v>
      </c>
      <c r="N88" s="125">
        <v>71.722000000000008</v>
      </c>
      <c r="O88" s="128">
        <v>0.50824415016484148</v>
      </c>
      <c r="P88" s="128">
        <v>425.17845305332378</v>
      </c>
      <c r="Q88" s="341">
        <v>30.494649009890491</v>
      </c>
    </row>
    <row r="89" spans="1:17" s="12" customFormat="1" ht="12.75" customHeight="1">
      <c r="A89" s="375"/>
      <c r="B89" s="72" t="s">
        <v>77</v>
      </c>
      <c r="C89" s="71" t="s">
        <v>47</v>
      </c>
      <c r="D89" s="72">
        <v>51</v>
      </c>
      <c r="E89" s="72">
        <v>2005</v>
      </c>
      <c r="F89" s="101">
        <v>31.32</v>
      </c>
      <c r="G89" s="101">
        <v>6.93</v>
      </c>
      <c r="H89" s="101">
        <v>2.6</v>
      </c>
      <c r="I89" s="101">
        <f>F89-G89-H89</f>
        <v>21.79</v>
      </c>
      <c r="J89" s="102">
        <v>3073.94</v>
      </c>
      <c r="K89" s="83">
        <f>I89/J89*L89</f>
        <v>21.277634371523192</v>
      </c>
      <c r="L89" s="102">
        <v>3001.66</v>
      </c>
      <c r="M89" s="103">
        <f>K89/L89</f>
        <v>7.0886224194356435E-3</v>
      </c>
      <c r="N89" s="101">
        <v>70.522999999999996</v>
      </c>
      <c r="O89" s="104">
        <f>M89*N89</f>
        <v>0.49991091888585987</v>
      </c>
      <c r="P89" s="104">
        <f>M89*60*1000</f>
        <v>425.31734516613864</v>
      </c>
      <c r="Q89" s="338">
        <f>P89*N89/1000</f>
        <v>29.994655133151596</v>
      </c>
    </row>
    <row r="90" spans="1:17" s="12" customFormat="1" ht="12.75" customHeight="1">
      <c r="A90" s="375"/>
      <c r="B90" s="72" t="s">
        <v>538</v>
      </c>
      <c r="C90" s="88" t="s">
        <v>518</v>
      </c>
      <c r="D90" s="81">
        <v>50</v>
      </c>
      <c r="E90" s="81">
        <v>1993</v>
      </c>
      <c r="F90" s="89">
        <v>33.151000000000003</v>
      </c>
      <c r="G90" s="89">
        <v>7.9786210000000004</v>
      </c>
      <c r="H90" s="89">
        <v>7.84</v>
      </c>
      <c r="I90" s="89">
        <v>17.516689</v>
      </c>
      <c r="J90" s="90">
        <v>2469.6799999999998</v>
      </c>
      <c r="K90" s="82">
        <v>17.516689</v>
      </c>
      <c r="L90" s="90">
        <v>2469.6799999999998</v>
      </c>
      <c r="M90" s="91">
        <v>7.0926958148424092E-3</v>
      </c>
      <c r="N90" s="89">
        <v>79.352000000000004</v>
      </c>
      <c r="O90" s="92">
        <v>0.56281959829937489</v>
      </c>
      <c r="P90" s="92">
        <v>425.56174889054455</v>
      </c>
      <c r="Q90" s="337">
        <v>33.769175897962491</v>
      </c>
    </row>
    <row r="91" spans="1:17" s="12" customFormat="1" ht="12.75" customHeight="1">
      <c r="A91" s="375"/>
      <c r="B91" s="87" t="s">
        <v>515</v>
      </c>
      <c r="C91" s="118" t="s">
        <v>493</v>
      </c>
      <c r="D91" s="119">
        <v>20</v>
      </c>
      <c r="E91" s="119" t="s">
        <v>35</v>
      </c>
      <c r="F91" s="120">
        <f>G91+H91+I91</f>
        <v>12.745000000000001</v>
      </c>
      <c r="G91" s="120">
        <v>2.0043000000000002</v>
      </c>
      <c r="H91" s="120">
        <v>3.2</v>
      </c>
      <c r="I91" s="120">
        <v>7.5407000000000002</v>
      </c>
      <c r="J91" s="121">
        <v>1053.1400000000001</v>
      </c>
      <c r="K91" s="122">
        <f>I91</f>
        <v>7.5407000000000002</v>
      </c>
      <c r="L91" s="121">
        <f>J91</f>
        <v>1053.1400000000001</v>
      </c>
      <c r="M91" s="123">
        <f>K91/L91</f>
        <v>7.160206620202442E-3</v>
      </c>
      <c r="N91" s="120">
        <v>49.3</v>
      </c>
      <c r="O91" s="124">
        <f>M91*N91</f>
        <v>0.35299818637598035</v>
      </c>
      <c r="P91" s="124">
        <f>M91*60*1000</f>
        <v>429.6123972121465</v>
      </c>
      <c r="Q91" s="340">
        <f>P91*N91/1000</f>
        <v>21.179891182558823</v>
      </c>
    </row>
    <row r="92" spans="1:17" s="12" customFormat="1" ht="12.75" customHeight="1">
      <c r="A92" s="375"/>
      <c r="B92" s="72" t="s">
        <v>114</v>
      </c>
      <c r="C92" s="117" t="s">
        <v>89</v>
      </c>
      <c r="D92" s="72">
        <v>30</v>
      </c>
      <c r="E92" s="72">
        <v>1973</v>
      </c>
      <c r="F92" s="101">
        <v>19.265000000000001</v>
      </c>
      <c r="G92" s="101">
        <v>3.1671</v>
      </c>
      <c r="H92" s="101">
        <v>4.8</v>
      </c>
      <c r="I92" s="101">
        <v>11.29791</v>
      </c>
      <c r="J92" s="102">
        <v>1569.45</v>
      </c>
      <c r="K92" s="83">
        <v>11.29791</v>
      </c>
      <c r="L92" s="102">
        <v>1569.45</v>
      </c>
      <c r="M92" s="103">
        <v>7.1986428366625247E-3</v>
      </c>
      <c r="N92" s="101">
        <v>79.134</v>
      </c>
      <c r="O92" s="104">
        <v>0.56965740223645223</v>
      </c>
      <c r="P92" s="104">
        <v>431.91857019975151</v>
      </c>
      <c r="Q92" s="338">
        <v>34.179444134187136</v>
      </c>
    </row>
    <row r="93" spans="1:17" s="12" customFormat="1" ht="12.75" customHeight="1">
      <c r="A93" s="375"/>
      <c r="B93" s="87" t="s">
        <v>31</v>
      </c>
      <c r="C93" s="93" t="s">
        <v>288</v>
      </c>
      <c r="D93" s="94">
        <v>11</v>
      </c>
      <c r="E93" s="94">
        <v>1964</v>
      </c>
      <c r="F93" s="95">
        <v>6.5</v>
      </c>
      <c r="G93" s="95">
        <v>0.79</v>
      </c>
      <c r="H93" s="95">
        <v>1.82</v>
      </c>
      <c r="I93" s="95">
        <v>3.89</v>
      </c>
      <c r="J93" s="96">
        <v>537</v>
      </c>
      <c r="K93" s="97">
        <v>3.89</v>
      </c>
      <c r="L93" s="96">
        <v>537</v>
      </c>
      <c r="M93" s="98">
        <f>K93/L93</f>
        <v>7.2439478584729981E-3</v>
      </c>
      <c r="N93" s="95">
        <v>56.35</v>
      </c>
      <c r="O93" s="99">
        <f>M93*N93</f>
        <v>0.40819646182495345</v>
      </c>
      <c r="P93" s="99">
        <f>M93*60*1000</f>
        <v>434.6368715083799</v>
      </c>
      <c r="Q93" s="336">
        <f>P93*N93/1000</f>
        <v>24.491787709497206</v>
      </c>
    </row>
    <row r="94" spans="1:17" s="12" customFormat="1" ht="12.75" customHeight="1">
      <c r="A94" s="375"/>
      <c r="B94" s="72" t="s">
        <v>77</v>
      </c>
      <c r="C94" s="71" t="s">
        <v>43</v>
      </c>
      <c r="D94" s="72">
        <v>118</v>
      </c>
      <c r="E94" s="72">
        <v>2007</v>
      </c>
      <c r="F94" s="101">
        <v>97.18</v>
      </c>
      <c r="G94" s="101">
        <v>19.579999999999998</v>
      </c>
      <c r="H94" s="101">
        <v>20.48</v>
      </c>
      <c r="I94" s="101">
        <f>F94-G94-H94</f>
        <v>57.120000000000005</v>
      </c>
      <c r="J94" s="102">
        <v>7730.26</v>
      </c>
      <c r="K94" s="83">
        <f>I94/J94*L94</f>
        <v>51.588930566371637</v>
      </c>
      <c r="L94" s="102">
        <v>6981.72</v>
      </c>
      <c r="M94" s="103">
        <f>K94/L94</f>
        <v>7.38914344407562E-3</v>
      </c>
      <c r="N94" s="101">
        <v>70.522999999999996</v>
      </c>
      <c r="O94" s="104">
        <f>M94*N94</f>
        <v>0.52110456310654496</v>
      </c>
      <c r="P94" s="104">
        <f>M94*60*1000</f>
        <v>443.3486066445372</v>
      </c>
      <c r="Q94" s="338">
        <f>P94*N94/1000</f>
        <v>31.266273786392695</v>
      </c>
    </row>
    <row r="95" spans="1:17" s="12" customFormat="1" ht="12.75" customHeight="1">
      <c r="A95" s="375"/>
      <c r="B95" s="87" t="s">
        <v>517</v>
      </c>
      <c r="C95" s="93" t="s">
        <v>778</v>
      </c>
      <c r="D95" s="94">
        <v>50</v>
      </c>
      <c r="E95" s="94" t="s">
        <v>516</v>
      </c>
      <c r="F95" s="95">
        <f>SUM(G95+H95+I95)</f>
        <v>30</v>
      </c>
      <c r="G95" s="95">
        <v>2.6720000000000002</v>
      </c>
      <c r="H95" s="95">
        <v>7.84</v>
      </c>
      <c r="I95" s="95">
        <v>19.488</v>
      </c>
      <c r="J95" s="96">
        <v>2586.98</v>
      </c>
      <c r="K95" s="97">
        <v>19.488</v>
      </c>
      <c r="L95" s="96">
        <v>2586.98</v>
      </c>
      <c r="M95" s="98">
        <f>K95/L95</f>
        <v>7.5331081028844442E-3</v>
      </c>
      <c r="N95" s="95">
        <v>56.14</v>
      </c>
      <c r="O95" s="99">
        <f>M95*N95</f>
        <v>0.42290868889593269</v>
      </c>
      <c r="P95" s="99">
        <f>M95*60*1000</f>
        <v>451.98648617306662</v>
      </c>
      <c r="Q95" s="336">
        <f>P95*N95/1000</f>
        <v>25.374521333755961</v>
      </c>
    </row>
    <row r="96" spans="1:17" s="12" customFormat="1" ht="12.75" customHeight="1">
      <c r="A96" s="375"/>
      <c r="B96" s="87" t="s">
        <v>515</v>
      </c>
      <c r="C96" s="118" t="s">
        <v>492</v>
      </c>
      <c r="D96" s="119">
        <v>45</v>
      </c>
      <c r="E96" s="119" t="s">
        <v>35</v>
      </c>
      <c r="F96" s="120">
        <f>G96+H96+I96</f>
        <v>24.84</v>
      </c>
      <c r="G96" s="120">
        <v>3.3675999999999999</v>
      </c>
      <c r="H96" s="120">
        <v>7.2</v>
      </c>
      <c r="I96" s="120">
        <v>14.272399999999999</v>
      </c>
      <c r="J96" s="121">
        <v>1888.38</v>
      </c>
      <c r="K96" s="122">
        <f>I96</f>
        <v>14.272399999999999</v>
      </c>
      <c r="L96" s="121">
        <f>J96</f>
        <v>1888.38</v>
      </c>
      <c r="M96" s="123">
        <f>K96/L96</f>
        <v>7.5580126881242115E-3</v>
      </c>
      <c r="N96" s="120">
        <v>49.3</v>
      </c>
      <c r="O96" s="124">
        <f>M96*N96</f>
        <v>0.3726100255245236</v>
      </c>
      <c r="P96" s="124">
        <f>M96*60*1000</f>
        <v>453.48076128745271</v>
      </c>
      <c r="Q96" s="340">
        <f>P96*N96/1000</f>
        <v>22.356601531471416</v>
      </c>
    </row>
    <row r="97" spans="1:17" s="12" customFormat="1" ht="12.75" customHeight="1">
      <c r="A97" s="375"/>
      <c r="B97" s="72" t="s">
        <v>114</v>
      </c>
      <c r="C97" s="117" t="s">
        <v>95</v>
      </c>
      <c r="D97" s="72">
        <v>40</v>
      </c>
      <c r="E97" s="72">
        <v>2009</v>
      </c>
      <c r="F97" s="101">
        <v>27.003</v>
      </c>
      <c r="G97" s="101">
        <v>6.9701219999999999</v>
      </c>
      <c r="H97" s="101">
        <v>3.2</v>
      </c>
      <c r="I97" s="101">
        <v>16.832878999999998</v>
      </c>
      <c r="J97" s="102">
        <v>2225.48</v>
      </c>
      <c r="K97" s="83">
        <v>16.832878999999998</v>
      </c>
      <c r="L97" s="102">
        <v>2225.48</v>
      </c>
      <c r="M97" s="103">
        <v>7.5637071553103143E-3</v>
      </c>
      <c r="N97" s="101">
        <v>79.134</v>
      </c>
      <c r="O97" s="104">
        <v>0.59854640202832643</v>
      </c>
      <c r="P97" s="104">
        <v>453.8224293186189</v>
      </c>
      <c r="Q97" s="338">
        <v>35.912784121699588</v>
      </c>
    </row>
    <row r="98" spans="1:17" s="12" customFormat="1" ht="12.75" customHeight="1">
      <c r="A98" s="375"/>
      <c r="B98" s="87" t="s">
        <v>148</v>
      </c>
      <c r="C98" s="84" t="s">
        <v>140</v>
      </c>
      <c r="D98" s="85">
        <v>32</v>
      </c>
      <c r="E98" s="85">
        <v>1973</v>
      </c>
      <c r="F98" s="125">
        <v>20.548999999999999</v>
      </c>
      <c r="G98" s="125">
        <v>2.101353</v>
      </c>
      <c r="H98" s="125">
        <v>5.13</v>
      </c>
      <c r="I98" s="125">
        <v>13.317644000000001</v>
      </c>
      <c r="J98" s="126">
        <v>1758.16</v>
      </c>
      <c r="K98" s="86">
        <v>13.317644000000001</v>
      </c>
      <c r="L98" s="126">
        <v>1758.16</v>
      </c>
      <c r="M98" s="127">
        <v>7.5747622514446928E-3</v>
      </c>
      <c r="N98" s="125">
        <v>71.722000000000008</v>
      </c>
      <c r="O98" s="128">
        <v>0.54327709819811631</v>
      </c>
      <c r="P98" s="128">
        <v>454.48573508668153</v>
      </c>
      <c r="Q98" s="341">
        <v>32.596625891886973</v>
      </c>
    </row>
    <row r="99" spans="1:17" s="12" customFormat="1" ht="12.75" customHeight="1">
      <c r="A99" s="375"/>
      <c r="B99" s="87" t="s">
        <v>515</v>
      </c>
      <c r="C99" s="118" t="s">
        <v>491</v>
      </c>
      <c r="D99" s="119">
        <v>50</v>
      </c>
      <c r="E99" s="119">
        <v>2009</v>
      </c>
      <c r="F99" s="120">
        <f>G99+H99+I99</f>
        <v>30</v>
      </c>
      <c r="G99" s="120">
        <v>3.3839999999999999</v>
      </c>
      <c r="H99" s="120">
        <v>0</v>
      </c>
      <c r="I99" s="120">
        <v>26.616</v>
      </c>
      <c r="J99" s="121">
        <v>3501.98</v>
      </c>
      <c r="K99" s="122">
        <f>I99</f>
        <v>26.616</v>
      </c>
      <c r="L99" s="121">
        <f>J99</f>
        <v>3501.98</v>
      </c>
      <c r="M99" s="123">
        <f>K99/L99</f>
        <v>7.6002718462127141E-3</v>
      </c>
      <c r="N99" s="120">
        <v>49.3</v>
      </c>
      <c r="O99" s="124">
        <f>M99*N99</f>
        <v>0.37469340201828677</v>
      </c>
      <c r="P99" s="124">
        <f>M99*60*1000</f>
        <v>456.01631077276284</v>
      </c>
      <c r="Q99" s="340">
        <f>P99*N99/1000</f>
        <v>22.481604121097206</v>
      </c>
    </row>
    <row r="100" spans="1:17" s="12" customFormat="1" ht="12.75" customHeight="1">
      <c r="A100" s="375"/>
      <c r="B100" s="87" t="s">
        <v>229</v>
      </c>
      <c r="C100" s="80" t="s">
        <v>812</v>
      </c>
      <c r="D100" s="81">
        <v>28</v>
      </c>
      <c r="E100" s="81">
        <v>2001</v>
      </c>
      <c r="F100" s="89">
        <v>33.848999999999997</v>
      </c>
      <c r="G100" s="89">
        <v>10.432603</v>
      </c>
      <c r="H100" s="89">
        <v>4.8</v>
      </c>
      <c r="I100" s="89">
        <v>18.616399000000001</v>
      </c>
      <c r="J100" s="90">
        <v>2440.5300000000002</v>
      </c>
      <c r="K100" s="82">
        <v>18.616399000000001</v>
      </c>
      <c r="L100" s="90">
        <v>2440.5300000000002</v>
      </c>
      <c r="M100" s="91">
        <v>7.6280148164538028E-3</v>
      </c>
      <c r="N100" s="89">
        <v>67.906999999999996</v>
      </c>
      <c r="O100" s="92">
        <v>0.51799560214092832</v>
      </c>
      <c r="P100" s="92">
        <v>457.68088898722812</v>
      </c>
      <c r="Q100" s="337">
        <v>31.079736128455696</v>
      </c>
    </row>
    <row r="101" spans="1:17" s="12" customFormat="1" ht="12.75" customHeight="1">
      <c r="A101" s="375"/>
      <c r="B101" s="87" t="s">
        <v>517</v>
      </c>
      <c r="C101" s="93" t="s">
        <v>785</v>
      </c>
      <c r="D101" s="94">
        <v>22</v>
      </c>
      <c r="E101" s="94" t="s">
        <v>516</v>
      </c>
      <c r="F101" s="95">
        <f>SUM(G101+H101+I101)</f>
        <v>14.859000000000002</v>
      </c>
      <c r="G101" s="95">
        <v>2.2440000000000002</v>
      </c>
      <c r="H101" s="95">
        <v>3.52</v>
      </c>
      <c r="I101" s="95">
        <v>9.0950000000000006</v>
      </c>
      <c r="J101" s="96">
        <v>1191.8399999999999</v>
      </c>
      <c r="K101" s="97">
        <v>9.0950000000000006</v>
      </c>
      <c r="L101" s="96">
        <v>1191.8399999999999</v>
      </c>
      <c r="M101" s="98">
        <f>K101/L101</f>
        <v>7.6310578601154529E-3</v>
      </c>
      <c r="N101" s="95">
        <v>56.14</v>
      </c>
      <c r="O101" s="99">
        <f>M101*N101</f>
        <v>0.42840758826688152</v>
      </c>
      <c r="P101" s="99">
        <f>M101*60*1000</f>
        <v>457.86347160692719</v>
      </c>
      <c r="Q101" s="336">
        <f>P101*N101/1000</f>
        <v>25.704455296012892</v>
      </c>
    </row>
    <row r="102" spans="1:17" s="12" customFormat="1" ht="12.75" customHeight="1">
      <c r="A102" s="375"/>
      <c r="B102" s="87" t="s">
        <v>668</v>
      </c>
      <c r="C102" s="71" t="s">
        <v>643</v>
      </c>
      <c r="D102" s="72">
        <v>40</v>
      </c>
      <c r="E102" s="72">
        <v>1992</v>
      </c>
      <c r="F102" s="101">
        <f>G102+H102+I102</f>
        <v>26.6</v>
      </c>
      <c r="G102" s="101">
        <v>3.57</v>
      </c>
      <c r="H102" s="101">
        <v>6.4</v>
      </c>
      <c r="I102" s="101">
        <v>16.63</v>
      </c>
      <c r="J102" s="102">
        <v>2169.38</v>
      </c>
      <c r="K102" s="83">
        <v>16.63</v>
      </c>
      <c r="L102" s="102">
        <v>2169.38</v>
      </c>
      <c r="M102" s="103">
        <f>K102/L102</f>
        <v>7.6657846942444373E-3</v>
      </c>
      <c r="N102" s="101">
        <v>60.5</v>
      </c>
      <c r="O102" s="104">
        <f>M102*N102*1.09</f>
        <v>0.5055201716619494</v>
      </c>
      <c r="P102" s="104">
        <f>M102*60*1000</f>
        <v>459.94708165466625</v>
      </c>
      <c r="Q102" s="338">
        <f>P102*N102/1000</f>
        <v>27.826798440107307</v>
      </c>
    </row>
    <row r="103" spans="1:17" s="12" customFormat="1" ht="12.75" customHeight="1">
      <c r="A103" s="375"/>
      <c r="B103" s="87" t="s">
        <v>148</v>
      </c>
      <c r="C103" s="84" t="s">
        <v>250</v>
      </c>
      <c r="D103" s="85">
        <v>21</v>
      </c>
      <c r="E103" s="85">
        <v>1988</v>
      </c>
      <c r="F103" s="125">
        <v>12.731999999999999</v>
      </c>
      <c r="G103" s="125">
        <v>1.2774989999999999</v>
      </c>
      <c r="H103" s="125">
        <v>3.2</v>
      </c>
      <c r="I103" s="125">
        <v>8.2545020000000005</v>
      </c>
      <c r="J103" s="126">
        <v>1072.1099999999999</v>
      </c>
      <c r="K103" s="86">
        <v>8.2545020000000005</v>
      </c>
      <c r="L103" s="126">
        <v>1072.1099999999999</v>
      </c>
      <c r="M103" s="127">
        <v>7.6993051086175872E-3</v>
      </c>
      <c r="N103" s="125">
        <v>71.722000000000008</v>
      </c>
      <c r="O103" s="128">
        <v>0.55220956100027063</v>
      </c>
      <c r="P103" s="128">
        <v>461.95830651705523</v>
      </c>
      <c r="Q103" s="341">
        <v>33.132573660016241</v>
      </c>
    </row>
    <row r="104" spans="1:17" s="12" customFormat="1" ht="12.75" customHeight="1">
      <c r="A104" s="375"/>
      <c r="B104" s="87" t="s">
        <v>148</v>
      </c>
      <c r="C104" s="84" t="s">
        <v>248</v>
      </c>
      <c r="D104" s="85">
        <v>29</v>
      </c>
      <c r="E104" s="85">
        <v>1987</v>
      </c>
      <c r="F104" s="125">
        <v>18.106999999999999</v>
      </c>
      <c r="G104" s="125">
        <v>2.1057389999999998</v>
      </c>
      <c r="H104" s="125">
        <v>4.8</v>
      </c>
      <c r="I104" s="125">
        <v>11.201266</v>
      </c>
      <c r="J104" s="126">
        <v>1510.61</v>
      </c>
      <c r="K104" s="86">
        <v>11.201266</v>
      </c>
      <c r="L104" s="126">
        <v>1454.7299999999998</v>
      </c>
      <c r="M104" s="127">
        <v>7.6998934510184034E-3</v>
      </c>
      <c r="N104" s="125">
        <v>71.722000000000008</v>
      </c>
      <c r="O104" s="128">
        <v>0.552251758093942</v>
      </c>
      <c r="P104" s="128">
        <v>461.99360706110423</v>
      </c>
      <c r="Q104" s="341">
        <v>33.135105485636522</v>
      </c>
    </row>
    <row r="105" spans="1:17" s="12" customFormat="1" ht="12.75" customHeight="1">
      <c r="A105" s="375"/>
      <c r="B105" s="72" t="s">
        <v>114</v>
      </c>
      <c r="C105" s="117" t="s">
        <v>88</v>
      </c>
      <c r="D105" s="72">
        <v>55</v>
      </c>
      <c r="E105" s="72">
        <v>1967</v>
      </c>
      <c r="F105" s="101">
        <v>35.012</v>
      </c>
      <c r="G105" s="101">
        <v>6.3118040000000004</v>
      </c>
      <c r="H105" s="101">
        <v>8.8000000000000007</v>
      </c>
      <c r="I105" s="101">
        <v>19.900198</v>
      </c>
      <c r="J105" s="102">
        <v>2582.1799999999998</v>
      </c>
      <c r="K105" s="83">
        <v>19.900198</v>
      </c>
      <c r="L105" s="102">
        <v>2582.1799999999998</v>
      </c>
      <c r="M105" s="103">
        <v>7.7067431395177717E-3</v>
      </c>
      <c r="N105" s="101">
        <v>79.134</v>
      </c>
      <c r="O105" s="104">
        <v>0.60986541160259933</v>
      </c>
      <c r="P105" s="104">
        <v>462.40458837106627</v>
      </c>
      <c r="Q105" s="338">
        <v>36.591924696155957</v>
      </c>
    </row>
    <row r="106" spans="1:17" s="12" customFormat="1" ht="12.75" customHeight="1">
      <c r="A106" s="375"/>
      <c r="B106" s="72" t="s">
        <v>77</v>
      </c>
      <c r="C106" s="71" t="s">
        <v>42</v>
      </c>
      <c r="D106" s="72">
        <v>18</v>
      </c>
      <c r="E106" s="72">
        <v>2006</v>
      </c>
      <c r="F106" s="101">
        <v>18.73</v>
      </c>
      <c r="G106" s="101">
        <v>2.67</v>
      </c>
      <c r="H106" s="101">
        <v>0.72</v>
      </c>
      <c r="I106" s="101">
        <f>F106-G106-H106</f>
        <v>15.340000000000002</v>
      </c>
      <c r="J106" s="102">
        <v>1988.27</v>
      </c>
      <c r="K106" s="83">
        <f>I106/J106*L106</f>
        <v>11.679422513038974</v>
      </c>
      <c r="L106" s="102">
        <v>1513.81</v>
      </c>
      <c r="M106" s="103">
        <f>K106/L106</f>
        <v>7.715249940903399E-3</v>
      </c>
      <c r="N106" s="101">
        <v>70.522999999999996</v>
      </c>
      <c r="O106" s="104">
        <f>M106*N106</f>
        <v>0.54410257158233033</v>
      </c>
      <c r="P106" s="104">
        <f>M106*60*1000</f>
        <v>462.9149964542039</v>
      </c>
      <c r="Q106" s="338">
        <f>P106*N106/1000</f>
        <v>32.646154294939819</v>
      </c>
    </row>
    <row r="107" spans="1:17" s="12" customFormat="1" ht="12.75" customHeight="1">
      <c r="A107" s="375"/>
      <c r="B107" s="72" t="s">
        <v>401</v>
      </c>
      <c r="C107" s="71" t="s">
        <v>375</v>
      </c>
      <c r="D107" s="72">
        <v>12</v>
      </c>
      <c r="E107" s="72">
        <v>1962</v>
      </c>
      <c r="F107" s="101">
        <v>6.97</v>
      </c>
      <c r="G107" s="101">
        <v>0.91001399999999999</v>
      </c>
      <c r="H107" s="101">
        <v>1.92</v>
      </c>
      <c r="I107" s="101">
        <v>4.1399900000000001</v>
      </c>
      <c r="J107" s="102">
        <v>533.70000000000005</v>
      </c>
      <c r="K107" s="83">
        <v>4.1399900000000001</v>
      </c>
      <c r="L107" s="102">
        <v>533.70000000000005</v>
      </c>
      <c r="M107" s="103">
        <f>K107/L107</f>
        <v>7.7571482106052088E-3</v>
      </c>
      <c r="N107" s="101">
        <v>65.400000000000006</v>
      </c>
      <c r="O107" s="104">
        <f>K107*N107/J107</f>
        <v>0.50731749297358064</v>
      </c>
      <c r="P107" s="104">
        <f>M107*60*1000</f>
        <v>465.42889263631253</v>
      </c>
      <c r="Q107" s="338">
        <f>O107*60</f>
        <v>30.439049578414838</v>
      </c>
    </row>
    <row r="108" spans="1:17" s="12" customFormat="1" ht="12.75" customHeight="1">
      <c r="A108" s="375"/>
      <c r="B108" s="87" t="s">
        <v>148</v>
      </c>
      <c r="C108" s="84" t="s">
        <v>141</v>
      </c>
      <c r="D108" s="85">
        <v>19</v>
      </c>
      <c r="E108" s="85">
        <v>1978</v>
      </c>
      <c r="F108" s="125">
        <v>12.701000000000001</v>
      </c>
      <c r="G108" s="125">
        <v>1.268319</v>
      </c>
      <c r="H108" s="125">
        <v>3.2</v>
      </c>
      <c r="I108" s="125">
        <v>8.2326809999999995</v>
      </c>
      <c r="J108" s="126">
        <v>1059.1500000000001</v>
      </c>
      <c r="K108" s="86">
        <v>8.2326809999999995</v>
      </c>
      <c r="L108" s="126">
        <v>1059.1500000000001</v>
      </c>
      <c r="M108" s="127">
        <v>7.7729131851012592E-3</v>
      </c>
      <c r="N108" s="125">
        <v>71.722000000000008</v>
      </c>
      <c r="O108" s="128">
        <v>0.55748887946183256</v>
      </c>
      <c r="P108" s="128">
        <v>466.37479110607552</v>
      </c>
      <c r="Q108" s="341">
        <v>33.449332767709954</v>
      </c>
    </row>
    <row r="109" spans="1:17" s="12" customFormat="1" ht="12.75" customHeight="1">
      <c r="A109" s="375"/>
      <c r="B109" s="87" t="s">
        <v>515</v>
      </c>
      <c r="C109" s="118" t="s">
        <v>496</v>
      </c>
      <c r="D109" s="119">
        <v>31</v>
      </c>
      <c r="E109" s="119" t="s">
        <v>35</v>
      </c>
      <c r="F109" s="120">
        <f>G109+H109+I109</f>
        <v>20.329999999999998</v>
      </c>
      <c r="G109" s="120">
        <v>3.3736000000000002</v>
      </c>
      <c r="H109" s="120">
        <v>4.8</v>
      </c>
      <c r="I109" s="120">
        <v>12.1564</v>
      </c>
      <c r="J109" s="121">
        <v>1554.23</v>
      </c>
      <c r="K109" s="122">
        <f>I109</f>
        <v>12.1564</v>
      </c>
      <c r="L109" s="121">
        <f>J109</f>
        <v>1554.23</v>
      </c>
      <c r="M109" s="123">
        <f>K109/L109</f>
        <v>7.8214936013331349E-3</v>
      </c>
      <c r="N109" s="120">
        <v>49.3</v>
      </c>
      <c r="O109" s="124">
        <f>M109*N109</f>
        <v>0.38559963454572355</v>
      </c>
      <c r="P109" s="124">
        <f>M109*60*1000</f>
        <v>469.28961607998809</v>
      </c>
      <c r="Q109" s="340">
        <f>P109*N109/1000</f>
        <v>23.135978072743413</v>
      </c>
    </row>
    <row r="110" spans="1:17" s="12" customFormat="1" ht="12.75" customHeight="1">
      <c r="A110" s="375"/>
      <c r="B110" s="87" t="s">
        <v>456</v>
      </c>
      <c r="C110" s="93" t="s">
        <v>431</v>
      </c>
      <c r="D110" s="94">
        <v>28</v>
      </c>
      <c r="E110" s="94">
        <v>1981</v>
      </c>
      <c r="F110" s="95">
        <v>18.277000000000001</v>
      </c>
      <c r="G110" s="95">
        <v>2.5499999999999998</v>
      </c>
      <c r="H110" s="95">
        <v>4.4800000000000004</v>
      </c>
      <c r="I110" s="95">
        <v>11.247</v>
      </c>
      <c r="J110" s="96">
        <v>1420.11</v>
      </c>
      <c r="K110" s="97">
        <v>11.247</v>
      </c>
      <c r="L110" s="96">
        <v>1420.11</v>
      </c>
      <c r="M110" s="98">
        <f>K110/L110</f>
        <v>7.9198090288780457E-3</v>
      </c>
      <c r="N110" s="95">
        <v>73.47</v>
      </c>
      <c r="O110" s="99">
        <f>M110*N110</f>
        <v>0.58186836935166997</v>
      </c>
      <c r="P110" s="99">
        <f>M110*60*1000</f>
        <v>475.18854173268278</v>
      </c>
      <c r="Q110" s="336">
        <f>P110*N110/1000</f>
        <v>34.912102161100201</v>
      </c>
    </row>
    <row r="111" spans="1:17" s="12" customFormat="1" ht="12.75" customHeight="1">
      <c r="A111" s="375"/>
      <c r="B111" s="87" t="s">
        <v>517</v>
      </c>
      <c r="C111" s="93" t="s">
        <v>784</v>
      </c>
      <c r="D111" s="94">
        <v>22</v>
      </c>
      <c r="E111" s="94" t="s">
        <v>516</v>
      </c>
      <c r="F111" s="95">
        <f>SUM(G111+H111+I111)</f>
        <v>14.300999999999998</v>
      </c>
      <c r="G111" s="95">
        <v>1.5589999999999999</v>
      </c>
      <c r="H111" s="95">
        <v>3.52</v>
      </c>
      <c r="I111" s="95">
        <v>9.2219999999999995</v>
      </c>
      <c r="J111" s="96">
        <v>1161.98</v>
      </c>
      <c r="K111" s="97">
        <v>9.2219999999999995</v>
      </c>
      <c r="L111" s="96">
        <v>1161.98</v>
      </c>
      <c r="M111" s="98">
        <f>K111/L111</f>
        <v>7.9364532952374382E-3</v>
      </c>
      <c r="N111" s="95">
        <v>56.14</v>
      </c>
      <c r="O111" s="99">
        <f>M111*N111</f>
        <v>0.44555248799462976</v>
      </c>
      <c r="P111" s="99">
        <f>M111*60*1000</f>
        <v>476.18719771424628</v>
      </c>
      <c r="Q111" s="336">
        <f>P111*N111/1000</f>
        <v>26.733149279677786</v>
      </c>
    </row>
    <row r="112" spans="1:17" s="12" customFormat="1" ht="12.75" customHeight="1">
      <c r="A112" s="375"/>
      <c r="B112" s="87" t="s">
        <v>148</v>
      </c>
      <c r="C112" s="84" t="s">
        <v>251</v>
      </c>
      <c r="D112" s="85">
        <v>13</v>
      </c>
      <c r="E112" s="85">
        <v>1962</v>
      </c>
      <c r="F112" s="125">
        <v>8.0649999999999995</v>
      </c>
      <c r="G112" s="125">
        <v>0.85001700000000002</v>
      </c>
      <c r="H112" s="125">
        <v>2.56</v>
      </c>
      <c r="I112" s="125">
        <v>4.6549829999999996</v>
      </c>
      <c r="J112" s="126">
        <v>583.82000000000005</v>
      </c>
      <c r="K112" s="86">
        <v>4.6549829999999996</v>
      </c>
      <c r="L112" s="126">
        <v>583.82000000000005</v>
      </c>
      <c r="M112" s="127">
        <v>7.9733188311465857E-3</v>
      </c>
      <c r="N112" s="125">
        <v>71.722000000000008</v>
      </c>
      <c r="O112" s="128">
        <v>0.57186237320749544</v>
      </c>
      <c r="P112" s="128">
        <v>478.39912986879511</v>
      </c>
      <c r="Q112" s="341">
        <v>34.31174239244973</v>
      </c>
    </row>
    <row r="113" spans="1:17" s="12" customFormat="1" ht="12.75" customHeight="1">
      <c r="A113" s="375"/>
      <c r="B113" s="72" t="s">
        <v>401</v>
      </c>
      <c r="C113" s="71" t="s">
        <v>363</v>
      </c>
      <c r="D113" s="72">
        <v>30</v>
      </c>
      <c r="E113" s="72">
        <v>2000</v>
      </c>
      <c r="F113" s="101">
        <v>18.37</v>
      </c>
      <c r="G113" s="130">
        <v>2.3265639999999999</v>
      </c>
      <c r="H113" s="101">
        <v>4.72</v>
      </c>
      <c r="I113" s="101">
        <v>11.323435999999999</v>
      </c>
      <c r="J113" s="102">
        <v>1411.56</v>
      </c>
      <c r="K113" s="83">
        <v>11.323435999999999</v>
      </c>
      <c r="L113" s="102">
        <v>1411.56</v>
      </c>
      <c r="M113" s="103">
        <f>K113/L113</f>
        <v>8.0219303465669193E-3</v>
      </c>
      <c r="N113" s="101">
        <v>65.400000000000006</v>
      </c>
      <c r="O113" s="104">
        <f>K113*N113/J113</f>
        <v>0.52463424466547648</v>
      </c>
      <c r="P113" s="104">
        <f>M113*60*1000</f>
        <v>481.31582079401511</v>
      </c>
      <c r="Q113" s="338">
        <f>O113*60</f>
        <v>31.47805467992859</v>
      </c>
    </row>
    <row r="114" spans="1:17" s="12" customFormat="1" ht="12.75" customHeight="1">
      <c r="A114" s="375"/>
      <c r="B114" s="87" t="s">
        <v>148</v>
      </c>
      <c r="C114" s="84" t="s">
        <v>142</v>
      </c>
      <c r="D114" s="85">
        <v>20</v>
      </c>
      <c r="E114" s="85">
        <v>1978</v>
      </c>
      <c r="F114" s="125">
        <v>12.907999999999999</v>
      </c>
      <c r="G114" s="125">
        <v>1.278672</v>
      </c>
      <c r="H114" s="125">
        <v>3.2</v>
      </c>
      <c r="I114" s="125">
        <v>8.4293279999999999</v>
      </c>
      <c r="J114" s="126">
        <v>1050.01</v>
      </c>
      <c r="K114" s="86">
        <v>8.4293279999999999</v>
      </c>
      <c r="L114" s="126">
        <v>1050.01</v>
      </c>
      <c r="M114" s="127">
        <v>8.0278549728097833E-3</v>
      </c>
      <c r="N114" s="125">
        <v>71.722000000000008</v>
      </c>
      <c r="O114" s="128">
        <v>0.5757738143598633</v>
      </c>
      <c r="P114" s="128">
        <v>481.67129836858703</v>
      </c>
      <c r="Q114" s="341">
        <v>34.546428861591806</v>
      </c>
    </row>
    <row r="115" spans="1:17" s="12" customFormat="1" ht="12.75" customHeight="1">
      <c r="A115" s="375"/>
      <c r="B115" s="72" t="s">
        <v>77</v>
      </c>
      <c r="C115" s="71" t="s">
        <v>48</v>
      </c>
      <c r="D115" s="72">
        <v>72</v>
      </c>
      <c r="E115" s="72">
        <v>2005</v>
      </c>
      <c r="F115" s="101">
        <v>58.49</v>
      </c>
      <c r="G115" s="101">
        <v>13.98</v>
      </c>
      <c r="H115" s="101">
        <v>1.51</v>
      </c>
      <c r="I115" s="101">
        <v>43</v>
      </c>
      <c r="J115" s="102">
        <v>5348.75</v>
      </c>
      <c r="K115" s="83">
        <f>I115/J115*L115</f>
        <v>43.000401963075483</v>
      </c>
      <c r="L115" s="102">
        <v>5348.8</v>
      </c>
      <c r="M115" s="103">
        <f>K115/L115</f>
        <v>8.0392615096985271E-3</v>
      </c>
      <c r="N115" s="101">
        <v>70.522999999999996</v>
      </c>
      <c r="O115" s="104">
        <f>M115*N115</f>
        <v>0.56695283944846919</v>
      </c>
      <c r="P115" s="104">
        <f>M115*60*1000</f>
        <v>482.35569058191163</v>
      </c>
      <c r="Q115" s="338">
        <f>P115*N115/1000</f>
        <v>34.017170366908154</v>
      </c>
    </row>
    <row r="116" spans="1:17" s="12" customFormat="1" ht="12.75" customHeight="1">
      <c r="A116" s="375"/>
      <c r="B116" s="72" t="s">
        <v>77</v>
      </c>
      <c r="C116" s="71" t="s">
        <v>309</v>
      </c>
      <c r="D116" s="72">
        <v>39</v>
      </c>
      <c r="E116" s="72">
        <v>2007</v>
      </c>
      <c r="F116" s="101">
        <v>26.59</v>
      </c>
      <c r="G116" s="101">
        <v>5.61</v>
      </c>
      <c r="H116" s="101">
        <v>1.43</v>
      </c>
      <c r="I116" s="101">
        <f>F116-G116-H116</f>
        <v>19.55</v>
      </c>
      <c r="J116" s="102">
        <v>2368.7800000000002</v>
      </c>
      <c r="K116" s="83">
        <f>I116/J116*L116</f>
        <v>19.550000000000004</v>
      </c>
      <c r="L116" s="102">
        <v>2368.7800000000002</v>
      </c>
      <c r="M116" s="103">
        <f>K116/L116</f>
        <v>8.2531936270991823E-3</v>
      </c>
      <c r="N116" s="101">
        <v>70.522999999999996</v>
      </c>
      <c r="O116" s="104">
        <f>M116*N116</f>
        <v>0.58203997416391562</v>
      </c>
      <c r="P116" s="104">
        <f>M116*60*1000</f>
        <v>495.19161762595093</v>
      </c>
      <c r="Q116" s="338">
        <f>P116*N116/1000</f>
        <v>34.922398449834937</v>
      </c>
    </row>
    <row r="117" spans="1:17" s="12" customFormat="1" ht="12.75" customHeight="1">
      <c r="A117" s="375"/>
      <c r="B117" s="72" t="s">
        <v>362</v>
      </c>
      <c r="C117" s="73" t="s">
        <v>330</v>
      </c>
      <c r="D117" s="74">
        <v>17</v>
      </c>
      <c r="E117" s="75">
        <v>2009</v>
      </c>
      <c r="F117" s="113">
        <v>19.54</v>
      </c>
      <c r="G117" s="113">
        <v>0</v>
      </c>
      <c r="H117" s="114">
        <v>7.29</v>
      </c>
      <c r="I117" s="113">
        <v>12.25</v>
      </c>
      <c r="J117" s="115">
        <v>1463.65</v>
      </c>
      <c r="K117" s="116">
        <v>12.25</v>
      </c>
      <c r="L117" s="115">
        <v>1463.65</v>
      </c>
      <c r="M117" s="98">
        <f>K117/L117</f>
        <v>8.3694872408021041E-3</v>
      </c>
      <c r="N117" s="95">
        <v>65.8</v>
      </c>
      <c r="O117" s="99">
        <f>M117*N117</f>
        <v>0.55071226044477839</v>
      </c>
      <c r="P117" s="99">
        <f>M117*60*1000</f>
        <v>502.16923444812625</v>
      </c>
      <c r="Q117" s="336">
        <f>P117*N117/1000</f>
        <v>33.042735626686706</v>
      </c>
    </row>
    <row r="118" spans="1:17" s="12" customFormat="1" ht="12.75" customHeight="1">
      <c r="A118" s="375"/>
      <c r="B118" s="72" t="s">
        <v>401</v>
      </c>
      <c r="C118" s="71" t="s">
        <v>373</v>
      </c>
      <c r="D118" s="72">
        <v>12</v>
      </c>
      <c r="E118" s="72">
        <v>1962</v>
      </c>
      <c r="F118" s="101">
        <v>7.41</v>
      </c>
      <c r="G118" s="101">
        <v>1.010813</v>
      </c>
      <c r="H118" s="101">
        <v>1.92</v>
      </c>
      <c r="I118" s="101">
        <v>4.4791860000000003</v>
      </c>
      <c r="J118" s="102">
        <v>533.5</v>
      </c>
      <c r="K118" s="83">
        <v>4.4791860000000003</v>
      </c>
      <c r="L118" s="102">
        <v>533.5</v>
      </c>
      <c r="M118" s="103">
        <f>K118/L118</f>
        <v>8.3958500468603574E-3</v>
      </c>
      <c r="N118" s="101">
        <v>65.400000000000006</v>
      </c>
      <c r="O118" s="104">
        <f>K118*N118/J118</f>
        <v>0.54908859306466729</v>
      </c>
      <c r="P118" s="104">
        <f>M118*60*1000</f>
        <v>503.75100281162145</v>
      </c>
      <c r="Q118" s="338">
        <f>O118*60</f>
        <v>32.945315583880038</v>
      </c>
    </row>
    <row r="119" spans="1:17" s="12" customFormat="1" ht="12.75" customHeight="1">
      <c r="A119" s="375"/>
      <c r="B119" s="87" t="s">
        <v>515</v>
      </c>
      <c r="C119" s="118" t="s">
        <v>494</v>
      </c>
      <c r="D119" s="119">
        <v>17</v>
      </c>
      <c r="E119" s="119">
        <v>2007</v>
      </c>
      <c r="F119" s="120">
        <f>G119+H119+I119</f>
        <v>18.814</v>
      </c>
      <c r="G119" s="120">
        <v>1.5828</v>
      </c>
      <c r="H119" s="120">
        <v>3.12</v>
      </c>
      <c r="I119" s="120">
        <v>14.1112</v>
      </c>
      <c r="J119" s="121">
        <v>1666.34</v>
      </c>
      <c r="K119" s="122">
        <f>I119</f>
        <v>14.1112</v>
      </c>
      <c r="L119" s="121">
        <f>J119</f>
        <v>1666.34</v>
      </c>
      <c r="M119" s="123">
        <f>K119/L119</f>
        <v>8.4683798024412782E-3</v>
      </c>
      <c r="N119" s="120">
        <v>49.3</v>
      </c>
      <c r="O119" s="124">
        <f>M119*N119</f>
        <v>0.41749112426035501</v>
      </c>
      <c r="P119" s="124">
        <f>M119*60*1000</f>
        <v>508.10278814647671</v>
      </c>
      <c r="Q119" s="340">
        <f>P119*N119/1000</f>
        <v>25.049467455621301</v>
      </c>
    </row>
    <row r="120" spans="1:17" s="12" customFormat="1" ht="12.75" customHeight="1">
      <c r="A120" s="375"/>
      <c r="B120" s="87" t="s">
        <v>86</v>
      </c>
      <c r="C120" s="88" t="s">
        <v>258</v>
      </c>
      <c r="D120" s="81">
        <v>44</v>
      </c>
      <c r="E120" s="81">
        <v>2004</v>
      </c>
      <c r="F120" s="89">
        <v>18.736000000000001</v>
      </c>
      <c r="G120" s="89">
        <v>2.0910000000000002</v>
      </c>
      <c r="H120" s="89">
        <v>3.52</v>
      </c>
      <c r="I120" s="89">
        <v>13.124997</v>
      </c>
      <c r="J120" s="90">
        <v>1548.41</v>
      </c>
      <c r="K120" s="82">
        <v>13.124997</v>
      </c>
      <c r="L120" s="90">
        <v>1548.41</v>
      </c>
      <c r="M120" s="91">
        <v>8.4764351818962681E-3</v>
      </c>
      <c r="N120" s="89">
        <v>76.082000000000008</v>
      </c>
      <c r="O120" s="92">
        <v>0.64490414150903197</v>
      </c>
      <c r="P120" s="92">
        <v>508.58611091377605</v>
      </c>
      <c r="Q120" s="337">
        <v>38.694248490541909</v>
      </c>
    </row>
    <row r="121" spans="1:17" s="12" customFormat="1" ht="12.75" customHeight="1">
      <c r="A121" s="375"/>
      <c r="B121" s="87" t="s">
        <v>31</v>
      </c>
      <c r="C121" s="93" t="s">
        <v>287</v>
      </c>
      <c r="D121" s="94">
        <v>12</v>
      </c>
      <c r="E121" s="94">
        <v>1961</v>
      </c>
      <c r="F121" s="95">
        <v>7.6</v>
      </c>
      <c r="G121" s="95">
        <v>0.96899999999999997</v>
      </c>
      <c r="H121" s="95">
        <v>1.92</v>
      </c>
      <c r="I121" s="95">
        <v>4.7110000000000003</v>
      </c>
      <c r="J121" s="96">
        <v>555</v>
      </c>
      <c r="K121" s="97">
        <v>4.7110000000000003</v>
      </c>
      <c r="L121" s="96">
        <v>555</v>
      </c>
      <c r="M121" s="98">
        <f>K121/L121</f>
        <v>8.4882882882882892E-3</v>
      </c>
      <c r="N121" s="95">
        <v>56.35</v>
      </c>
      <c r="O121" s="99">
        <f>M121*N121</f>
        <v>0.47831504504504513</v>
      </c>
      <c r="P121" s="99">
        <f>M121*60*1000</f>
        <v>509.29729729729735</v>
      </c>
      <c r="Q121" s="336">
        <f>P121*N121/1000</f>
        <v>28.698902702702707</v>
      </c>
    </row>
    <row r="122" spans="1:17" s="12" customFormat="1" ht="12.75" customHeight="1">
      <c r="A122" s="375"/>
      <c r="B122" s="72" t="s">
        <v>77</v>
      </c>
      <c r="C122" s="71" t="s">
        <v>44</v>
      </c>
      <c r="D122" s="72">
        <v>38</v>
      </c>
      <c r="E122" s="72">
        <v>2004</v>
      </c>
      <c r="F122" s="101">
        <v>25.59</v>
      </c>
      <c r="G122" s="101">
        <v>4.12</v>
      </c>
      <c r="H122" s="101">
        <v>1.28</v>
      </c>
      <c r="I122" s="101">
        <v>20.190000000000001</v>
      </c>
      <c r="J122" s="102">
        <v>2371.6999999999998</v>
      </c>
      <c r="K122" s="83">
        <f>I122/J122*L122</f>
        <v>20.190000000000001</v>
      </c>
      <c r="L122" s="102">
        <v>2371.6999999999998</v>
      </c>
      <c r="M122" s="103">
        <f>K122/L122</f>
        <v>8.5128810557827724E-3</v>
      </c>
      <c r="N122" s="101">
        <v>70.522999999999996</v>
      </c>
      <c r="O122" s="104">
        <f>M122*N122</f>
        <v>0.60035391069696842</v>
      </c>
      <c r="P122" s="104">
        <f>M122*60*1000</f>
        <v>510.77286334696635</v>
      </c>
      <c r="Q122" s="338">
        <f>P122*N122/1000</f>
        <v>36.021234641818104</v>
      </c>
    </row>
    <row r="123" spans="1:17" s="12" customFormat="1" ht="12.75" customHeight="1">
      <c r="A123" s="375"/>
      <c r="B123" s="87" t="s">
        <v>517</v>
      </c>
      <c r="C123" s="93" t="s">
        <v>783</v>
      </c>
      <c r="D123" s="94">
        <v>22</v>
      </c>
      <c r="E123" s="94" t="s">
        <v>516</v>
      </c>
      <c r="F123" s="95">
        <f>SUM(G123+H123+I123)</f>
        <v>15.615</v>
      </c>
      <c r="G123" s="95">
        <v>1.734</v>
      </c>
      <c r="H123" s="95">
        <v>3.52</v>
      </c>
      <c r="I123" s="95">
        <v>10.361000000000001</v>
      </c>
      <c r="J123" s="96">
        <v>1210.95</v>
      </c>
      <c r="K123" s="97">
        <v>10.361000000000001</v>
      </c>
      <c r="L123" s="96">
        <v>1210.95</v>
      </c>
      <c r="M123" s="98">
        <f>K123/L123</f>
        <v>8.5560923242082657E-3</v>
      </c>
      <c r="N123" s="95">
        <v>56.14</v>
      </c>
      <c r="O123" s="99">
        <f>M123*N123</f>
        <v>0.48033902308105203</v>
      </c>
      <c r="P123" s="99">
        <f>M123*60*1000</f>
        <v>513.36553945249602</v>
      </c>
      <c r="Q123" s="336">
        <f>P123*N123/1000</f>
        <v>28.820341384863127</v>
      </c>
    </row>
    <row r="124" spans="1:17" s="12" customFormat="1" ht="12.75" customHeight="1">
      <c r="A124" s="375"/>
      <c r="B124" s="87" t="s">
        <v>517</v>
      </c>
      <c r="C124" s="93" t="s">
        <v>780</v>
      </c>
      <c r="D124" s="94">
        <v>48</v>
      </c>
      <c r="E124" s="94" t="s">
        <v>516</v>
      </c>
      <c r="F124" s="95">
        <f>SUM(G124+H124+I124)</f>
        <v>28.528999999999996</v>
      </c>
      <c r="G124" s="95">
        <v>3.6120000000000001</v>
      </c>
      <c r="H124" s="95">
        <v>7.68</v>
      </c>
      <c r="I124" s="95">
        <v>17.236999999999998</v>
      </c>
      <c r="J124" s="96">
        <v>2013.8</v>
      </c>
      <c r="K124" s="97">
        <v>17.236999999999998</v>
      </c>
      <c r="L124" s="96">
        <v>2013.8</v>
      </c>
      <c r="M124" s="98">
        <f>K124/L124</f>
        <v>8.5594398649319683E-3</v>
      </c>
      <c r="N124" s="95">
        <v>56.14</v>
      </c>
      <c r="O124" s="99">
        <f>M124*N124</f>
        <v>0.48052695401728068</v>
      </c>
      <c r="P124" s="99">
        <f>M124*60*1000</f>
        <v>513.56639189591817</v>
      </c>
      <c r="Q124" s="336">
        <f>P124*N124/1000</f>
        <v>28.831617241036845</v>
      </c>
    </row>
    <row r="125" spans="1:17" s="12" customFormat="1" ht="12.75" customHeight="1">
      <c r="A125" s="375"/>
      <c r="B125" s="72" t="s">
        <v>77</v>
      </c>
      <c r="C125" s="71" t="s">
        <v>33</v>
      </c>
      <c r="D125" s="72">
        <v>22</v>
      </c>
      <c r="E125" s="72">
        <v>2006</v>
      </c>
      <c r="F125" s="101">
        <v>20.350000000000001</v>
      </c>
      <c r="G125" s="101">
        <v>5.59</v>
      </c>
      <c r="H125" s="101">
        <v>0.17</v>
      </c>
      <c r="I125" s="101">
        <f>F125-G125-H125</f>
        <v>14.590000000000002</v>
      </c>
      <c r="J125" s="102">
        <v>1698.17</v>
      </c>
      <c r="K125" s="83">
        <f>I125/J125*L125</f>
        <v>14.590000000000002</v>
      </c>
      <c r="L125" s="102">
        <v>1698.17</v>
      </c>
      <c r="M125" s="103">
        <f>K125/L125</f>
        <v>8.5916015475482437E-3</v>
      </c>
      <c r="N125" s="101">
        <v>70.522999999999996</v>
      </c>
      <c r="O125" s="104">
        <f>M125*N125</f>
        <v>0.60590551593774478</v>
      </c>
      <c r="P125" s="104">
        <f>M125*60*1000</f>
        <v>515.49609285289466</v>
      </c>
      <c r="Q125" s="338">
        <f>P125*N125/1000</f>
        <v>36.35433095626469</v>
      </c>
    </row>
    <row r="126" spans="1:17" s="12" customFormat="1" ht="12.75" customHeight="1">
      <c r="A126" s="375"/>
      <c r="B126" s="72" t="s">
        <v>114</v>
      </c>
      <c r="C126" s="117" t="s">
        <v>91</v>
      </c>
      <c r="D126" s="72">
        <v>10</v>
      </c>
      <c r="E126" s="72">
        <v>1999</v>
      </c>
      <c r="F126" s="101">
        <v>11.027900000000001</v>
      </c>
      <c r="G126" s="101">
        <v>0</v>
      </c>
      <c r="H126" s="101">
        <v>0</v>
      </c>
      <c r="I126" s="101">
        <v>11.027900000000001</v>
      </c>
      <c r="J126" s="102">
        <v>1261.9000000000001</v>
      </c>
      <c r="K126" s="83">
        <v>11.027900000000001</v>
      </c>
      <c r="L126" s="102">
        <v>1261.9000000000001</v>
      </c>
      <c r="M126" s="103">
        <v>8.7391235438624287E-3</v>
      </c>
      <c r="N126" s="101">
        <v>79.134</v>
      </c>
      <c r="O126" s="104">
        <v>0.69156180252000943</v>
      </c>
      <c r="P126" s="104">
        <v>524.34741263174578</v>
      </c>
      <c r="Q126" s="338">
        <v>41.493708151200565</v>
      </c>
    </row>
    <row r="127" spans="1:17" s="12" customFormat="1" ht="12.75" customHeight="1">
      <c r="A127" s="375"/>
      <c r="B127" s="87" t="s">
        <v>456</v>
      </c>
      <c r="C127" s="93" t="s">
        <v>705</v>
      </c>
      <c r="D127" s="94">
        <v>45</v>
      </c>
      <c r="E127" s="94">
        <v>1972</v>
      </c>
      <c r="F127" s="95">
        <v>29.088999999999999</v>
      </c>
      <c r="G127" s="95">
        <v>4.1029999999999998</v>
      </c>
      <c r="H127" s="95">
        <v>7.2</v>
      </c>
      <c r="I127" s="95">
        <v>17.786000000000001</v>
      </c>
      <c r="J127" s="96">
        <v>2035.18</v>
      </c>
      <c r="K127" s="97">
        <v>17.786000000000001</v>
      </c>
      <c r="L127" s="96">
        <v>2035.18</v>
      </c>
      <c r="M127" s="98">
        <f>K127/L127</f>
        <v>8.739276132823633E-3</v>
      </c>
      <c r="N127" s="95">
        <v>73.47</v>
      </c>
      <c r="O127" s="99">
        <f>M127*N127</f>
        <v>0.64207461747855232</v>
      </c>
      <c r="P127" s="99">
        <f>M127*60*1000</f>
        <v>524.35656796941794</v>
      </c>
      <c r="Q127" s="336">
        <f>P127*N127/1000</f>
        <v>38.524477048713131</v>
      </c>
    </row>
    <row r="128" spans="1:17" s="12" customFormat="1" ht="12.75" customHeight="1">
      <c r="A128" s="375"/>
      <c r="B128" s="87" t="s">
        <v>456</v>
      </c>
      <c r="C128" s="93" t="s">
        <v>432</v>
      </c>
      <c r="D128" s="94">
        <v>20</v>
      </c>
      <c r="E128" s="94">
        <v>1979</v>
      </c>
      <c r="F128" s="95">
        <v>13</v>
      </c>
      <c r="G128" s="95">
        <v>1.3320000000000001</v>
      </c>
      <c r="H128" s="95">
        <v>3.1680000000000001</v>
      </c>
      <c r="I128" s="95">
        <v>8.5</v>
      </c>
      <c r="J128" s="96">
        <v>960.93</v>
      </c>
      <c r="K128" s="97">
        <v>8.5</v>
      </c>
      <c r="L128" s="96">
        <v>960.93</v>
      </c>
      <c r="M128" s="98">
        <f>K128/L128</f>
        <v>8.8455974940942639E-3</v>
      </c>
      <c r="N128" s="95">
        <v>73.47</v>
      </c>
      <c r="O128" s="99">
        <f>M128*N128</f>
        <v>0.6498860478911056</v>
      </c>
      <c r="P128" s="99">
        <f>M128*60*1000</f>
        <v>530.73584964565578</v>
      </c>
      <c r="Q128" s="336">
        <f>P128*N128/1000</f>
        <v>38.993162873466332</v>
      </c>
    </row>
    <row r="129" spans="1:17" s="12" customFormat="1" ht="12.75" customHeight="1">
      <c r="A129" s="375"/>
      <c r="B129" s="72" t="s">
        <v>114</v>
      </c>
      <c r="C129" s="117" t="s">
        <v>96</v>
      </c>
      <c r="D129" s="72">
        <v>93</v>
      </c>
      <c r="E129" s="72">
        <v>1973</v>
      </c>
      <c r="F129" s="101">
        <v>64</v>
      </c>
      <c r="G129" s="101">
        <v>9.5421340000000008</v>
      </c>
      <c r="H129" s="101">
        <v>14.4</v>
      </c>
      <c r="I129" s="101">
        <v>40.057848</v>
      </c>
      <c r="J129" s="102">
        <v>4520.3</v>
      </c>
      <c r="K129" s="83">
        <v>40.057848</v>
      </c>
      <c r="L129" s="102">
        <v>4520.3</v>
      </c>
      <c r="M129" s="103">
        <v>8.8617675817976686E-3</v>
      </c>
      <c r="N129" s="101">
        <v>79.134</v>
      </c>
      <c r="O129" s="104">
        <v>0.70126711581797674</v>
      </c>
      <c r="P129" s="104">
        <v>531.70605490786011</v>
      </c>
      <c r="Q129" s="338">
        <v>42.076026949078603</v>
      </c>
    </row>
    <row r="130" spans="1:17" s="12" customFormat="1" ht="12.75" customHeight="1">
      <c r="A130" s="375"/>
      <c r="B130" s="72" t="s">
        <v>401</v>
      </c>
      <c r="C130" s="71" t="s">
        <v>364</v>
      </c>
      <c r="D130" s="72">
        <v>30</v>
      </c>
      <c r="E130" s="72">
        <v>2007</v>
      </c>
      <c r="F130" s="101">
        <v>17.96</v>
      </c>
      <c r="G130" s="101">
        <v>2.8799700000000001</v>
      </c>
      <c r="H130" s="101">
        <v>2.4</v>
      </c>
      <c r="I130" s="101">
        <v>12.68</v>
      </c>
      <c r="J130" s="102">
        <v>1423.9</v>
      </c>
      <c r="K130" s="83">
        <v>12.68</v>
      </c>
      <c r="L130" s="102">
        <v>1423.9</v>
      </c>
      <c r="M130" s="103">
        <f>K130/L130</f>
        <v>8.905119741554883E-3</v>
      </c>
      <c r="N130" s="101">
        <v>65.400000000000006</v>
      </c>
      <c r="O130" s="104">
        <f>K130*N130/J130</f>
        <v>0.58239483109768941</v>
      </c>
      <c r="P130" s="104">
        <f>M130*60*1000</f>
        <v>534.30718449329299</v>
      </c>
      <c r="Q130" s="338">
        <f>O130*60</f>
        <v>34.943689865861366</v>
      </c>
    </row>
    <row r="131" spans="1:17" s="12" customFormat="1" ht="12.75" customHeight="1">
      <c r="A131" s="375"/>
      <c r="B131" s="87" t="s">
        <v>86</v>
      </c>
      <c r="C131" s="88" t="s">
        <v>817</v>
      </c>
      <c r="D131" s="81">
        <v>25</v>
      </c>
      <c r="E131" s="81">
        <v>1978</v>
      </c>
      <c r="F131" s="89">
        <v>14.475</v>
      </c>
      <c r="G131" s="89">
        <v>1.9750259999999999</v>
      </c>
      <c r="H131" s="89">
        <v>1</v>
      </c>
      <c r="I131" s="89">
        <v>11.499974</v>
      </c>
      <c r="J131" s="90">
        <v>1284.25</v>
      </c>
      <c r="K131" s="82">
        <v>11.499974</v>
      </c>
      <c r="L131" s="90">
        <v>1284.25</v>
      </c>
      <c r="M131" s="91">
        <v>8.9546225423398872E-3</v>
      </c>
      <c r="N131" s="89">
        <v>76.082000000000008</v>
      </c>
      <c r="O131" s="92">
        <v>0.68128559226630336</v>
      </c>
      <c r="P131" s="92">
        <v>537.27735254039317</v>
      </c>
      <c r="Q131" s="337">
        <v>40.877135535978198</v>
      </c>
    </row>
    <row r="132" spans="1:17" s="12" customFormat="1" ht="12.75" customHeight="1">
      <c r="A132" s="375"/>
      <c r="B132" s="72" t="s">
        <v>401</v>
      </c>
      <c r="C132" s="71" t="s">
        <v>378</v>
      </c>
      <c r="D132" s="72">
        <v>12</v>
      </c>
      <c r="E132" s="72">
        <v>1983</v>
      </c>
      <c r="F132" s="101">
        <v>6.8360000000000003</v>
      </c>
      <c r="G132" s="101"/>
      <c r="H132" s="101"/>
      <c r="I132" s="101">
        <v>6.8360000000000003</v>
      </c>
      <c r="J132" s="102">
        <v>762.17</v>
      </c>
      <c r="K132" s="83">
        <v>6.8360000000000003</v>
      </c>
      <c r="L132" s="102">
        <v>762.17</v>
      </c>
      <c r="M132" s="103">
        <f>K132/L132</f>
        <v>8.9691276224464368E-3</v>
      </c>
      <c r="N132" s="101">
        <v>65.400000000000006</v>
      </c>
      <c r="O132" s="104">
        <f>K132*N132/J132</f>
        <v>0.58658094650799708</v>
      </c>
      <c r="P132" s="104">
        <f>M132*60*1000</f>
        <v>538.1476573467861</v>
      </c>
      <c r="Q132" s="338">
        <f>O132*60</f>
        <v>35.194856790479825</v>
      </c>
    </row>
    <row r="133" spans="1:17" s="12" customFormat="1" ht="11.25" customHeight="1">
      <c r="A133" s="375"/>
      <c r="B133" s="87" t="s">
        <v>515</v>
      </c>
      <c r="C133" s="118" t="s">
        <v>764</v>
      </c>
      <c r="D133" s="119">
        <v>55</v>
      </c>
      <c r="E133" s="119" t="s">
        <v>35</v>
      </c>
      <c r="F133" s="120">
        <f>G133+H133+I133</f>
        <v>38</v>
      </c>
      <c r="G133" s="120">
        <v>6.4950000000000001</v>
      </c>
      <c r="H133" s="120">
        <v>8.8000000000000007</v>
      </c>
      <c r="I133" s="120">
        <v>22.704999999999998</v>
      </c>
      <c r="J133" s="121">
        <v>2498.1</v>
      </c>
      <c r="K133" s="122">
        <f>I133</f>
        <v>22.704999999999998</v>
      </c>
      <c r="L133" s="121">
        <f>J133</f>
        <v>2498.1</v>
      </c>
      <c r="M133" s="123">
        <f>K133/L133</f>
        <v>9.0889075697530124E-3</v>
      </c>
      <c r="N133" s="120">
        <v>49.3</v>
      </c>
      <c r="O133" s="124">
        <f>M133*N133</f>
        <v>0.44808314318882347</v>
      </c>
      <c r="P133" s="124">
        <f>M133*60*1000</f>
        <v>545.33445418518079</v>
      </c>
      <c r="Q133" s="340">
        <f>P133*N133/1000</f>
        <v>26.884988591329414</v>
      </c>
    </row>
    <row r="134" spans="1:17" s="12" customFormat="1" ht="12.75" customHeight="1">
      <c r="A134" s="375"/>
      <c r="B134" s="87" t="s">
        <v>86</v>
      </c>
      <c r="C134" s="80" t="s">
        <v>78</v>
      </c>
      <c r="D134" s="81">
        <v>22</v>
      </c>
      <c r="E134" s="81">
        <v>1994</v>
      </c>
      <c r="F134" s="89">
        <v>16.385999999999999</v>
      </c>
      <c r="G134" s="89">
        <v>2.2965300000000002</v>
      </c>
      <c r="H134" s="89">
        <v>3.52</v>
      </c>
      <c r="I134" s="89">
        <v>10.569470000000001</v>
      </c>
      <c r="J134" s="90">
        <v>1162.77</v>
      </c>
      <c r="K134" s="82">
        <v>10.569470000000001</v>
      </c>
      <c r="L134" s="90">
        <v>1162.77</v>
      </c>
      <c r="M134" s="91">
        <v>9.0899060003268063E-3</v>
      </c>
      <c r="N134" s="89">
        <v>76.082000000000008</v>
      </c>
      <c r="O134" s="92">
        <v>0.69157822831686411</v>
      </c>
      <c r="P134" s="92">
        <v>545.39436001960837</v>
      </c>
      <c r="Q134" s="337">
        <v>41.494693699011847</v>
      </c>
    </row>
    <row r="135" spans="1:17" s="12" customFormat="1" ht="12.75" customHeight="1">
      <c r="A135" s="375"/>
      <c r="B135" s="87" t="s">
        <v>517</v>
      </c>
      <c r="C135" s="93" t="s">
        <v>781</v>
      </c>
      <c r="D135" s="94">
        <v>36</v>
      </c>
      <c r="E135" s="94" t="s">
        <v>516</v>
      </c>
      <c r="F135" s="95">
        <f>SUM(G135+H135+I135)</f>
        <v>22.1</v>
      </c>
      <c r="G135" s="95">
        <v>2.6520000000000001</v>
      </c>
      <c r="H135" s="95">
        <v>5.76</v>
      </c>
      <c r="I135" s="95">
        <v>13.688000000000001</v>
      </c>
      <c r="J135" s="96">
        <v>1501.09</v>
      </c>
      <c r="K135" s="97">
        <v>13.688000000000001</v>
      </c>
      <c r="L135" s="96">
        <v>1501.09</v>
      </c>
      <c r="M135" s="98">
        <f>K135/L135</f>
        <v>9.1187070728603898E-3</v>
      </c>
      <c r="N135" s="95">
        <v>56.14</v>
      </c>
      <c r="O135" s="99">
        <f>M135*N135</f>
        <v>0.51192421507038233</v>
      </c>
      <c r="P135" s="99">
        <f>M135*60*1000</f>
        <v>547.12242437162342</v>
      </c>
      <c r="Q135" s="336">
        <f>P135*N135/1000</f>
        <v>30.715452904222939</v>
      </c>
    </row>
    <row r="136" spans="1:17" s="12" customFormat="1" ht="12.75" customHeight="1">
      <c r="A136" s="375"/>
      <c r="B136" s="87" t="s">
        <v>229</v>
      </c>
      <c r="C136" s="80" t="s">
        <v>185</v>
      </c>
      <c r="D136" s="81">
        <v>34</v>
      </c>
      <c r="E136" s="81">
        <v>2003</v>
      </c>
      <c r="F136" s="89">
        <v>33.332000000000001</v>
      </c>
      <c r="G136" s="89">
        <v>6.639786</v>
      </c>
      <c r="H136" s="89">
        <v>5.2162119999999996</v>
      </c>
      <c r="I136" s="89">
        <v>21.475999999999999</v>
      </c>
      <c r="J136" s="90">
        <v>2349.59</v>
      </c>
      <c r="K136" s="82">
        <v>21.475999999999999</v>
      </c>
      <c r="L136" s="90">
        <v>2349.59</v>
      </c>
      <c r="M136" s="91">
        <v>9.1403180980511485E-3</v>
      </c>
      <c r="N136" s="89">
        <v>67.906999999999996</v>
      </c>
      <c r="O136" s="92">
        <v>0.62069158108435929</v>
      </c>
      <c r="P136" s="92">
        <v>548.41908588306887</v>
      </c>
      <c r="Q136" s="337">
        <v>37.241494865061554</v>
      </c>
    </row>
    <row r="137" spans="1:17" s="12" customFormat="1" ht="12.75" customHeight="1">
      <c r="A137" s="375"/>
      <c r="B137" s="87" t="s">
        <v>229</v>
      </c>
      <c r="C137" s="80" t="s">
        <v>813</v>
      </c>
      <c r="D137" s="81">
        <v>60</v>
      </c>
      <c r="E137" s="81">
        <v>1978</v>
      </c>
      <c r="F137" s="89">
        <v>54.652999999999999</v>
      </c>
      <c r="G137" s="89">
        <v>9.6302520000000005</v>
      </c>
      <c r="H137" s="89">
        <v>11.52</v>
      </c>
      <c r="I137" s="89">
        <v>33.502751000000004</v>
      </c>
      <c r="J137" s="90">
        <v>3663.79</v>
      </c>
      <c r="K137" s="82">
        <v>33.502751000000004</v>
      </c>
      <c r="L137" s="90">
        <v>3663.79</v>
      </c>
      <c r="M137" s="91">
        <v>9.1442880186910283E-3</v>
      </c>
      <c r="N137" s="89">
        <v>67.906999999999996</v>
      </c>
      <c r="O137" s="92">
        <v>0.62096116648525168</v>
      </c>
      <c r="P137" s="92">
        <v>548.65728112146178</v>
      </c>
      <c r="Q137" s="337">
        <v>37.257669989115101</v>
      </c>
    </row>
    <row r="138" spans="1:17" s="12" customFormat="1" ht="12.75" customHeight="1">
      <c r="A138" s="375"/>
      <c r="B138" s="87" t="s">
        <v>517</v>
      </c>
      <c r="C138" s="93" t="s">
        <v>782</v>
      </c>
      <c r="D138" s="94">
        <v>12</v>
      </c>
      <c r="E138" s="94" t="s">
        <v>516</v>
      </c>
      <c r="F138" s="95">
        <f>SUM(G138+H138+I138)</f>
        <v>10.158999999999999</v>
      </c>
      <c r="G138" s="95">
        <v>1.224</v>
      </c>
      <c r="H138" s="95">
        <v>1.92</v>
      </c>
      <c r="I138" s="95">
        <v>7.0149999999999997</v>
      </c>
      <c r="J138" s="96">
        <v>761.84</v>
      </c>
      <c r="K138" s="97">
        <v>7.0149999999999997</v>
      </c>
      <c r="L138" s="96">
        <v>761.84</v>
      </c>
      <c r="M138" s="98">
        <f>K138/L138</f>
        <v>9.2079701774650836E-3</v>
      </c>
      <c r="N138" s="95">
        <v>56.14</v>
      </c>
      <c r="O138" s="99">
        <f>M138*N138</f>
        <v>0.51693544576288986</v>
      </c>
      <c r="P138" s="99">
        <f>M138*60*1000</f>
        <v>552.47821064790503</v>
      </c>
      <c r="Q138" s="336">
        <f>P138*N138/1000</f>
        <v>31.016126745773388</v>
      </c>
    </row>
    <row r="139" spans="1:17" s="12" customFormat="1" ht="12.75" customHeight="1">
      <c r="A139" s="375"/>
      <c r="B139" s="87" t="s">
        <v>517</v>
      </c>
      <c r="C139" s="93" t="s">
        <v>777</v>
      </c>
      <c r="D139" s="94">
        <v>48</v>
      </c>
      <c r="E139" s="94" t="s">
        <v>516</v>
      </c>
      <c r="F139" s="95">
        <f>SUM(G139+H139+I139)</f>
        <v>34.5</v>
      </c>
      <c r="G139" s="95">
        <v>3.25</v>
      </c>
      <c r="H139" s="95">
        <v>7.36</v>
      </c>
      <c r="I139" s="95">
        <v>23.89</v>
      </c>
      <c r="J139" s="96">
        <v>2590.4</v>
      </c>
      <c r="K139" s="97">
        <v>22.452999999999999</v>
      </c>
      <c r="L139" s="96">
        <v>2435.2399999999998</v>
      </c>
      <c r="M139" s="98">
        <f>K139/L139</f>
        <v>9.2200358075590089E-3</v>
      </c>
      <c r="N139" s="95">
        <v>56.14</v>
      </c>
      <c r="O139" s="99">
        <f>M139*N139</f>
        <v>0.51761281023636274</v>
      </c>
      <c r="P139" s="99">
        <f>M139*60*1000</f>
        <v>553.20214845354053</v>
      </c>
      <c r="Q139" s="336">
        <f>P139*N139/1000</f>
        <v>31.056768614181763</v>
      </c>
    </row>
    <row r="140" spans="1:17" s="12" customFormat="1" ht="12.75" customHeight="1">
      <c r="A140" s="375"/>
      <c r="B140" s="72" t="s">
        <v>114</v>
      </c>
      <c r="C140" s="117" t="s">
        <v>90</v>
      </c>
      <c r="D140" s="72">
        <v>21</v>
      </c>
      <c r="E140" s="72">
        <v>2000</v>
      </c>
      <c r="F140" s="101">
        <v>15.089</v>
      </c>
      <c r="G140" s="101">
        <v>2.1637270000000002</v>
      </c>
      <c r="H140" s="101">
        <v>2.64</v>
      </c>
      <c r="I140" s="101">
        <v>10.285273</v>
      </c>
      <c r="J140" s="102">
        <v>1105.27</v>
      </c>
      <c r="K140" s="83">
        <v>10.285273</v>
      </c>
      <c r="L140" s="102">
        <v>1105.27</v>
      </c>
      <c r="M140" s="103">
        <v>9.3056655839749564E-3</v>
      </c>
      <c r="N140" s="101">
        <v>79.134</v>
      </c>
      <c r="O140" s="104">
        <v>0.73639454032227425</v>
      </c>
      <c r="P140" s="104">
        <v>558.3399350384974</v>
      </c>
      <c r="Q140" s="338">
        <v>44.18367241933646</v>
      </c>
    </row>
    <row r="141" spans="1:17" s="12" customFormat="1" ht="12.75" customHeight="1">
      <c r="A141" s="375"/>
      <c r="B141" s="87" t="s">
        <v>668</v>
      </c>
      <c r="C141" s="71" t="s">
        <v>647</v>
      </c>
      <c r="D141" s="72">
        <v>20</v>
      </c>
      <c r="E141" s="72">
        <v>1985</v>
      </c>
      <c r="F141" s="101">
        <f>G141+H141+I141</f>
        <v>15.299999999999999</v>
      </c>
      <c r="G141" s="101">
        <v>2.3199999999999998</v>
      </c>
      <c r="H141" s="101">
        <v>3.04</v>
      </c>
      <c r="I141" s="101">
        <v>9.94</v>
      </c>
      <c r="J141" s="102">
        <v>1056.8699999999999</v>
      </c>
      <c r="K141" s="83">
        <v>9.94</v>
      </c>
      <c r="L141" s="102">
        <v>1056.8699999999999</v>
      </c>
      <c r="M141" s="103">
        <f>K141/L141</f>
        <v>9.4051302430762547E-3</v>
      </c>
      <c r="N141" s="101">
        <v>60.5</v>
      </c>
      <c r="O141" s="104">
        <f>M141*N141*1.09</f>
        <v>0.62022131387966373</v>
      </c>
      <c r="P141" s="104">
        <f>M141*60*1000</f>
        <v>564.30781458457523</v>
      </c>
      <c r="Q141" s="338">
        <f>P141*N141/1000</f>
        <v>34.140622782366805</v>
      </c>
    </row>
    <row r="142" spans="1:17" s="12" customFormat="1" ht="12.75" customHeight="1">
      <c r="A142" s="375"/>
      <c r="B142" s="87" t="s">
        <v>229</v>
      </c>
      <c r="C142" s="80" t="s">
        <v>183</v>
      </c>
      <c r="D142" s="81">
        <v>46</v>
      </c>
      <c r="E142" s="81">
        <v>2001</v>
      </c>
      <c r="F142" s="89">
        <v>44.011000000000003</v>
      </c>
      <c r="G142" s="89">
        <v>6.2930159999999997</v>
      </c>
      <c r="H142" s="89">
        <v>7.28</v>
      </c>
      <c r="I142" s="89">
        <v>30.437988000000001</v>
      </c>
      <c r="J142" s="90">
        <v>3175.32</v>
      </c>
      <c r="K142" s="82">
        <v>30.437988000000001</v>
      </c>
      <c r="L142" s="90">
        <v>3175.32</v>
      </c>
      <c r="M142" s="91">
        <v>9.5858017459657611E-3</v>
      </c>
      <c r="N142" s="89">
        <v>67.906999999999996</v>
      </c>
      <c r="O142" s="92">
        <v>0.65094303916329688</v>
      </c>
      <c r="P142" s="92">
        <v>575.14810475794559</v>
      </c>
      <c r="Q142" s="337">
        <v>39.056582349797814</v>
      </c>
    </row>
    <row r="143" spans="1:17" s="12" customFormat="1" ht="12.75" customHeight="1">
      <c r="A143" s="375"/>
      <c r="B143" s="87" t="s">
        <v>229</v>
      </c>
      <c r="C143" s="80" t="s">
        <v>184</v>
      </c>
      <c r="D143" s="81">
        <v>49</v>
      </c>
      <c r="E143" s="81">
        <v>2007</v>
      </c>
      <c r="F143" s="89">
        <v>35.44</v>
      </c>
      <c r="G143" s="89">
        <v>6.9226789999999996</v>
      </c>
      <c r="H143" s="89">
        <v>4</v>
      </c>
      <c r="I143" s="89">
        <v>24.517315999999997</v>
      </c>
      <c r="J143" s="90">
        <v>2531.39</v>
      </c>
      <c r="K143" s="82">
        <v>24.517315999999997</v>
      </c>
      <c r="L143" s="90">
        <v>2531.39</v>
      </c>
      <c r="M143" s="91">
        <v>9.6853175528069553E-3</v>
      </c>
      <c r="N143" s="89">
        <v>67.906999999999996</v>
      </c>
      <c r="O143" s="92">
        <v>0.65770085905846187</v>
      </c>
      <c r="P143" s="92">
        <v>581.11905316841728</v>
      </c>
      <c r="Q143" s="337">
        <v>39.462051543507712</v>
      </c>
    </row>
    <row r="144" spans="1:17" s="12" customFormat="1" ht="12.75" customHeight="1">
      <c r="A144" s="375"/>
      <c r="B144" s="87" t="s">
        <v>668</v>
      </c>
      <c r="C144" s="71" t="s">
        <v>642</v>
      </c>
      <c r="D144" s="72">
        <v>40</v>
      </c>
      <c r="E144" s="72">
        <v>1983</v>
      </c>
      <c r="F144" s="101">
        <f>G144+H144+I144</f>
        <v>30.08</v>
      </c>
      <c r="G144" s="101">
        <v>2.59</v>
      </c>
      <c r="H144" s="101">
        <v>6.24</v>
      </c>
      <c r="I144" s="101">
        <v>21.25</v>
      </c>
      <c r="J144" s="102">
        <v>2190.15</v>
      </c>
      <c r="K144" s="83">
        <v>21.25</v>
      </c>
      <c r="L144" s="102">
        <v>2190.15</v>
      </c>
      <c r="M144" s="103">
        <f>K144/L144</f>
        <v>9.7025317900600403E-3</v>
      </c>
      <c r="N144" s="101">
        <v>60.5</v>
      </c>
      <c r="O144" s="104">
        <f>M144*N144*1.09</f>
        <v>0.63983345889550935</v>
      </c>
      <c r="P144" s="104">
        <f>M144*60*1000</f>
        <v>582.15190740360242</v>
      </c>
      <c r="Q144" s="338">
        <f>P144*N144/1000</f>
        <v>35.220190397917946</v>
      </c>
    </row>
    <row r="145" spans="1:17" s="12" customFormat="1" ht="12.75" customHeight="1">
      <c r="A145" s="375"/>
      <c r="B145" s="87" t="s">
        <v>229</v>
      </c>
      <c r="C145" s="88" t="s">
        <v>174</v>
      </c>
      <c r="D145" s="81">
        <v>90</v>
      </c>
      <c r="E145" s="81">
        <v>1967</v>
      </c>
      <c r="F145" s="89">
        <v>44.05</v>
      </c>
      <c r="G145" s="89">
        <v>0</v>
      </c>
      <c r="H145" s="89">
        <v>0</v>
      </c>
      <c r="I145" s="89">
        <v>44.05</v>
      </c>
      <c r="J145" s="90">
        <v>4485</v>
      </c>
      <c r="K145" s="82">
        <v>44.05</v>
      </c>
      <c r="L145" s="90">
        <v>4485</v>
      </c>
      <c r="M145" s="91">
        <v>9.8216276477146036E-3</v>
      </c>
      <c r="N145" s="89">
        <v>67.471000000000004</v>
      </c>
      <c r="O145" s="92">
        <v>0.66267503901895208</v>
      </c>
      <c r="P145" s="92">
        <v>589.29765886287623</v>
      </c>
      <c r="Q145" s="337">
        <v>39.760502341137119</v>
      </c>
    </row>
    <row r="146" spans="1:17" s="12" customFormat="1" ht="12.75" customHeight="1">
      <c r="A146" s="375"/>
      <c r="B146" s="87" t="s">
        <v>86</v>
      </c>
      <c r="C146" s="80" t="s">
        <v>818</v>
      </c>
      <c r="D146" s="81">
        <v>103</v>
      </c>
      <c r="E146" s="81">
        <v>1965</v>
      </c>
      <c r="F146" s="89">
        <v>68.498999999999995</v>
      </c>
      <c r="G146" s="89">
        <v>8.891902</v>
      </c>
      <c r="H146" s="89">
        <v>15.92</v>
      </c>
      <c r="I146" s="89">
        <v>43.687097000000001</v>
      </c>
      <c r="J146" s="90">
        <v>4447.51</v>
      </c>
      <c r="K146" s="82">
        <v>43.687097000000001</v>
      </c>
      <c r="L146" s="90">
        <v>4447.51</v>
      </c>
      <c r="M146" s="91">
        <v>9.822821533847028E-3</v>
      </c>
      <c r="N146" s="89">
        <v>76.082000000000008</v>
      </c>
      <c r="O146" s="92">
        <v>0.74733990793814964</v>
      </c>
      <c r="P146" s="92">
        <v>589.36929203082161</v>
      </c>
      <c r="Q146" s="337">
        <v>44.840394476288971</v>
      </c>
    </row>
    <row r="147" spans="1:17" s="12" customFormat="1" ht="12.75" customHeight="1">
      <c r="A147" s="375"/>
      <c r="B147" s="87" t="s">
        <v>515</v>
      </c>
      <c r="C147" s="118" t="s">
        <v>495</v>
      </c>
      <c r="D147" s="119">
        <v>30</v>
      </c>
      <c r="E147" s="119" t="s">
        <v>35</v>
      </c>
      <c r="F147" s="120">
        <f>G147+H147+I147</f>
        <v>25.160000000000004</v>
      </c>
      <c r="G147" s="120">
        <v>3.4384999999999999</v>
      </c>
      <c r="H147" s="120">
        <v>4.8</v>
      </c>
      <c r="I147" s="120">
        <v>16.921500000000002</v>
      </c>
      <c r="J147" s="121">
        <v>1720.83</v>
      </c>
      <c r="K147" s="122">
        <f>I147</f>
        <v>16.921500000000002</v>
      </c>
      <c r="L147" s="121">
        <f>J147</f>
        <v>1720.83</v>
      </c>
      <c r="M147" s="123">
        <f>K147/L147</f>
        <v>9.8333362389079696E-3</v>
      </c>
      <c r="N147" s="120">
        <v>49.3</v>
      </c>
      <c r="O147" s="124">
        <f>M147*N147</f>
        <v>0.4847834765781629</v>
      </c>
      <c r="P147" s="124">
        <f>M147*60*1000</f>
        <v>590.00017433447817</v>
      </c>
      <c r="Q147" s="340">
        <f>P147*N147/1000</f>
        <v>29.08700859468977</v>
      </c>
    </row>
    <row r="148" spans="1:17" s="12" customFormat="1" ht="12.75" customHeight="1">
      <c r="A148" s="375"/>
      <c r="B148" s="87" t="s">
        <v>517</v>
      </c>
      <c r="C148" s="93" t="s">
        <v>779</v>
      </c>
      <c r="D148" s="94">
        <v>20</v>
      </c>
      <c r="E148" s="94" t="s">
        <v>516</v>
      </c>
      <c r="F148" s="95">
        <f>SUM(G148+H148+I148)</f>
        <v>14.9</v>
      </c>
      <c r="G148" s="95">
        <v>1.355</v>
      </c>
      <c r="H148" s="95">
        <v>3.2</v>
      </c>
      <c r="I148" s="95">
        <v>10.345000000000001</v>
      </c>
      <c r="J148" s="96">
        <v>1044.42</v>
      </c>
      <c r="K148" s="97">
        <v>10.345000000000001</v>
      </c>
      <c r="L148" s="96">
        <v>1044.42</v>
      </c>
      <c r="M148" s="98">
        <f>K148/L148</f>
        <v>9.9050190536374254E-3</v>
      </c>
      <c r="N148" s="95">
        <v>56.14</v>
      </c>
      <c r="O148" s="99">
        <f>M148*N148</f>
        <v>0.55606776967120508</v>
      </c>
      <c r="P148" s="99">
        <f>M148*60*1000</f>
        <v>594.30114321824556</v>
      </c>
      <c r="Q148" s="336">
        <f>P148*N148/1000</f>
        <v>33.364066180272303</v>
      </c>
    </row>
    <row r="149" spans="1:17" s="12" customFormat="1" ht="12.75" customHeight="1">
      <c r="A149" s="375"/>
      <c r="B149" s="87" t="s">
        <v>229</v>
      </c>
      <c r="C149" s="80" t="s">
        <v>189</v>
      </c>
      <c r="D149" s="81">
        <v>23</v>
      </c>
      <c r="E149" s="81">
        <v>2002</v>
      </c>
      <c r="F149" s="89">
        <v>17.303000000000001</v>
      </c>
      <c r="G149" s="89">
        <v>0</v>
      </c>
      <c r="H149" s="89">
        <v>0</v>
      </c>
      <c r="I149" s="89">
        <v>17.303000000000001</v>
      </c>
      <c r="J149" s="90">
        <v>1743.26</v>
      </c>
      <c r="K149" s="82">
        <v>17.303000000000001</v>
      </c>
      <c r="L149" s="90">
        <v>1743.26</v>
      </c>
      <c r="M149" s="91">
        <v>9.9256565285729039E-3</v>
      </c>
      <c r="N149" s="89">
        <v>67.906999999999996</v>
      </c>
      <c r="O149" s="92">
        <v>0.6740215578858002</v>
      </c>
      <c r="P149" s="92">
        <v>595.53939171437423</v>
      </c>
      <c r="Q149" s="337">
        <v>40.441293473148008</v>
      </c>
    </row>
    <row r="150" spans="1:17" s="12" customFormat="1" ht="12.75" customHeight="1">
      <c r="A150" s="375"/>
      <c r="B150" s="87" t="s">
        <v>668</v>
      </c>
      <c r="C150" s="71" t="s">
        <v>644</v>
      </c>
      <c r="D150" s="72">
        <v>20</v>
      </c>
      <c r="E150" s="72">
        <v>1993</v>
      </c>
      <c r="F150" s="101">
        <f>G150+H150+I150</f>
        <v>16.600000000000001</v>
      </c>
      <c r="G150" s="101">
        <v>1.0900000000000001</v>
      </c>
      <c r="H150" s="101">
        <v>3.2</v>
      </c>
      <c r="I150" s="101">
        <v>12.31</v>
      </c>
      <c r="J150" s="102">
        <v>1238.6099999999999</v>
      </c>
      <c r="K150" s="83">
        <v>12.31</v>
      </c>
      <c r="L150" s="102">
        <v>1238.6099999999999</v>
      </c>
      <c r="M150" s="103">
        <f>K150/L150</f>
        <v>9.9385601601795579E-3</v>
      </c>
      <c r="N150" s="101">
        <v>60.5</v>
      </c>
      <c r="O150" s="104">
        <f>M150*N150*1.09</f>
        <v>0.65539834976304101</v>
      </c>
      <c r="P150" s="104">
        <f>M150*60*1000</f>
        <v>596.31360961077348</v>
      </c>
      <c r="Q150" s="338">
        <f>P150*N150/1000</f>
        <v>36.076973381451793</v>
      </c>
    </row>
    <row r="151" spans="1:17" s="12" customFormat="1" ht="12.75" customHeight="1">
      <c r="A151" s="375"/>
      <c r="B151" s="87" t="s">
        <v>229</v>
      </c>
      <c r="C151" s="80" t="s">
        <v>186</v>
      </c>
      <c r="D151" s="81">
        <v>50</v>
      </c>
      <c r="E151" s="81">
        <v>2006</v>
      </c>
      <c r="F151" s="89">
        <v>37.192</v>
      </c>
      <c r="G151" s="89">
        <v>7.9912910000000004</v>
      </c>
      <c r="H151" s="89">
        <v>4</v>
      </c>
      <c r="I151" s="89">
        <v>25.200718999999999</v>
      </c>
      <c r="J151" s="90">
        <v>2532.42</v>
      </c>
      <c r="K151" s="82">
        <v>25.200718999999999</v>
      </c>
      <c r="L151" s="90">
        <v>2532.42</v>
      </c>
      <c r="M151" s="91">
        <v>9.951239920708255E-3</v>
      </c>
      <c r="N151" s="89">
        <v>67.906999999999996</v>
      </c>
      <c r="O151" s="92">
        <v>0.67575884929553542</v>
      </c>
      <c r="P151" s="92">
        <v>597.07439524249526</v>
      </c>
      <c r="Q151" s="337">
        <v>40.545530957732126</v>
      </c>
    </row>
    <row r="152" spans="1:17" s="12" customFormat="1" ht="12.75" customHeight="1">
      <c r="A152" s="375"/>
      <c r="B152" s="87" t="s">
        <v>517</v>
      </c>
      <c r="C152" s="93" t="s">
        <v>786</v>
      </c>
      <c r="D152" s="94">
        <v>12</v>
      </c>
      <c r="E152" s="94" t="s">
        <v>516</v>
      </c>
      <c r="F152" s="95">
        <f>SUM(G152+H152+I152)</f>
        <v>8.6490000000000009</v>
      </c>
      <c r="G152" s="95">
        <v>0.89300000000000002</v>
      </c>
      <c r="H152" s="95">
        <v>1.84</v>
      </c>
      <c r="I152" s="95">
        <v>5.9160000000000004</v>
      </c>
      <c r="J152" s="96">
        <v>584.79</v>
      </c>
      <c r="K152" s="97">
        <v>5.4640000000000004</v>
      </c>
      <c r="L152" s="96">
        <v>539.91999999999996</v>
      </c>
      <c r="M152" s="98">
        <f>K152/L152</f>
        <v>1.0120017780411914E-2</v>
      </c>
      <c r="N152" s="95">
        <v>56.14</v>
      </c>
      <c r="O152" s="99">
        <f>M152*N152</f>
        <v>0.56813779819232491</v>
      </c>
      <c r="P152" s="99">
        <f>M152*60*1000</f>
        <v>607.20106682471487</v>
      </c>
      <c r="Q152" s="336">
        <f>P152*N152/1000</f>
        <v>34.088267891539495</v>
      </c>
    </row>
    <row r="153" spans="1:17" s="12" customFormat="1" ht="12.75" customHeight="1">
      <c r="A153" s="375"/>
      <c r="B153" s="87" t="s">
        <v>31</v>
      </c>
      <c r="C153" s="93" t="s">
        <v>234</v>
      </c>
      <c r="D153" s="94">
        <v>6</v>
      </c>
      <c r="E153" s="94">
        <v>1983</v>
      </c>
      <c r="F153" s="95">
        <v>5.7</v>
      </c>
      <c r="G153" s="95">
        <v>0.56100000000000005</v>
      </c>
      <c r="H153" s="95">
        <v>1.1200000000000001</v>
      </c>
      <c r="I153" s="95">
        <v>4.0190000000000001</v>
      </c>
      <c r="J153" s="96">
        <v>396</v>
      </c>
      <c r="K153" s="97">
        <v>4.0190000000000001</v>
      </c>
      <c r="L153" s="96">
        <v>396</v>
      </c>
      <c r="M153" s="98">
        <f>K153/L153</f>
        <v>1.0148989898989899E-2</v>
      </c>
      <c r="N153" s="95">
        <v>56.35</v>
      </c>
      <c r="O153" s="99">
        <f>M153*N153</f>
        <v>0.57189558080808078</v>
      </c>
      <c r="P153" s="99">
        <f>M153*60*1000</f>
        <v>608.93939393939388</v>
      </c>
      <c r="Q153" s="336">
        <f>P153*N153/1000</f>
        <v>34.313734848484849</v>
      </c>
    </row>
    <row r="154" spans="1:17" s="12" customFormat="1" ht="12.75" customHeight="1">
      <c r="A154" s="375"/>
      <c r="B154" s="87" t="s">
        <v>229</v>
      </c>
      <c r="C154" s="88" t="s">
        <v>180</v>
      </c>
      <c r="D154" s="81">
        <v>30</v>
      </c>
      <c r="E154" s="81">
        <v>1967</v>
      </c>
      <c r="F154" s="89">
        <v>16.023</v>
      </c>
      <c r="G154" s="89">
        <v>0</v>
      </c>
      <c r="H154" s="89">
        <v>0</v>
      </c>
      <c r="I154" s="89">
        <v>16.023</v>
      </c>
      <c r="J154" s="90">
        <v>1550</v>
      </c>
      <c r="K154" s="82">
        <v>16.023</v>
      </c>
      <c r="L154" s="90">
        <v>1550</v>
      </c>
      <c r="M154" s="91">
        <v>1.0337419354838709E-2</v>
      </c>
      <c r="N154" s="89">
        <v>67.471000000000004</v>
      </c>
      <c r="O154" s="92">
        <v>0.6974760212903226</v>
      </c>
      <c r="P154" s="92">
        <v>620.24516129032259</v>
      </c>
      <c r="Q154" s="337">
        <v>41.848561277419357</v>
      </c>
    </row>
    <row r="155" spans="1:17" s="12" customFormat="1" ht="12.75" customHeight="1">
      <c r="A155" s="375"/>
      <c r="B155" s="87" t="s">
        <v>456</v>
      </c>
      <c r="C155" s="93" t="s">
        <v>433</v>
      </c>
      <c r="D155" s="94">
        <v>36</v>
      </c>
      <c r="E155" s="94">
        <v>1970</v>
      </c>
      <c r="F155" s="95">
        <v>27.195</v>
      </c>
      <c r="G155" s="95">
        <v>2.3050000000000002</v>
      </c>
      <c r="H155" s="95">
        <v>5.76</v>
      </c>
      <c r="I155" s="95">
        <v>19.13</v>
      </c>
      <c r="J155" s="96">
        <v>1538.01</v>
      </c>
      <c r="K155" s="97">
        <v>16.036000000000001</v>
      </c>
      <c r="L155" s="96">
        <v>1389.47</v>
      </c>
      <c r="M155" s="98">
        <f>K155/L155</f>
        <v>1.1541091207438809E-2</v>
      </c>
      <c r="N155" s="95">
        <v>73.47</v>
      </c>
      <c r="O155" s="99">
        <f>M155*N155</f>
        <v>0.8479239710105293</v>
      </c>
      <c r="P155" s="99">
        <f>M155*60*1000</f>
        <v>692.46547244632848</v>
      </c>
      <c r="Q155" s="336">
        <f>P155*N155/1000</f>
        <v>50.875438260631753</v>
      </c>
    </row>
    <row r="156" spans="1:17" s="12" customFormat="1" ht="12.75" customHeight="1" thickBot="1">
      <c r="A156" s="376"/>
      <c r="B156" s="342" t="s">
        <v>456</v>
      </c>
      <c r="C156" s="343" t="s">
        <v>434</v>
      </c>
      <c r="D156" s="344">
        <v>24</v>
      </c>
      <c r="E156" s="344">
        <v>2011</v>
      </c>
      <c r="F156" s="345">
        <v>20.178999999999998</v>
      </c>
      <c r="G156" s="345">
        <v>2.8420000000000001</v>
      </c>
      <c r="H156" s="345">
        <v>1.92</v>
      </c>
      <c r="I156" s="345">
        <v>15.417</v>
      </c>
      <c r="J156" s="346">
        <v>1123.75</v>
      </c>
      <c r="K156" s="347">
        <v>15.417</v>
      </c>
      <c r="L156" s="346">
        <v>1123.75</v>
      </c>
      <c r="M156" s="348">
        <f>K156/L156</f>
        <v>1.371924360400445E-2</v>
      </c>
      <c r="N156" s="345">
        <v>73.47</v>
      </c>
      <c r="O156" s="349">
        <f>M156*N156</f>
        <v>1.0079528275862069</v>
      </c>
      <c r="P156" s="349">
        <f>M156*60*1000</f>
        <v>823.15461624026693</v>
      </c>
      <c r="Q156" s="350">
        <f>P156*N156/1000</f>
        <v>60.477169655172411</v>
      </c>
    </row>
    <row r="157" spans="1:17" s="12" customFormat="1" ht="12.75" customHeight="1">
      <c r="A157" s="377" t="s">
        <v>25</v>
      </c>
      <c r="B157" s="306" t="s">
        <v>114</v>
      </c>
      <c r="C157" s="307" t="s">
        <v>97</v>
      </c>
      <c r="D157" s="306">
        <v>60</v>
      </c>
      <c r="E157" s="306">
        <v>1974</v>
      </c>
      <c r="F157" s="308">
        <v>27.78</v>
      </c>
      <c r="G157" s="308">
        <v>4.9010999999999996</v>
      </c>
      <c r="H157" s="308">
        <v>9.6</v>
      </c>
      <c r="I157" s="308">
        <v>13.278903</v>
      </c>
      <c r="J157" s="309">
        <v>3124.65</v>
      </c>
      <c r="K157" s="310">
        <v>13.278903</v>
      </c>
      <c r="L157" s="309">
        <v>3124.65</v>
      </c>
      <c r="M157" s="311">
        <v>4.2497249291920695E-3</v>
      </c>
      <c r="N157" s="308">
        <v>79.134</v>
      </c>
      <c r="O157" s="312">
        <v>0.33629773254668521</v>
      </c>
      <c r="P157" s="312">
        <v>254.98349575152417</v>
      </c>
      <c r="Q157" s="313">
        <v>20.177863952801115</v>
      </c>
    </row>
    <row r="158" spans="1:17" s="12" customFormat="1" ht="12.75" customHeight="1">
      <c r="A158" s="378"/>
      <c r="B158" s="138" t="s">
        <v>172</v>
      </c>
      <c r="C158" s="139" t="s">
        <v>317</v>
      </c>
      <c r="D158" s="140">
        <v>53</v>
      </c>
      <c r="E158" s="141" t="s">
        <v>35</v>
      </c>
      <c r="F158" s="142">
        <f>G158+H158+I158</f>
        <v>28.764900000000001</v>
      </c>
      <c r="G158" s="142">
        <v>3.2130000000000001</v>
      </c>
      <c r="H158" s="142">
        <v>8.24</v>
      </c>
      <c r="I158" s="142">
        <v>17.311900000000001</v>
      </c>
      <c r="J158" s="143">
        <v>2517.62</v>
      </c>
      <c r="K158" s="144">
        <v>17.311900000000001</v>
      </c>
      <c r="L158" s="143">
        <v>2517.62</v>
      </c>
      <c r="M158" s="145">
        <f t="shared" ref="M158:M170" si="8">K158/L158</f>
        <v>6.8762958667312789E-3</v>
      </c>
      <c r="N158" s="142">
        <v>52</v>
      </c>
      <c r="O158" s="146">
        <f t="shared" ref="O158:O170" si="9">M158*N158</f>
        <v>0.3575673850700265</v>
      </c>
      <c r="P158" s="146">
        <f t="shared" ref="P158:P170" si="10">M158*60*1000</f>
        <v>412.57775200387675</v>
      </c>
      <c r="Q158" s="314">
        <f t="shared" ref="Q158:Q170" si="11">P158*N158/1000</f>
        <v>21.454043104201592</v>
      </c>
    </row>
    <row r="159" spans="1:17" s="12" customFormat="1" ht="12.75" customHeight="1">
      <c r="A159" s="378"/>
      <c r="B159" s="138" t="s">
        <v>172</v>
      </c>
      <c r="C159" s="139" t="s">
        <v>318</v>
      </c>
      <c r="D159" s="140">
        <v>43</v>
      </c>
      <c r="E159" s="141" t="s">
        <v>35</v>
      </c>
      <c r="F159" s="142">
        <f>G159+H159+I159</f>
        <v>26.516000000000002</v>
      </c>
      <c r="G159" s="142">
        <v>2.8560000000000003</v>
      </c>
      <c r="H159" s="142">
        <v>6.97</v>
      </c>
      <c r="I159" s="142">
        <v>16.690000000000001</v>
      </c>
      <c r="J159" s="143">
        <v>2362.09</v>
      </c>
      <c r="K159" s="144">
        <v>16.690000000000001</v>
      </c>
      <c r="L159" s="143">
        <v>2362.09</v>
      </c>
      <c r="M159" s="145">
        <f t="shared" si="8"/>
        <v>7.0657764945450847E-3</v>
      </c>
      <c r="N159" s="142">
        <v>52</v>
      </c>
      <c r="O159" s="146">
        <f t="shared" si="9"/>
        <v>0.36742037771634439</v>
      </c>
      <c r="P159" s="146">
        <f t="shared" si="10"/>
        <v>423.9465896727051</v>
      </c>
      <c r="Q159" s="314">
        <f t="shared" si="11"/>
        <v>22.045222662980663</v>
      </c>
    </row>
    <row r="160" spans="1:17" s="12" customFormat="1" ht="12.75" customHeight="1">
      <c r="A160" s="378"/>
      <c r="B160" s="138" t="s">
        <v>172</v>
      </c>
      <c r="C160" s="139" t="s">
        <v>319</v>
      </c>
      <c r="D160" s="140">
        <v>22</v>
      </c>
      <c r="E160" s="141" t="s">
        <v>35</v>
      </c>
      <c r="F160" s="142">
        <f>G160+H160+I160</f>
        <v>14.200002</v>
      </c>
      <c r="G160" s="142">
        <v>2.4990000000000001</v>
      </c>
      <c r="H160" s="142">
        <v>3.52</v>
      </c>
      <c r="I160" s="142">
        <v>8.1810019999999994</v>
      </c>
      <c r="J160" s="143">
        <v>1131.55</v>
      </c>
      <c r="K160" s="144">
        <v>8.1810019999999994</v>
      </c>
      <c r="L160" s="143">
        <v>1131.55</v>
      </c>
      <c r="M160" s="145">
        <f t="shared" si="8"/>
        <v>7.229907648800318E-3</v>
      </c>
      <c r="N160" s="142">
        <v>52</v>
      </c>
      <c r="O160" s="146">
        <f t="shared" si="9"/>
        <v>0.37595519773761654</v>
      </c>
      <c r="P160" s="146">
        <f t="shared" si="10"/>
        <v>433.79445892801908</v>
      </c>
      <c r="Q160" s="314">
        <f t="shared" si="11"/>
        <v>22.557311864256995</v>
      </c>
    </row>
    <row r="161" spans="1:17" s="12" customFormat="1" ht="12.75" customHeight="1">
      <c r="A161" s="378"/>
      <c r="B161" s="131" t="s">
        <v>476</v>
      </c>
      <c r="C161" s="147" t="s">
        <v>714</v>
      </c>
      <c r="D161" s="141">
        <v>30</v>
      </c>
      <c r="E161" s="141">
        <v>1990</v>
      </c>
      <c r="F161" s="142">
        <v>19.5</v>
      </c>
      <c r="G161" s="142">
        <v>2.9079999999999999</v>
      </c>
      <c r="H161" s="142">
        <v>4.8</v>
      </c>
      <c r="I161" s="142">
        <v>11.791999999999998</v>
      </c>
      <c r="J161" s="143">
        <v>1622.41</v>
      </c>
      <c r="K161" s="144">
        <v>11.561</v>
      </c>
      <c r="L161" s="143">
        <v>1590.59</v>
      </c>
      <c r="M161" s="145">
        <f t="shared" si="8"/>
        <v>7.2683721134924779E-3</v>
      </c>
      <c r="N161" s="142">
        <v>53.737000000000002</v>
      </c>
      <c r="O161" s="146">
        <f t="shared" si="9"/>
        <v>0.39058051226274532</v>
      </c>
      <c r="P161" s="146">
        <f t="shared" si="10"/>
        <v>436.10232680954869</v>
      </c>
      <c r="Q161" s="314">
        <f t="shared" si="11"/>
        <v>23.434830735764717</v>
      </c>
    </row>
    <row r="162" spans="1:17" s="12" customFormat="1" ht="12.75" customHeight="1">
      <c r="A162" s="378"/>
      <c r="B162" s="131" t="s">
        <v>476</v>
      </c>
      <c r="C162" s="139" t="s">
        <v>715</v>
      </c>
      <c r="D162" s="141">
        <v>21</v>
      </c>
      <c r="E162" s="141">
        <v>1987</v>
      </c>
      <c r="F162" s="142">
        <v>12.97</v>
      </c>
      <c r="G162" s="142">
        <v>1.4730000000000001</v>
      </c>
      <c r="H162" s="142">
        <v>3.36</v>
      </c>
      <c r="I162" s="142">
        <v>8.1370000000000005</v>
      </c>
      <c r="J162" s="143">
        <v>1097.0999999999999</v>
      </c>
      <c r="K162" s="144">
        <v>8.1370000000000005</v>
      </c>
      <c r="L162" s="143">
        <v>1097.0999999999999</v>
      </c>
      <c r="M162" s="145">
        <f t="shared" si="8"/>
        <v>7.4168261781059168E-3</v>
      </c>
      <c r="N162" s="142">
        <v>53.737000000000002</v>
      </c>
      <c r="O162" s="146">
        <f t="shared" si="9"/>
        <v>0.39855798833287764</v>
      </c>
      <c r="P162" s="146">
        <f t="shared" si="10"/>
        <v>445.009570686355</v>
      </c>
      <c r="Q162" s="314">
        <f t="shared" si="11"/>
        <v>23.913479299972661</v>
      </c>
    </row>
    <row r="163" spans="1:17" s="12" customFormat="1" ht="12.75" customHeight="1">
      <c r="A163" s="378"/>
      <c r="B163" s="131" t="s">
        <v>669</v>
      </c>
      <c r="C163" s="148" t="s">
        <v>332</v>
      </c>
      <c r="D163" s="149">
        <v>54</v>
      </c>
      <c r="E163" s="150" t="s">
        <v>35</v>
      </c>
      <c r="F163" s="151">
        <v>36.06</v>
      </c>
      <c r="G163" s="151">
        <v>5.1100000000000003</v>
      </c>
      <c r="H163" s="152">
        <v>8.64</v>
      </c>
      <c r="I163" s="151">
        <v>22.31</v>
      </c>
      <c r="J163" s="153">
        <v>2985.12</v>
      </c>
      <c r="K163" s="154">
        <v>22.31</v>
      </c>
      <c r="L163" s="153">
        <v>2985.12</v>
      </c>
      <c r="M163" s="145">
        <f t="shared" si="8"/>
        <v>7.4737363992067318E-3</v>
      </c>
      <c r="N163" s="142">
        <v>65.8</v>
      </c>
      <c r="O163" s="146">
        <f t="shared" si="9"/>
        <v>0.49177185506780291</v>
      </c>
      <c r="P163" s="146">
        <f t="shared" si="10"/>
        <v>448.42418395240389</v>
      </c>
      <c r="Q163" s="314">
        <f t="shared" si="11"/>
        <v>29.506311304068173</v>
      </c>
    </row>
    <row r="164" spans="1:17" s="12" customFormat="1" ht="12.75" customHeight="1">
      <c r="A164" s="378"/>
      <c r="B164" s="131" t="s">
        <v>476</v>
      </c>
      <c r="C164" s="139" t="s">
        <v>716</v>
      </c>
      <c r="D164" s="141">
        <v>75</v>
      </c>
      <c r="E164" s="141">
        <v>1973</v>
      </c>
      <c r="F164" s="142">
        <v>48.857999999999997</v>
      </c>
      <c r="G164" s="142">
        <v>6.5720000000000001</v>
      </c>
      <c r="H164" s="142">
        <v>12</v>
      </c>
      <c r="I164" s="142">
        <v>30.285999999999994</v>
      </c>
      <c r="J164" s="143">
        <v>3986.99</v>
      </c>
      <c r="K164" s="144">
        <v>30.286000000000001</v>
      </c>
      <c r="L164" s="143">
        <v>3986.99</v>
      </c>
      <c r="M164" s="145">
        <f t="shared" si="8"/>
        <v>7.5962066621687047E-3</v>
      </c>
      <c r="N164" s="142">
        <v>53.737000000000002</v>
      </c>
      <c r="O164" s="146">
        <f t="shared" si="9"/>
        <v>0.40819735740495972</v>
      </c>
      <c r="P164" s="146">
        <f t="shared" si="10"/>
        <v>455.77239973012229</v>
      </c>
      <c r="Q164" s="314">
        <f t="shared" si="11"/>
        <v>24.491841444297581</v>
      </c>
    </row>
    <row r="165" spans="1:17" s="12" customFormat="1" ht="12.75" customHeight="1">
      <c r="A165" s="378"/>
      <c r="B165" s="131" t="s">
        <v>77</v>
      </c>
      <c r="C165" s="132" t="s">
        <v>51</v>
      </c>
      <c r="D165" s="131">
        <v>60</v>
      </c>
      <c r="E165" s="131">
        <v>1965</v>
      </c>
      <c r="F165" s="133">
        <v>38.619999999999997</v>
      </c>
      <c r="G165" s="133">
        <v>8.41</v>
      </c>
      <c r="H165" s="133">
        <v>9.52</v>
      </c>
      <c r="I165" s="133">
        <f>F165-G165-H165</f>
        <v>20.689999999999998</v>
      </c>
      <c r="J165" s="134">
        <v>2708.87</v>
      </c>
      <c r="K165" s="135">
        <f>I165/J165*L165</f>
        <v>20.689999999999998</v>
      </c>
      <c r="L165" s="134">
        <v>2708.87</v>
      </c>
      <c r="M165" s="136">
        <f t="shared" si="8"/>
        <v>7.6378711418414319E-3</v>
      </c>
      <c r="N165" s="133">
        <v>70.522999999999996</v>
      </c>
      <c r="O165" s="137">
        <f t="shared" si="9"/>
        <v>0.5386455865360833</v>
      </c>
      <c r="P165" s="137">
        <f t="shared" si="10"/>
        <v>458.2722685104859</v>
      </c>
      <c r="Q165" s="315">
        <f t="shared" si="11"/>
        <v>32.318735192164993</v>
      </c>
    </row>
    <row r="166" spans="1:17" s="12" customFormat="1" ht="12.75" customHeight="1">
      <c r="A166" s="378"/>
      <c r="B166" s="131" t="s">
        <v>476</v>
      </c>
      <c r="C166" s="139" t="s">
        <v>717</v>
      </c>
      <c r="D166" s="141">
        <v>36</v>
      </c>
      <c r="E166" s="141">
        <v>1991</v>
      </c>
      <c r="F166" s="142">
        <v>28.178000000000001</v>
      </c>
      <c r="G166" s="142">
        <v>4.202</v>
      </c>
      <c r="H166" s="142">
        <v>5.76</v>
      </c>
      <c r="I166" s="142">
        <v>18.216000000000001</v>
      </c>
      <c r="J166" s="143">
        <v>2333.9</v>
      </c>
      <c r="K166" s="144">
        <v>18.216000000000001</v>
      </c>
      <c r="L166" s="143">
        <v>2333.9</v>
      </c>
      <c r="M166" s="145">
        <f t="shared" si="8"/>
        <v>7.8049616521701877E-3</v>
      </c>
      <c r="N166" s="142">
        <v>53.737000000000002</v>
      </c>
      <c r="O166" s="146">
        <f t="shared" si="9"/>
        <v>0.41941522430266936</v>
      </c>
      <c r="P166" s="146">
        <f t="shared" si="10"/>
        <v>468.29769913021124</v>
      </c>
      <c r="Q166" s="314">
        <f t="shared" si="11"/>
        <v>25.164913458160161</v>
      </c>
    </row>
    <row r="167" spans="1:17" s="12" customFormat="1" ht="12.75" customHeight="1">
      <c r="A167" s="378"/>
      <c r="B167" s="138" t="s">
        <v>172</v>
      </c>
      <c r="C167" s="139" t="s">
        <v>315</v>
      </c>
      <c r="D167" s="140">
        <v>75</v>
      </c>
      <c r="E167" s="141" t="s">
        <v>35</v>
      </c>
      <c r="F167" s="142">
        <f>G167+H167+I167</f>
        <v>51.132147000000003</v>
      </c>
      <c r="G167" s="142">
        <v>7.0379999999999994</v>
      </c>
      <c r="H167" s="142">
        <v>12</v>
      </c>
      <c r="I167" s="142">
        <v>32.094147</v>
      </c>
      <c r="J167" s="143">
        <v>4068.38</v>
      </c>
      <c r="K167" s="144">
        <v>32.094147</v>
      </c>
      <c r="L167" s="143">
        <v>4068.38</v>
      </c>
      <c r="M167" s="145">
        <f t="shared" si="8"/>
        <v>7.8886797693430797E-3</v>
      </c>
      <c r="N167" s="142">
        <v>52</v>
      </c>
      <c r="O167" s="146">
        <f t="shared" si="9"/>
        <v>0.41021134800584014</v>
      </c>
      <c r="P167" s="146">
        <f t="shared" si="10"/>
        <v>473.32078616058476</v>
      </c>
      <c r="Q167" s="314">
        <f t="shared" si="11"/>
        <v>24.612680880350407</v>
      </c>
    </row>
    <row r="168" spans="1:17" s="12" customFormat="1" ht="12.75" customHeight="1">
      <c r="A168" s="378"/>
      <c r="B168" s="131" t="s">
        <v>476</v>
      </c>
      <c r="C168" s="139" t="s">
        <v>718</v>
      </c>
      <c r="D168" s="141">
        <v>100</v>
      </c>
      <c r="E168" s="141">
        <v>1970</v>
      </c>
      <c r="F168" s="142">
        <v>60.494999999999997</v>
      </c>
      <c r="G168" s="142">
        <v>9.1270000000000007</v>
      </c>
      <c r="H168" s="142">
        <v>16</v>
      </c>
      <c r="I168" s="142">
        <v>35.367999999999995</v>
      </c>
      <c r="J168" s="143">
        <v>4430.04</v>
      </c>
      <c r="K168" s="144">
        <v>35.368000000000002</v>
      </c>
      <c r="L168" s="143">
        <v>4430.04</v>
      </c>
      <c r="M168" s="145">
        <f t="shared" si="8"/>
        <v>7.9836750909698332E-3</v>
      </c>
      <c r="N168" s="142">
        <v>53.737000000000002</v>
      </c>
      <c r="O168" s="146">
        <f t="shared" si="9"/>
        <v>0.42901874836344595</v>
      </c>
      <c r="P168" s="146">
        <f t="shared" si="10"/>
        <v>479.02050545818997</v>
      </c>
      <c r="Q168" s="314">
        <f t="shared" si="11"/>
        <v>25.741124901806753</v>
      </c>
    </row>
    <row r="169" spans="1:17" s="12" customFormat="1" ht="12.75" customHeight="1">
      <c r="A169" s="378"/>
      <c r="B169" s="131" t="s">
        <v>669</v>
      </c>
      <c r="C169" s="148" t="s">
        <v>337</v>
      </c>
      <c r="D169" s="149">
        <v>53</v>
      </c>
      <c r="E169" s="150" t="s">
        <v>35</v>
      </c>
      <c r="F169" s="151">
        <v>39.17</v>
      </c>
      <c r="G169" s="151">
        <v>6.22</v>
      </c>
      <c r="H169" s="152">
        <v>8.56</v>
      </c>
      <c r="I169" s="151">
        <v>24.09</v>
      </c>
      <c r="J169" s="153">
        <v>2993.98</v>
      </c>
      <c r="K169" s="154">
        <v>24.09</v>
      </c>
      <c r="L169" s="153">
        <v>2993.98</v>
      </c>
      <c r="M169" s="145">
        <f t="shared" si="8"/>
        <v>8.0461459328385627E-3</v>
      </c>
      <c r="N169" s="142">
        <v>65.8</v>
      </c>
      <c r="O169" s="146">
        <f t="shared" si="9"/>
        <v>0.52943640238077738</v>
      </c>
      <c r="P169" s="146">
        <f t="shared" si="10"/>
        <v>482.76875597031375</v>
      </c>
      <c r="Q169" s="314">
        <f t="shared" si="11"/>
        <v>31.766184142846644</v>
      </c>
    </row>
    <row r="170" spans="1:17" s="12" customFormat="1" ht="12.75" customHeight="1">
      <c r="A170" s="378"/>
      <c r="B170" s="131" t="s">
        <v>476</v>
      </c>
      <c r="C170" s="139" t="s">
        <v>719</v>
      </c>
      <c r="D170" s="141">
        <v>34</v>
      </c>
      <c r="E170" s="141">
        <v>1991</v>
      </c>
      <c r="F170" s="142">
        <v>28.533000000000001</v>
      </c>
      <c r="G170" s="142">
        <v>3.8079999999999998</v>
      </c>
      <c r="H170" s="142">
        <v>5.44</v>
      </c>
      <c r="I170" s="142">
        <v>19.285</v>
      </c>
      <c r="J170" s="143">
        <v>2370.19</v>
      </c>
      <c r="K170" s="144">
        <v>18.675000000000001</v>
      </c>
      <c r="L170" s="143">
        <v>2295.2600000000002</v>
      </c>
      <c r="M170" s="145">
        <f t="shared" si="8"/>
        <v>8.1363331387293812E-3</v>
      </c>
      <c r="N170" s="142">
        <v>53.737000000000002</v>
      </c>
      <c r="O170" s="146">
        <f t="shared" si="9"/>
        <v>0.43722213387590075</v>
      </c>
      <c r="P170" s="146">
        <f t="shared" si="10"/>
        <v>488.17998832376287</v>
      </c>
      <c r="Q170" s="314">
        <f t="shared" si="11"/>
        <v>26.233328032554049</v>
      </c>
    </row>
    <row r="171" spans="1:17" s="12" customFormat="1" ht="12.75" customHeight="1">
      <c r="A171" s="378"/>
      <c r="B171" s="131" t="s">
        <v>114</v>
      </c>
      <c r="C171" s="132" t="s">
        <v>261</v>
      </c>
      <c r="D171" s="131">
        <v>20</v>
      </c>
      <c r="E171" s="131">
        <v>1985</v>
      </c>
      <c r="F171" s="133">
        <v>14.459</v>
      </c>
      <c r="G171" s="133">
        <v>2.342943</v>
      </c>
      <c r="H171" s="133">
        <v>3.2</v>
      </c>
      <c r="I171" s="133">
        <v>8.9160559999999993</v>
      </c>
      <c r="J171" s="134">
        <v>1084.74</v>
      </c>
      <c r="K171" s="135">
        <v>8.9160559999999993</v>
      </c>
      <c r="L171" s="134">
        <v>1084.74</v>
      </c>
      <c r="M171" s="136">
        <v>8.2195327912679521E-3</v>
      </c>
      <c r="N171" s="133">
        <v>79.134</v>
      </c>
      <c r="O171" s="137">
        <v>0.65044450790419817</v>
      </c>
      <c r="P171" s="137">
        <v>493.1719674760771</v>
      </c>
      <c r="Q171" s="315">
        <v>39.026670474251887</v>
      </c>
    </row>
    <row r="172" spans="1:17" s="12" customFormat="1" ht="12.75" customHeight="1">
      <c r="A172" s="378"/>
      <c r="B172" s="131" t="s">
        <v>77</v>
      </c>
      <c r="C172" s="132" t="s">
        <v>53</v>
      </c>
      <c r="D172" s="131">
        <v>60</v>
      </c>
      <c r="E172" s="131">
        <v>1968</v>
      </c>
      <c r="F172" s="133">
        <v>34.94</v>
      </c>
      <c r="G172" s="133">
        <v>7.91</v>
      </c>
      <c r="H172" s="133">
        <v>4.71</v>
      </c>
      <c r="I172" s="133">
        <v>22.32</v>
      </c>
      <c r="J172" s="134">
        <v>2715.36</v>
      </c>
      <c r="K172" s="135">
        <f>I172/J172*L172</f>
        <v>22.32</v>
      </c>
      <c r="L172" s="134">
        <v>2715.36</v>
      </c>
      <c r="M172" s="136">
        <f t="shared" ref="M172:M177" si="12">K172/L172</f>
        <v>8.2199045430440161E-3</v>
      </c>
      <c r="N172" s="133">
        <v>70.522999999999996</v>
      </c>
      <c r="O172" s="137">
        <f t="shared" ref="O172:O177" si="13">M172*N172</f>
        <v>0.5796923280890931</v>
      </c>
      <c r="P172" s="137">
        <f t="shared" ref="P172:P177" si="14">M172*60*1000</f>
        <v>493.19427258264096</v>
      </c>
      <c r="Q172" s="315">
        <f t="shared" ref="Q172:Q177" si="15">P172*N172/1000</f>
        <v>34.781539685345592</v>
      </c>
    </row>
    <row r="173" spans="1:17" s="12" customFormat="1" ht="12.75" customHeight="1">
      <c r="A173" s="378"/>
      <c r="B173" s="131" t="s">
        <v>669</v>
      </c>
      <c r="C173" s="148" t="s">
        <v>333</v>
      </c>
      <c r="D173" s="149">
        <v>54</v>
      </c>
      <c r="E173" s="150" t="s">
        <v>35</v>
      </c>
      <c r="F173" s="151">
        <v>38.770000000000003</v>
      </c>
      <c r="G173" s="151">
        <v>5.24</v>
      </c>
      <c r="H173" s="152">
        <v>8.64</v>
      </c>
      <c r="I173" s="151">
        <v>24.89</v>
      </c>
      <c r="J173" s="153">
        <v>2987.33</v>
      </c>
      <c r="K173" s="154">
        <v>24.89</v>
      </c>
      <c r="L173" s="153">
        <v>2987.33</v>
      </c>
      <c r="M173" s="145">
        <f t="shared" si="12"/>
        <v>8.3318548670551964E-3</v>
      </c>
      <c r="N173" s="142">
        <v>65.8</v>
      </c>
      <c r="O173" s="146">
        <f t="shared" si="13"/>
        <v>0.54823605025223188</v>
      </c>
      <c r="P173" s="146">
        <f t="shared" si="14"/>
        <v>499.91129202331183</v>
      </c>
      <c r="Q173" s="314">
        <f t="shared" si="15"/>
        <v>32.89416301513392</v>
      </c>
    </row>
    <row r="174" spans="1:17" s="12" customFormat="1" ht="12.75" customHeight="1">
      <c r="A174" s="378"/>
      <c r="B174" s="131" t="s">
        <v>77</v>
      </c>
      <c r="C174" s="132" t="s">
        <v>49</v>
      </c>
      <c r="D174" s="131">
        <v>100</v>
      </c>
      <c r="E174" s="131">
        <v>1972</v>
      </c>
      <c r="F174" s="133">
        <v>58.63</v>
      </c>
      <c r="G174" s="133">
        <v>11.07</v>
      </c>
      <c r="H174" s="133">
        <v>10.67</v>
      </c>
      <c r="I174" s="133">
        <v>36.89</v>
      </c>
      <c r="J174" s="134">
        <v>4426.37</v>
      </c>
      <c r="K174" s="135">
        <f>I174/J174*L174</f>
        <v>36.890250024286267</v>
      </c>
      <c r="L174" s="134">
        <v>4426.3999999999996</v>
      </c>
      <c r="M174" s="136">
        <f t="shared" si="12"/>
        <v>8.3341428755390988E-3</v>
      </c>
      <c r="N174" s="133">
        <v>70.522999999999996</v>
      </c>
      <c r="O174" s="137">
        <f t="shared" si="13"/>
        <v>0.58774875801164383</v>
      </c>
      <c r="P174" s="137">
        <f t="shared" si="14"/>
        <v>500.04857253234593</v>
      </c>
      <c r="Q174" s="315">
        <f t="shared" si="15"/>
        <v>35.264925480698629</v>
      </c>
    </row>
    <row r="175" spans="1:17" s="12" customFormat="1" ht="12.75" customHeight="1">
      <c r="A175" s="378"/>
      <c r="B175" s="131" t="s">
        <v>402</v>
      </c>
      <c r="C175" s="139" t="s">
        <v>678</v>
      </c>
      <c r="D175" s="141">
        <v>75</v>
      </c>
      <c r="E175" s="141" t="s">
        <v>35</v>
      </c>
      <c r="F175" s="142">
        <f>G175+H175+I175</f>
        <v>46.760000000000005</v>
      </c>
      <c r="G175" s="142">
        <v>6.6429999999999998</v>
      </c>
      <c r="H175" s="142">
        <v>11.84</v>
      </c>
      <c r="I175" s="142">
        <v>28.277000000000001</v>
      </c>
      <c r="J175" s="143">
        <v>3389.14</v>
      </c>
      <c r="K175" s="144">
        <f>I175</f>
        <v>28.277000000000001</v>
      </c>
      <c r="L175" s="143">
        <f>J175</f>
        <v>3389.14</v>
      </c>
      <c r="M175" s="145">
        <f t="shared" si="12"/>
        <v>8.3434145535445578E-3</v>
      </c>
      <c r="N175" s="142">
        <v>89.59</v>
      </c>
      <c r="O175" s="146">
        <f t="shared" si="13"/>
        <v>0.747486509852057</v>
      </c>
      <c r="P175" s="146">
        <f t="shared" si="14"/>
        <v>500.60487321267345</v>
      </c>
      <c r="Q175" s="314">
        <f t="shared" si="15"/>
        <v>44.849190591123417</v>
      </c>
    </row>
    <row r="176" spans="1:17" s="12" customFormat="1" ht="12.75" customHeight="1">
      <c r="A176" s="378"/>
      <c r="B176" s="131" t="s">
        <v>362</v>
      </c>
      <c r="C176" s="148" t="s">
        <v>334</v>
      </c>
      <c r="D176" s="149">
        <v>30</v>
      </c>
      <c r="E176" s="150" t="s">
        <v>35</v>
      </c>
      <c r="F176" s="151">
        <v>27.66</v>
      </c>
      <c r="G176" s="151">
        <v>5.39</v>
      </c>
      <c r="H176" s="152">
        <v>4.8</v>
      </c>
      <c r="I176" s="151">
        <v>17.47</v>
      </c>
      <c r="J176" s="153">
        <v>2051.9499999999998</v>
      </c>
      <c r="K176" s="154">
        <v>17.47</v>
      </c>
      <c r="L176" s="153">
        <v>2051.9499999999998</v>
      </c>
      <c r="M176" s="145">
        <f t="shared" si="12"/>
        <v>8.5138526767221424E-3</v>
      </c>
      <c r="N176" s="142">
        <v>65.8</v>
      </c>
      <c r="O176" s="146">
        <f t="shared" si="13"/>
        <v>0.56021150612831694</v>
      </c>
      <c r="P176" s="146">
        <f t="shared" si="14"/>
        <v>510.83116060332856</v>
      </c>
      <c r="Q176" s="314">
        <f t="shared" si="15"/>
        <v>33.612690367699017</v>
      </c>
    </row>
    <row r="177" spans="1:17" s="12" customFormat="1" ht="12.75" customHeight="1">
      <c r="A177" s="378"/>
      <c r="B177" s="131" t="s">
        <v>402</v>
      </c>
      <c r="C177" s="139" t="s">
        <v>679</v>
      </c>
      <c r="D177" s="141">
        <v>36</v>
      </c>
      <c r="E177" s="141" t="s">
        <v>35</v>
      </c>
      <c r="F177" s="142">
        <f>G177+H177+I177</f>
        <v>21</v>
      </c>
      <c r="G177" s="142">
        <v>2.1030000000000002</v>
      </c>
      <c r="H177" s="142">
        <v>5.76</v>
      </c>
      <c r="I177" s="142">
        <v>13.137</v>
      </c>
      <c r="J177" s="143">
        <v>1540.77</v>
      </c>
      <c r="K177" s="144">
        <v>12.53</v>
      </c>
      <c r="L177" s="143">
        <v>1469.64</v>
      </c>
      <c r="M177" s="145">
        <f t="shared" si="12"/>
        <v>8.5258974987071651E-3</v>
      </c>
      <c r="N177" s="142">
        <v>89.59</v>
      </c>
      <c r="O177" s="146">
        <f t="shared" si="13"/>
        <v>0.76383515690917492</v>
      </c>
      <c r="P177" s="146">
        <f t="shared" si="14"/>
        <v>511.55384992242989</v>
      </c>
      <c r="Q177" s="314">
        <f t="shared" si="15"/>
        <v>45.830109414550499</v>
      </c>
    </row>
    <row r="178" spans="1:17" s="12" customFormat="1" ht="12.75" customHeight="1">
      <c r="A178" s="378"/>
      <c r="B178" s="131" t="s">
        <v>538</v>
      </c>
      <c r="C178" s="155" t="s">
        <v>841</v>
      </c>
      <c r="D178" s="156">
        <v>12</v>
      </c>
      <c r="E178" s="156">
        <v>1965</v>
      </c>
      <c r="F178" s="157">
        <v>6.1829999999999998</v>
      </c>
      <c r="G178" s="157">
        <v>0</v>
      </c>
      <c r="H178" s="157">
        <v>0</v>
      </c>
      <c r="I178" s="157">
        <v>6.183001</v>
      </c>
      <c r="J178" s="158">
        <v>722.22</v>
      </c>
      <c r="K178" s="159">
        <v>6.183001</v>
      </c>
      <c r="L178" s="158">
        <v>722.22</v>
      </c>
      <c r="M178" s="160">
        <v>8.5611046495527674E-3</v>
      </c>
      <c r="N178" s="157">
        <v>79.352000000000004</v>
      </c>
      <c r="O178" s="161">
        <v>0.67934077615131128</v>
      </c>
      <c r="P178" s="161">
        <v>513.66627897316607</v>
      </c>
      <c r="Q178" s="316">
        <v>40.760446569078674</v>
      </c>
    </row>
    <row r="179" spans="1:17" s="12" customFormat="1" ht="12.75" customHeight="1">
      <c r="A179" s="378"/>
      <c r="B179" s="131" t="s">
        <v>476</v>
      </c>
      <c r="C179" s="139" t="s">
        <v>720</v>
      </c>
      <c r="D179" s="141">
        <v>22</v>
      </c>
      <c r="E179" s="141">
        <v>1989</v>
      </c>
      <c r="F179" s="142">
        <v>16.02</v>
      </c>
      <c r="G179" s="142">
        <v>2.4060000000000001</v>
      </c>
      <c r="H179" s="142">
        <v>3.52</v>
      </c>
      <c r="I179" s="142">
        <v>10.093999999999999</v>
      </c>
      <c r="J179" s="143">
        <v>1176.23</v>
      </c>
      <c r="K179" s="144">
        <v>10.093999999999999</v>
      </c>
      <c r="L179" s="143">
        <v>1176.23</v>
      </c>
      <c r="M179" s="145">
        <f t="shared" ref="M179:M188" si="16">K179/L179</f>
        <v>8.581654948436955E-3</v>
      </c>
      <c r="N179" s="142">
        <v>53.737000000000002</v>
      </c>
      <c r="O179" s="146">
        <f t="shared" ref="O179:O188" si="17">M179*N179</f>
        <v>0.46115239196415669</v>
      </c>
      <c r="P179" s="146">
        <f t="shared" ref="P179:P188" si="18">M179*60*1000</f>
        <v>514.89929690621727</v>
      </c>
      <c r="Q179" s="314">
        <f t="shared" ref="Q179:Q188" si="19">P179*N179/1000</f>
        <v>27.669143517849399</v>
      </c>
    </row>
    <row r="180" spans="1:17" s="12" customFormat="1" ht="12.75" customHeight="1">
      <c r="A180" s="378"/>
      <c r="B180" s="138" t="s">
        <v>172</v>
      </c>
      <c r="C180" s="139" t="s">
        <v>320</v>
      </c>
      <c r="D180" s="140">
        <v>119</v>
      </c>
      <c r="E180" s="141" t="s">
        <v>35</v>
      </c>
      <c r="F180" s="142">
        <f>G180+H180+I180</f>
        <v>78.850001000000006</v>
      </c>
      <c r="G180" s="142">
        <v>9.1583760000000005</v>
      </c>
      <c r="H180" s="142">
        <v>18.96</v>
      </c>
      <c r="I180" s="142">
        <v>50.731625000000008</v>
      </c>
      <c r="J180" s="143">
        <v>5881.32</v>
      </c>
      <c r="K180" s="144">
        <v>50.731625000000008</v>
      </c>
      <c r="L180" s="143">
        <v>5881.32</v>
      </c>
      <c r="M180" s="145">
        <f t="shared" si="16"/>
        <v>8.6258909564519547E-3</v>
      </c>
      <c r="N180" s="142">
        <v>52</v>
      </c>
      <c r="O180" s="146">
        <f t="shared" si="17"/>
        <v>0.44854632973550163</v>
      </c>
      <c r="P180" s="146">
        <f t="shared" si="18"/>
        <v>517.55345738711731</v>
      </c>
      <c r="Q180" s="314">
        <f t="shared" si="19"/>
        <v>26.912779784130098</v>
      </c>
    </row>
    <row r="181" spans="1:17" s="12" customFormat="1" ht="12.75" customHeight="1">
      <c r="A181" s="378"/>
      <c r="B181" s="131" t="s">
        <v>476</v>
      </c>
      <c r="C181" s="139" t="s">
        <v>721</v>
      </c>
      <c r="D181" s="141">
        <v>60</v>
      </c>
      <c r="E181" s="141">
        <v>1966</v>
      </c>
      <c r="F181" s="142">
        <v>38.47</v>
      </c>
      <c r="G181" s="142">
        <v>5.351</v>
      </c>
      <c r="H181" s="142">
        <v>9.6</v>
      </c>
      <c r="I181" s="142">
        <v>23.518999999999998</v>
      </c>
      <c r="J181" s="143">
        <v>2717.9</v>
      </c>
      <c r="K181" s="144">
        <v>23.518999999999998</v>
      </c>
      <c r="L181" s="143">
        <v>2717.9</v>
      </c>
      <c r="M181" s="145">
        <f t="shared" si="16"/>
        <v>8.6533720887449865E-3</v>
      </c>
      <c r="N181" s="142">
        <v>53.737000000000002</v>
      </c>
      <c r="O181" s="146">
        <f t="shared" si="17"/>
        <v>0.46500625593288936</v>
      </c>
      <c r="P181" s="146">
        <f t="shared" si="18"/>
        <v>519.20232532469925</v>
      </c>
      <c r="Q181" s="314">
        <f t="shared" si="19"/>
        <v>27.900375355973363</v>
      </c>
    </row>
    <row r="182" spans="1:17" s="12" customFormat="1" ht="12.75" customHeight="1">
      <c r="A182" s="378"/>
      <c r="B182" s="131" t="s">
        <v>402</v>
      </c>
      <c r="C182" s="139" t="s">
        <v>680</v>
      </c>
      <c r="D182" s="141">
        <v>8</v>
      </c>
      <c r="E182" s="141" t="s">
        <v>35</v>
      </c>
      <c r="F182" s="142">
        <f>G182+H182+I182</f>
        <v>7.0389999999999997</v>
      </c>
      <c r="G182" s="142">
        <v>0.77</v>
      </c>
      <c r="H182" s="142">
        <v>0.64</v>
      </c>
      <c r="I182" s="142">
        <v>5.6289999999999996</v>
      </c>
      <c r="J182" s="143">
        <v>633.84</v>
      </c>
      <c r="K182" s="144">
        <f>I182</f>
        <v>5.6289999999999996</v>
      </c>
      <c r="L182" s="143">
        <f>J182</f>
        <v>633.84</v>
      </c>
      <c r="M182" s="145">
        <f t="shared" si="16"/>
        <v>8.880790104758297E-3</v>
      </c>
      <c r="N182" s="142">
        <v>89.59</v>
      </c>
      <c r="O182" s="146">
        <f t="shared" si="17"/>
        <v>0.79562998548529584</v>
      </c>
      <c r="P182" s="146">
        <f t="shared" si="18"/>
        <v>532.84740628549787</v>
      </c>
      <c r="Q182" s="314">
        <f t="shared" si="19"/>
        <v>47.737799129117754</v>
      </c>
    </row>
    <row r="183" spans="1:17" s="12" customFormat="1" ht="12.75" customHeight="1">
      <c r="A183" s="378"/>
      <c r="B183" s="138" t="s">
        <v>172</v>
      </c>
      <c r="C183" s="139" t="s">
        <v>629</v>
      </c>
      <c r="D183" s="140">
        <v>46</v>
      </c>
      <c r="E183" s="141" t="s">
        <v>35</v>
      </c>
      <c r="F183" s="142">
        <f>G183+H183+I183</f>
        <v>31.240000000000002</v>
      </c>
      <c r="G183" s="142">
        <v>3.2639999999999998</v>
      </c>
      <c r="H183" s="142">
        <v>7.2</v>
      </c>
      <c r="I183" s="142">
        <v>20.776</v>
      </c>
      <c r="J183" s="143">
        <v>2320.35</v>
      </c>
      <c r="K183" s="144">
        <v>20.776</v>
      </c>
      <c r="L183" s="143">
        <v>2320.35</v>
      </c>
      <c r="M183" s="145">
        <f t="shared" si="16"/>
        <v>8.9538216217381009E-3</v>
      </c>
      <c r="N183" s="142">
        <v>52</v>
      </c>
      <c r="O183" s="146">
        <f t="shared" si="17"/>
        <v>0.46559872433038124</v>
      </c>
      <c r="P183" s="146">
        <f t="shared" si="18"/>
        <v>537.22929730428609</v>
      </c>
      <c r="Q183" s="314">
        <f t="shared" si="19"/>
        <v>27.935923459822877</v>
      </c>
    </row>
    <row r="184" spans="1:17" s="12" customFormat="1" ht="12.75" customHeight="1">
      <c r="A184" s="378"/>
      <c r="B184" s="131" t="s">
        <v>476</v>
      </c>
      <c r="C184" s="139" t="s">
        <v>465</v>
      </c>
      <c r="D184" s="141">
        <v>60</v>
      </c>
      <c r="E184" s="141">
        <v>1970</v>
      </c>
      <c r="F184" s="142">
        <v>38.479999999999997</v>
      </c>
      <c r="G184" s="142">
        <v>4.4039999999999999</v>
      </c>
      <c r="H184" s="142">
        <v>9.6</v>
      </c>
      <c r="I184" s="142">
        <v>24.475999999999992</v>
      </c>
      <c r="J184" s="143">
        <v>2722.74</v>
      </c>
      <c r="K184" s="144">
        <v>24.475999999999999</v>
      </c>
      <c r="L184" s="143">
        <v>2722.74</v>
      </c>
      <c r="M184" s="145">
        <f t="shared" si="16"/>
        <v>8.9894738388535088E-3</v>
      </c>
      <c r="N184" s="142">
        <v>53.737000000000002</v>
      </c>
      <c r="O184" s="146">
        <f t="shared" si="17"/>
        <v>0.48306735567847103</v>
      </c>
      <c r="P184" s="146">
        <f t="shared" si="18"/>
        <v>539.36843033121056</v>
      </c>
      <c r="Q184" s="314">
        <f t="shared" si="19"/>
        <v>28.984041340708263</v>
      </c>
    </row>
    <row r="185" spans="1:17" s="12" customFormat="1" ht="12.75" customHeight="1">
      <c r="A185" s="378"/>
      <c r="B185" s="138" t="s">
        <v>456</v>
      </c>
      <c r="C185" s="139" t="s">
        <v>706</v>
      </c>
      <c r="D185" s="141">
        <v>18</v>
      </c>
      <c r="E185" s="141">
        <v>1967</v>
      </c>
      <c r="F185" s="142">
        <v>6.5750000000000002</v>
      </c>
      <c r="G185" s="142">
        <v>0.97299999999999998</v>
      </c>
      <c r="H185" s="142">
        <v>0.224</v>
      </c>
      <c r="I185" s="142">
        <v>5.3780000000000001</v>
      </c>
      <c r="J185" s="143">
        <v>658.26</v>
      </c>
      <c r="K185" s="144">
        <v>4.2919999999999998</v>
      </c>
      <c r="L185" s="143">
        <v>474.21</v>
      </c>
      <c r="M185" s="145">
        <f t="shared" si="16"/>
        <v>9.0508424537652094E-3</v>
      </c>
      <c r="N185" s="142">
        <v>73.47</v>
      </c>
      <c r="O185" s="146">
        <f t="shared" si="17"/>
        <v>0.66496539507812991</v>
      </c>
      <c r="P185" s="146">
        <f t="shared" si="18"/>
        <v>543.05054722591262</v>
      </c>
      <c r="Q185" s="314">
        <f t="shared" si="19"/>
        <v>39.897923704687798</v>
      </c>
    </row>
    <row r="186" spans="1:17" s="12" customFormat="1" ht="12.75" customHeight="1">
      <c r="A186" s="378"/>
      <c r="B186" s="131" t="s">
        <v>476</v>
      </c>
      <c r="C186" s="139" t="s">
        <v>722</v>
      </c>
      <c r="D186" s="141">
        <v>100</v>
      </c>
      <c r="E186" s="141">
        <v>1969</v>
      </c>
      <c r="F186" s="142">
        <v>64.855999999999995</v>
      </c>
      <c r="G186" s="142">
        <v>8.0730000000000004</v>
      </c>
      <c r="H186" s="142">
        <v>16</v>
      </c>
      <c r="I186" s="142">
        <v>40.782999999999994</v>
      </c>
      <c r="J186" s="143">
        <v>4454.22</v>
      </c>
      <c r="K186" s="144">
        <v>40.783000000000001</v>
      </c>
      <c r="L186" s="143">
        <v>4454.22</v>
      </c>
      <c r="M186" s="145">
        <f t="shared" si="16"/>
        <v>9.1560362981621922E-3</v>
      </c>
      <c r="N186" s="142">
        <v>53.737000000000002</v>
      </c>
      <c r="O186" s="146">
        <f t="shared" si="17"/>
        <v>0.49201792255434174</v>
      </c>
      <c r="P186" s="146">
        <f t="shared" si="18"/>
        <v>549.36217788973147</v>
      </c>
      <c r="Q186" s="314">
        <f t="shared" si="19"/>
        <v>29.5210753532605</v>
      </c>
    </row>
    <row r="187" spans="1:17" s="12" customFormat="1" ht="12.75" customHeight="1">
      <c r="A187" s="378"/>
      <c r="B187" s="138" t="s">
        <v>172</v>
      </c>
      <c r="C187" s="139" t="s">
        <v>630</v>
      </c>
      <c r="D187" s="140">
        <v>11</v>
      </c>
      <c r="E187" s="141" t="s">
        <v>35</v>
      </c>
      <c r="F187" s="142">
        <f>G187+H187+I187</f>
        <v>7.3051770000000005</v>
      </c>
      <c r="G187" s="142">
        <v>0.85817700000000008</v>
      </c>
      <c r="H187" s="142">
        <v>1.46</v>
      </c>
      <c r="I187" s="142">
        <v>4.9870000000000001</v>
      </c>
      <c r="J187" s="143">
        <v>538.45000000000005</v>
      </c>
      <c r="K187" s="144">
        <v>4.9870000000000001</v>
      </c>
      <c r="L187" s="143">
        <v>538.45000000000005</v>
      </c>
      <c r="M187" s="145">
        <f t="shared" si="16"/>
        <v>9.2617698950691798E-3</v>
      </c>
      <c r="N187" s="142">
        <v>52</v>
      </c>
      <c r="O187" s="146">
        <f t="shared" si="17"/>
        <v>0.48161203454359736</v>
      </c>
      <c r="P187" s="146">
        <f t="shared" si="18"/>
        <v>555.70619370415079</v>
      </c>
      <c r="Q187" s="314">
        <f t="shared" si="19"/>
        <v>28.896722072615841</v>
      </c>
    </row>
    <row r="188" spans="1:17" s="12" customFormat="1" ht="12.75" customHeight="1">
      <c r="A188" s="378"/>
      <c r="B188" s="131" t="s">
        <v>77</v>
      </c>
      <c r="C188" s="132" t="s">
        <v>50</v>
      </c>
      <c r="D188" s="131">
        <v>61</v>
      </c>
      <c r="E188" s="131">
        <v>1973</v>
      </c>
      <c r="F188" s="133">
        <v>37.299999999999997</v>
      </c>
      <c r="G188" s="133">
        <v>6.89</v>
      </c>
      <c r="H188" s="133">
        <v>5.21</v>
      </c>
      <c r="I188" s="133">
        <v>25.2</v>
      </c>
      <c r="J188" s="134">
        <v>2679.08</v>
      </c>
      <c r="K188" s="135">
        <f>I188/J188*L188</f>
        <v>25.200188124281468</v>
      </c>
      <c r="L188" s="134">
        <v>2679.1</v>
      </c>
      <c r="M188" s="136">
        <f t="shared" si="16"/>
        <v>9.4062140734879132E-3</v>
      </c>
      <c r="N188" s="133">
        <v>70.522999999999996</v>
      </c>
      <c r="O188" s="137">
        <f t="shared" si="17"/>
        <v>0.66335443510458802</v>
      </c>
      <c r="P188" s="137">
        <f t="shared" si="18"/>
        <v>564.37284440927488</v>
      </c>
      <c r="Q188" s="315">
        <f t="shared" si="19"/>
        <v>39.801266106275285</v>
      </c>
    </row>
    <row r="189" spans="1:17" s="12" customFormat="1" ht="12.75" customHeight="1">
      <c r="A189" s="378"/>
      <c r="B189" s="131" t="s">
        <v>114</v>
      </c>
      <c r="C189" s="132" t="s">
        <v>103</v>
      </c>
      <c r="D189" s="131">
        <v>60</v>
      </c>
      <c r="E189" s="131">
        <v>1968</v>
      </c>
      <c r="F189" s="133">
        <v>46.106000000000002</v>
      </c>
      <c r="G189" s="133">
        <v>5.788297</v>
      </c>
      <c r="H189" s="133">
        <v>9.6</v>
      </c>
      <c r="I189" s="133">
        <v>30.717703</v>
      </c>
      <c r="J189" s="134">
        <v>3261.72</v>
      </c>
      <c r="K189" s="135">
        <v>30.717703</v>
      </c>
      <c r="L189" s="134">
        <v>3261.72</v>
      </c>
      <c r="M189" s="136">
        <v>9.4176394662938579E-3</v>
      </c>
      <c r="N189" s="133">
        <v>79.134</v>
      </c>
      <c r="O189" s="137">
        <v>0.7452554815256982</v>
      </c>
      <c r="P189" s="137">
        <v>565.05836797763141</v>
      </c>
      <c r="Q189" s="315">
        <v>44.71532889154188</v>
      </c>
    </row>
    <row r="190" spans="1:17" s="12" customFormat="1" ht="12.75" customHeight="1">
      <c r="A190" s="378"/>
      <c r="B190" s="138" t="s">
        <v>172</v>
      </c>
      <c r="C190" s="139" t="s">
        <v>631</v>
      </c>
      <c r="D190" s="140">
        <v>45</v>
      </c>
      <c r="E190" s="141" t="s">
        <v>35</v>
      </c>
      <c r="F190" s="142">
        <f>G190+H190+I190</f>
        <v>46.543009999999995</v>
      </c>
      <c r="G190" s="142">
        <v>17.544</v>
      </c>
      <c r="H190" s="142">
        <v>7.2</v>
      </c>
      <c r="I190" s="142">
        <v>21.799009999999999</v>
      </c>
      <c r="J190" s="143">
        <v>2309.0500000000002</v>
      </c>
      <c r="K190" s="144">
        <v>21.799009999999999</v>
      </c>
      <c r="L190" s="143">
        <v>2309.0500000000002</v>
      </c>
      <c r="M190" s="145">
        <f>K190/L190</f>
        <v>9.4406833979342134E-3</v>
      </c>
      <c r="N190" s="142">
        <v>52</v>
      </c>
      <c r="O190" s="146">
        <f>M190*N190</f>
        <v>0.49091553669257909</v>
      </c>
      <c r="P190" s="146">
        <f>M190*60*1000</f>
        <v>566.44100387605283</v>
      </c>
      <c r="Q190" s="314">
        <f>P190*N190/1000</f>
        <v>29.454932201554747</v>
      </c>
    </row>
    <row r="191" spans="1:17" s="12" customFormat="1" ht="12.75" customHeight="1">
      <c r="A191" s="378"/>
      <c r="B191" s="138" t="s">
        <v>172</v>
      </c>
      <c r="C191" s="139" t="s">
        <v>632</v>
      </c>
      <c r="D191" s="140">
        <v>15</v>
      </c>
      <c r="E191" s="141" t="s">
        <v>35</v>
      </c>
      <c r="F191" s="142">
        <f>G191+H191+I191</f>
        <v>9.2690000000000001</v>
      </c>
      <c r="G191" s="142">
        <v>1.4790000000000001</v>
      </c>
      <c r="H191" s="142">
        <v>0</v>
      </c>
      <c r="I191" s="142">
        <v>7.79</v>
      </c>
      <c r="J191" s="143">
        <v>807.07</v>
      </c>
      <c r="K191" s="144">
        <v>7.79</v>
      </c>
      <c r="L191" s="143">
        <v>807.07</v>
      </c>
      <c r="M191" s="145">
        <f>K191/L191</f>
        <v>9.6521986940414084E-3</v>
      </c>
      <c r="N191" s="142">
        <v>52</v>
      </c>
      <c r="O191" s="146">
        <f>M191*N191</f>
        <v>0.50191433209015324</v>
      </c>
      <c r="P191" s="146">
        <f>M191*60*1000</f>
        <v>579.13192164248449</v>
      </c>
      <c r="Q191" s="314">
        <f>P191*N191/1000</f>
        <v>30.114859925409192</v>
      </c>
    </row>
    <row r="192" spans="1:17" s="12" customFormat="1" ht="12.75" customHeight="1">
      <c r="A192" s="378"/>
      <c r="B192" s="131" t="s">
        <v>669</v>
      </c>
      <c r="C192" s="148" t="s">
        <v>335</v>
      </c>
      <c r="D192" s="149">
        <v>56</v>
      </c>
      <c r="E192" s="150" t="s">
        <v>35</v>
      </c>
      <c r="F192" s="151">
        <v>42.72</v>
      </c>
      <c r="G192" s="151">
        <v>4.8</v>
      </c>
      <c r="H192" s="152">
        <v>8.64</v>
      </c>
      <c r="I192" s="151">
        <v>29.28</v>
      </c>
      <c r="J192" s="153">
        <v>3028.84</v>
      </c>
      <c r="K192" s="154">
        <v>29.28</v>
      </c>
      <c r="L192" s="153">
        <v>3028.84</v>
      </c>
      <c r="M192" s="145">
        <f>K192/L192</f>
        <v>9.6670672600731641E-3</v>
      </c>
      <c r="N192" s="142">
        <v>65.8</v>
      </c>
      <c r="O192" s="146">
        <f>M192*N192</f>
        <v>0.63609302571281412</v>
      </c>
      <c r="P192" s="146">
        <f>M192*60*1000</f>
        <v>580.02403560438984</v>
      </c>
      <c r="Q192" s="314">
        <f>P192*N192/1000</f>
        <v>38.165581542768848</v>
      </c>
    </row>
    <row r="193" spans="1:17" s="12" customFormat="1" ht="12.75" customHeight="1">
      <c r="A193" s="378"/>
      <c r="B193" s="131" t="s">
        <v>77</v>
      </c>
      <c r="C193" s="132" t="s">
        <v>54</v>
      </c>
      <c r="D193" s="131">
        <v>72</v>
      </c>
      <c r="E193" s="131">
        <v>1973</v>
      </c>
      <c r="F193" s="133">
        <v>56.5</v>
      </c>
      <c r="G193" s="133">
        <v>8.27</v>
      </c>
      <c r="H193" s="133">
        <v>11.52</v>
      </c>
      <c r="I193" s="133">
        <f>F193-G193-H193</f>
        <v>36.710000000000008</v>
      </c>
      <c r="J193" s="134">
        <v>3785.42</v>
      </c>
      <c r="K193" s="135">
        <f>I193/J193*L193</f>
        <v>36.710000000000008</v>
      </c>
      <c r="L193" s="134">
        <v>3785.42</v>
      </c>
      <c r="M193" s="136">
        <f>K193/L193</f>
        <v>9.6977349937391374E-3</v>
      </c>
      <c r="N193" s="133">
        <v>70.522999999999996</v>
      </c>
      <c r="O193" s="137">
        <f>M193*N193</f>
        <v>0.68391336496346511</v>
      </c>
      <c r="P193" s="137">
        <f>M193*60*1000</f>
        <v>581.86409962434823</v>
      </c>
      <c r="Q193" s="315">
        <f>P193*N193/1000</f>
        <v>41.034801897807903</v>
      </c>
    </row>
    <row r="194" spans="1:17" s="12" customFormat="1" ht="12.75" customHeight="1">
      <c r="A194" s="378"/>
      <c r="B194" s="138" t="s">
        <v>148</v>
      </c>
      <c r="C194" s="162" t="s">
        <v>144</v>
      </c>
      <c r="D194" s="163">
        <v>12</v>
      </c>
      <c r="E194" s="163">
        <v>1963</v>
      </c>
      <c r="F194" s="164">
        <v>7.7919999999999998</v>
      </c>
      <c r="G194" s="164">
        <v>0.71155199999999996</v>
      </c>
      <c r="H194" s="164">
        <v>1.92</v>
      </c>
      <c r="I194" s="164">
        <v>5.16045</v>
      </c>
      <c r="J194" s="165">
        <v>528.35</v>
      </c>
      <c r="K194" s="166">
        <v>5.16045</v>
      </c>
      <c r="L194" s="165">
        <v>528.35</v>
      </c>
      <c r="M194" s="167">
        <v>9.7671051386391591E-3</v>
      </c>
      <c r="N194" s="164">
        <v>71.722000000000008</v>
      </c>
      <c r="O194" s="168">
        <v>0.70051631475347786</v>
      </c>
      <c r="P194" s="168">
        <v>586.02630831834961</v>
      </c>
      <c r="Q194" s="317">
        <v>42.030978885208675</v>
      </c>
    </row>
    <row r="195" spans="1:17" s="12" customFormat="1" ht="12.75" customHeight="1">
      <c r="A195" s="378"/>
      <c r="B195" s="131" t="s">
        <v>77</v>
      </c>
      <c r="C195" s="132" t="s">
        <v>57</v>
      </c>
      <c r="D195" s="131">
        <v>61</v>
      </c>
      <c r="E195" s="131">
        <v>1975</v>
      </c>
      <c r="F195" s="133">
        <v>51.98</v>
      </c>
      <c r="G195" s="133">
        <v>6.76</v>
      </c>
      <c r="H195" s="133">
        <v>9.6</v>
      </c>
      <c r="I195" s="133">
        <f>F195-G195-H195</f>
        <v>35.619999999999997</v>
      </c>
      <c r="J195" s="134">
        <v>3635.15</v>
      </c>
      <c r="K195" s="135">
        <f>I195/J195*L195</f>
        <v>35.619999999999997</v>
      </c>
      <c r="L195" s="134">
        <v>3635.15</v>
      </c>
      <c r="M195" s="136">
        <f>K195/L195</f>
        <v>9.7987703396008406E-3</v>
      </c>
      <c r="N195" s="133">
        <v>70.522999999999996</v>
      </c>
      <c r="O195" s="137">
        <f>M195*N195</f>
        <v>0.69103868065967</v>
      </c>
      <c r="P195" s="137">
        <f>M195*60*1000</f>
        <v>587.92622037605042</v>
      </c>
      <c r="Q195" s="315">
        <f>P195*N195/1000</f>
        <v>41.462320839580201</v>
      </c>
    </row>
    <row r="196" spans="1:17" s="12" customFormat="1" ht="12.75" customHeight="1">
      <c r="A196" s="378"/>
      <c r="B196" s="131" t="s">
        <v>114</v>
      </c>
      <c r="C196" s="132" t="s">
        <v>99</v>
      </c>
      <c r="D196" s="131">
        <v>30</v>
      </c>
      <c r="E196" s="131">
        <v>1979</v>
      </c>
      <c r="F196" s="133">
        <v>23.084</v>
      </c>
      <c r="G196" s="133">
        <v>2.719468</v>
      </c>
      <c r="H196" s="133">
        <v>4.8</v>
      </c>
      <c r="I196" s="133">
        <v>15.564536</v>
      </c>
      <c r="J196" s="134">
        <v>1569.65</v>
      </c>
      <c r="K196" s="135">
        <v>15.564536</v>
      </c>
      <c r="L196" s="134">
        <v>1569.65</v>
      </c>
      <c r="M196" s="136">
        <v>9.915927754594973E-3</v>
      </c>
      <c r="N196" s="133">
        <v>79.134</v>
      </c>
      <c r="O196" s="137">
        <v>0.78468702693211856</v>
      </c>
      <c r="P196" s="137">
        <v>594.95566527569838</v>
      </c>
      <c r="Q196" s="315">
        <v>47.08122161592712</v>
      </c>
    </row>
    <row r="197" spans="1:17" s="12" customFormat="1" ht="12.75" customHeight="1">
      <c r="A197" s="378"/>
      <c r="B197" s="138" t="s">
        <v>86</v>
      </c>
      <c r="C197" s="155" t="s">
        <v>79</v>
      </c>
      <c r="D197" s="156">
        <v>55</v>
      </c>
      <c r="E197" s="156">
        <v>1995</v>
      </c>
      <c r="F197" s="157">
        <v>48.043999999999997</v>
      </c>
      <c r="G197" s="157">
        <v>6.1948169999999996</v>
      </c>
      <c r="H197" s="157">
        <v>8.7200000000000006</v>
      </c>
      <c r="I197" s="157">
        <v>33.129179000000001</v>
      </c>
      <c r="J197" s="158">
        <v>3308.16</v>
      </c>
      <c r="K197" s="159">
        <v>33.129179000000001</v>
      </c>
      <c r="L197" s="158">
        <v>3308.16</v>
      </c>
      <c r="M197" s="160">
        <v>1.0014382315244728E-2</v>
      </c>
      <c r="N197" s="157">
        <v>76.082000000000008</v>
      </c>
      <c r="O197" s="161">
        <v>0.76191423530844948</v>
      </c>
      <c r="P197" s="161">
        <v>600.8629389146837</v>
      </c>
      <c r="Q197" s="316">
        <v>45.71485411850697</v>
      </c>
    </row>
    <row r="198" spans="1:17" s="12" customFormat="1" ht="12.75" customHeight="1">
      <c r="A198" s="378"/>
      <c r="B198" s="131" t="s">
        <v>402</v>
      </c>
      <c r="C198" s="139" t="s">
        <v>681</v>
      </c>
      <c r="D198" s="141">
        <v>10</v>
      </c>
      <c r="E198" s="141" t="s">
        <v>35</v>
      </c>
      <c r="F198" s="142">
        <f>G198+H198+I198</f>
        <v>9</v>
      </c>
      <c r="G198" s="142">
        <v>0.79700000000000004</v>
      </c>
      <c r="H198" s="142">
        <v>1.6</v>
      </c>
      <c r="I198" s="142">
        <v>6.6029999999999998</v>
      </c>
      <c r="J198" s="143">
        <v>656.14</v>
      </c>
      <c r="K198" s="144">
        <v>6.0860000000000003</v>
      </c>
      <c r="L198" s="143">
        <v>604.77</v>
      </c>
      <c r="M198" s="145">
        <f>K198/L198</f>
        <v>1.006332986093887E-2</v>
      </c>
      <c r="N198" s="142">
        <v>89.59</v>
      </c>
      <c r="O198" s="146">
        <f>M198*N198</f>
        <v>0.90157372224151333</v>
      </c>
      <c r="P198" s="146">
        <f>M198*60*1000</f>
        <v>603.79979165633222</v>
      </c>
      <c r="Q198" s="314">
        <f>P198*N198/1000</f>
        <v>54.094423334490806</v>
      </c>
    </row>
    <row r="199" spans="1:17" s="12" customFormat="1" ht="12.75" customHeight="1">
      <c r="A199" s="378"/>
      <c r="B199" s="131" t="s">
        <v>114</v>
      </c>
      <c r="C199" s="132" t="s">
        <v>98</v>
      </c>
      <c r="D199" s="131">
        <v>60</v>
      </c>
      <c r="E199" s="131">
        <v>1969</v>
      </c>
      <c r="F199" s="133">
        <v>46.668999999999997</v>
      </c>
      <c r="G199" s="133">
        <v>5.202</v>
      </c>
      <c r="H199" s="133">
        <v>9.6</v>
      </c>
      <c r="I199" s="133">
        <v>31.867000000000001</v>
      </c>
      <c r="J199" s="134">
        <v>3165.62</v>
      </c>
      <c r="K199" s="135">
        <v>31.867000000000001</v>
      </c>
      <c r="L199" s="134">
        <v>3165.62</v>
      </c>
      <c r="M199" s="136">
        <v>1.0066590430942438E-2</v>
      </c>
      <c r="N199" s="133">
        <v>79.134</v>
      </c>
      <c r="O199" s="137">
        <v>0.79660956716219888</v>
      </c>
      <c r="P199" s="137">
        <v>603.99542585654626</v>
      </c>
      <c r="Q199" s="315">
        <v>47.796574029731936</v>
      </c>
    </row>
    <row r="200" spans="1:17" s="12" customFormat="1" ht="12.75" customHeight="1">
      <c r="A200" s="378"/>
      <c r="B200" s="138" t="s">
        <v>172</v>
      </c>
      <c r="C200" s="139" t="s">
        <v>633</v>
      </c>
      <c r="D200" s="140">
        <v>25</v>
      </c>
      <c r="E200" s="141" t="s">
        <v>35</v>
      </c>
      <c r="F200" s="142">
        <f>G200+H200+I200</f>
        <v>17.980003</v>
      </c>
      <c r="G200" s="142">
        <v>1.2750000000000001</v>
      </c>
      <c r="H200" s="142">
        <v>3.92</v>
      </c>
      <c r="I200" s="142">
        <v>12.785003</v>
      </c>
      <c r="J200" s="143">
        <v>1257.05</v>
      </c>
      <c r="K200" s="144">
        <v>12.785003</v>
      </c>
      <c r="L200" s="143">
        <v>1257.05</v>
      </c>
      <c r="M200" s="145">
        <f>K200/L200</f>
        <v>1.0170639990453841E-2</v>
      </c>
      <c r="N200" s="142">
        <v>52</v>
      </c>
      <c r="O200" s="146">
        <f>M200*N200</f>
        <v>0.52887327950359975</v>
      </c>
      <c r="P200" s="146">
        <f>M200*60*1000</f>
        <v>610.23839942723043</v>
      </c>
      <c r="Q200" s="314">
        <f>P200*N200/1000</f>
        <v>31.732396770215981</v>
      </c>
    </row>
    <row r="201" spans="1:17" s="12" customFormat="1" ht="12.75" customHeight="1">
      <c r="A201" s="378"/>
      <c r="B201" s="131" t="s">
        <v>128</v>
      </c>
      <c r="C201" s="132" t="s">
        <v>836</v>
      </c>
      <c r="D201" s="131">
        <v>40</v>
      </c>
      <c r="E201" s="131">
        <v>1985</v>
      </c>
      <c r="F201" s="133">
        <v>33.475000000000001</v>
      </c>
      <c r="G201" s="133">
        <v>3.7951649999999999</v>
      </c>
      <c r="H201" s="133">
        <v>6.4</v>
      </c>
      <c r="I201" s="133">
        <v>23.279834000000001</v>
      </c>
      <c r="J201" s="134">
        <v>2285.42</v>
      </c>
      <c r="K201" s="135">
        <v>23.279834000000001</v>
      </c>
      <c r="L201" s="134">
        <v>2285.42</v>
      </c>
      <c r="M201" s="136">
        <v>1.0186238853252356E-2</v>
      </c>
      <c r="N201" s="133">
        <v>83.27600000000001</v>
      </c>
      <c r="O201" s="137">
        <v>0.84826922674344329</v>
      </c>
      <c r="P201" s="137">
        <v>611.17433119514146</v>
      </c>
      <c r="Q201" s="315">
        <v>50.89615360460661</v>
      </c>
    </row>
    <row r="202" spans="1:17" s="12" customFormat="1" ht="12.75" customHeight="1">
      <c r="A202" s="378"/>
      <c r="B202" s="138" t="s">
        <v>229</v>
      </c>
      <c r="C202" s="155" t="s">
        <v>187</v>
      </c>
      <c r="D202" s="156">
        <v>46</v>
      </c>
      <c r="E202" s="156">
        <v>2007</v>
      </c>
      <c r="F202" s="157">
        <v>41.89</v>
      </c>
      <c r="G202" s="157">
        <v>9.2699510000000007</v>
      </c>
      <c r="H202" s="157">
        <v>3.68</v>
      </c>
      <c r="I202" s="157">
        <v>28.940052999999999</v>
      </c>
      <c r="J202" s="158">
        <v>2821.98</v>
      </c>
      <c r="K202" s="159">
        <v>28.940052999999999</v>
      </c>
      <c r="L202" s="158">
        <v>2821.98</v>
      </c>
      <c r="M202" s="160">
        <v>1.0255229661443384E-2</v>
      </c>
      <c r="N202" s="157">
        <v>67.906999999999996</v>
      </c>
      <c r="O202" s="161">
        <v>0.69640188061963582</v>
      </c>
      <c r="P202" s="161">
        <v>615.31377968660308</v>
      </c>
      <c r="Q202" s="316">
        <v>41.784112837178149</v>
      </c>
    </row>
    <row r="203" spans="1:17" s="12" customFormat="1" ht="12.75" customHeight="1">
      <c r="A203" s="378"/>
      <c r="B203" s="138" t="s">
        <v>86</v>
      </c>
      <c r="C203" s="155" t="s">
        <v>819</v>
      </c>
      <c r="D203" s="156">
        <v>101</v>
      </c>
      <c r="E203" s="156">
        <v>1968</v>
      </c>
      <c r="F203" s="157">
        <v>69.117999999999995</v>
      </c>
      <c r="G203" s="157">
        <v>6.9747599999999998</v>
      </c>
      <c r="H203" s="157">
        <v>15.92</v>
      </c>
      <c r="I203" s="157">
        <v>46.223225999999997</v>
      </c>
      <c r="J203" s="158">
        <v>4482.08</v>
      </c>
      <c r="K203" s="159">
        <v>46.223225999999997</v>
      </c>
      <c r="L203" s="158">
        <v>4482.08</v>
      </c>
      <c r="M203" s="160">
        <v>1.031289624460072E-2</v>
      </c>
      <c r="N203" s="157">
        <v>76.082000000000008</v>
      </c>
      <c r="O203" s="161">
        <v>0.78462577208171203</v>
      </c>
      <c r="P203" s="161">
        <v>618.77377467604322</v>
      </c>
      <c r="Q203" s="316">
        <v>47.077546324902727</v>
      </c>
    </row>
    <row r="204" spans="1:17" s="12" customFormat="1" ht="12.75" customHeight="1">
      <c r="A204" s="378"/>
      <c r="B204" s="138" t="s">
        <v>229</v>
      </c>
      <c r="C204" s="155" t="s">
        <v>188</v>
      </c>
      <c r="D204" s="156">
        <v>16</v>
      </c>
      <c r="E204" s="156">
        <v>2005</v>
      </c>
      <c r="F204" s="157">
        <v>15.647</v>
      </c>
      <c r="G204" s="157">
        <v>2.3742139999999998</v>
      </c>
      <c r="H204" s="157">
        <v>1.36</v>
      </c>
      <c r="I204" s="157">
        <v>11.912789</v>
      </c>
      <c r="J204" s="158">
        <v>1150.31</v>
      </c>
      <c r="K204" s="159">
        <v>11.912789</v>
      </c>
      <c r="L204" s="158">
        <v>1150.31</v>
      </c>
      <c r="M204" s="160">
        <v>1.0356155297267694E-2</v>
      </c>
      <c r="N204" s="157">
        <v>67.906999999999996</v>
      </c>
      <c r="O204" s="161">
        <v>0.70325543777155719</v>
      </c>
      <c r="P204" s="161">
        <v>621.36931783606167</v>
      </c>
      <c r="Q204" s="316">
        <v>42.195326266293435</v>
      </c>
    </row>
    <row r="205" spans="1:17" s="12" customFormat="1" ht="12.75" customHeight="1">
      <c r="A205" s="378"/>
      <c r="B205" s="138" t="s">
        <v>517</v>
      </c>
      <c r="C205" s="139" t="s">
        <v>795</v>
      </c>
      <c r="D205" s="141">
        <v>12</v>
      </c>
      <c r="E205" s="141" t="s">
        <v>516</v>
      </c>
      <c r="F205" s="142">
        <f>SUM(G205+H205+I205)</f>
        <v>8.6120000000000001</v>
      </c>
      <c r="G205" s="142">
        <v>1.0489999999999999</v>
      </c>
      <c r="H205" s="142">
        <v>1.84</v>
      </c>
      <c r="I205" s="142">
        <v>5.7229999999999999</v>
      </c>
      <c r="J205" s="143">
        <v>551.14</v>
      </c>
      <c r="K205" s="144">
        <v>5.7229999999999999</v>
      </c>
      <c r="L205" s="143">
        <v>551.14</v>
      </c>
      <c r="M205" s="145">
        <f>K205/L205</f>
        <v>1.0383931487462351E-2</v>
      </c>
      <c r="N205" s="142">
        <v>56.14</v>
      </c>
      <c r="O205" s="146">
        <f>M205*N205</f>
        <v>0.58295391370613636</v>
      </c>
      <c r="P205" s="146">
        <f>M205*60*1000</f>
        <v>623.03588924774101</v>
      </c>
      <c r="Q205" s="314">
        <f>P205*N205/1000</f>
        <v>34.977234822368182</v>
      </c>
    </row>
    <row r="206" spans="1:17" s="12" customFormat="1" ht="12.75" customHeight="1">
      <c r="A206" s="378"/>
      <c r="B206" s="131" t="s">
        <v>114</v>
      </c>
      <c r="C206" s="132" t="s">
        <v>105</v>
      </c>
      <c r="D206" s="131">
        <v>31</v>
      </c>
      <c r="E206" s="131">
        <v>1972</v>
      </c>
      <c r="F206" s="133">
        <v>25.849</v>
      </c>
      <c r="G206" s="133">
        <v>3.0078779999999998</v>
      </c>
      <c r="H206" s="133">
        <v>4.8</v>
      </c>
      <c r="I206" s="133">
        <v>18.041115999999999</v>
      </c>
      <c r="J206" s="134">
        <v>1718.52</v>
      </c>
      <c r="K206" s="135">
        <v>18.041115999999999</v>
      </c>
      <c r="L206" s="134">
        <v>1718.52</v>
      </c>
      <c r="M206" s="136">
        <v>1.04980541396085E-2</v>
      </c>
      <c r="N206" s="133">
        <v>79.134</v>
      </c>
      <c r="O206" s="137">
        <v>0.83075301628377907</v>
      </c>
      <c r="P206" s="137">
        <v>629.88324837650998</v>
      </c>
      <c r="Q206" s="315">
        <v>49.845180977026743</v>
      </c>
    </row>
    <row r="207" spans="1:17" s="12" customFormat="1" ht="12.75" customHeight="1">
      <c r="A207" s="378"/>
      <c r="B207" s="138" t="s">
        <v>86</v>
      </c>
      <c r="C207" s="155" t="s">
        <v>259</v>
      </c>
      <c r="D207" s="156">
        <v>101</v>
      </c>
      <c r="E207" s="156">
        <v>1966</v>
      </c>
      <c r="F207" s="157">
        <v>70.77</v>
      </c>
      <c r="G207" s="157">
        <v>7.773828</v>
      </c>
      <c r="H207" s="157">
        <v>15.84</v>
      </c>
      <c r="I207" s="157">
        <v>47.156171999999998</v>
      </c>
      <c r="J207" s="158">
        <v>4481.51</v>
      </c>
      <c r="K207" s="159">
        <v>47.156171999999998</v>
      </c>
      <c r="L207" s="158">
        <v>4481.51</v>
      </c>
      <c r="M207" s="160">
        <v>1.052238464267624E-2</v>
      </c>
      <c r="N207" s="157">
        <v>76.082000000000008</v>
      </c>
      <c r="O207" s="161">
        <v>0.80056406838409377</v>
      </c>
      <c r="P207" s="161">
        <v>631.34307856057433</v>
      </c>
      <c r="Q207" s="316">
        <v>48.033844103045624</v>
      </c>
    </row>
    <row r="208" spans="1:17" s="12" customFormat="1" ht="12.75" customHeight="1">
      <c r="A208" s="378"/>
      <c r="B208" s="131" t="s">
        <v>362</v>
      </c>
      <c r="C208" s="148" t="s">
        <v>338</v>
      </c>
      <c r="D208" s="149">
        <v>30</v>
      </c>
      <c r="E208" s="150" t="s">
        <v>35</v>
      </c>
      <c r="F208" s="151">
        <v>30.14</v>
      </c>
      <c r="G208" s="151">
        <v>4.08</v>
      </c>
      <c r="H208" s="152">
        <v>4.8</v>
      </c>
      <c r="I208" s="151">
        <v>21.26</v>
      </c>
      <c r="J208" s="153">
        <v>2013.33</v>
      </c>
      <c r="K208" s="154">
        <v>21.26</v>
      </c>
      <c r="L208" s="153">
        <v>2013.33</v>
      </c>
      <c r="M208" s="145">
        <f>K208/L208</f>
        <v>1.0559620131821412E-2</v>
      </c>
      <c r="N208" s="142">
        <v>65.8</v>
      </c>
      <c r="O208" s="146">
        <f>M208*N208</f>
        <v>0.69482300467384883</v>
      </c>
      <c r="P208" s="146">
        <f>M208*60*1000</f>
        <v>633.57720790928477</v>
      </c>
      <c r="Q208" s="314">
        <f>P208*N208/1000</f>
        <v>41.689380280430939</v>
      </c>
    </row>
    <row r="209" spans="1:17" s="12" customFormat="1" ht="12.75" customHeight="1">
      <c r="A209" s="378"/>
      <c r="B209" s="131" t="s">
        <v>114</v>
      </c>
      <c r="C209" s="132" t="s">
        <v>104</v>
      </c>
      <c r="D209" s="131">
        <v>30</v>
      </c>
      <c r="E209" s="131">
        <v>1973</v>
      </c>
      <c r="F209" s="133">
        <v>26.297999999999998</v>
      </c>
      <c r="G209" s="133">
        <v>3.3660000000000001</v>
      </c>
      <c r="H209" s="133">
        <v>4.8</v>
      </c>
      <c r="I209" s="133">
        <v>18.132000000000001</v>
      </c>
      <c r="J209" s="134">
        <v>1715.3</v>
      </c>
      <c r="K209" s="135">
        <v>18.132000000000001</v>
      </c>
      <c r="L209" s="134">
        <v>1715.3</v>
      </c>
      <c r="M209" s="136">
        <v>1.0570745642161723E-2</v>
      </c>
      <c r="N209" s="133">
        <v>79.134</v>
      </c>
      <c r="O209" s="137">
        <v>0.83650538564682575</v>
      </c>
      <c r="P209" s="137">
        <v>634.24473852970334</v>
      </c>
      <c r="Q209" s="315">
        <v>50.190323138809546</v>
      </c>
    </row>
    <row r="210" spans="1:17" s="12" customFormat="1" ht="12.75" customHeight="1">
      <c r="A210" s="378"/>
      <c r="B210" s="138" t="s">
        <v>86</v>
      </c>
      <c r="C210" s="155" t="s">
        <v>820</v>
      </c>
      <c r="D210" s="156">
        <v>51</v>
      </c>
      <c r="E210" s="156">
        <v>1988</v>
      </c>
      <c r="F210" s="157">
        <v>34.718000000000004</v>
      </c>
      <c r="G210" s="157">
        <v>7.0344810000000004</v>
      </c>
      <c r="H210" s="157">
        <v>8</v>
      </c>
      <c r="I210" s="157">
        <v>19.683522</v>
      </c>
      <c r="J210" s="158">
        <v>1853.38</v>
      </c>
      <c r="K210" s="159">
        <v>19.683522</v>
      </c>
      <c r="L210" s="158">
        <v>1853.38</v>
      </c>
      <c r="M210" s="160">
        <v>1.0620337977101294E-2</v>
      </c>
      <c r="N210" s="157">
        <v>76.082000000000008</v>
      </c>
      <c r="O210" s="161">
        <v>0.80801655397382077</v>
      </c>
      <c r="P210" s="161">
        <v>637.22027862607763</v>
      </c>
      <c r="Q210" s="316">
        <v>48.480993238429242</v>
      </c>
    </row>
    <row r="211" spans="1:17" s="12" customFormat="1" ht="12.75" customHeight="1">
      <c r="A211" s="378"/>
      <c r="B211" s="138" t="s">
        <v>86</v>
      </c>
      <c r="C211" s="155" t="s">
        <v>241</v>
      </c>
      <c r="D211" s="156">
        <v>80</v>
      </c>
      <c r="E211" s="156">
        <v>1964</v>
      </c>
      <c r="F211" s="157">
        <v>59.454999999999998</v>
      </c>
      <c r="G211" s="157">
        <v>5.8851959999999996</v>
      </c>
      <c r="H211" s="157">
        <v>12.8</v>
      </c>
      <c r="I211" s="157">
        <v>40.769793</v>
      </c>
      <c r="J211" s="158">
        <v>3831.94</v>
      </c>
      <c r="K211" s="159">
        <v>40.769793</v>
      </c>
      <c r="L211" s="158">
        <v>3831.94</v>
      </c>
      <c r="M211" s="160">
        <v>1.0639465388288961E-2</v>
      </c>
      <c r="N211" s="157">
        <v>76.082000000000008</v>
      </c>
      <c r="O211" s="161">
        <v>0.80947180567180077</v>
      </c>
      <c r="P211" s="161">
        <v>638.3679232973376</v>
      </c>
      <c r="Q211" s="316">
        <v>48.568308340308043</v>
      </c>
    </row>
    <row r="212" spans="1:17" s="12" customFormat="1" ht="12.75" customHeight="1">
      <c r="A212" s="378"/>
      <c r="B212" s="131" t="s">
        <v>77</v>
      </c>
      <c r="C212" s="132" t="s">
        <v>55</v>
      </c>
      <c r="D212" s="131">
        <v>54</v>
      </c>
      <c r="E212" s="131">
        <v>1980</v>
      </c>
      <c r="F212" s="133">
        <v>54.65</v>
      </c>
      <c r="G212" s="133">
        <v>5.73</v>
      </c>
      <c r="H212" s="133">
        <v>11.39</v>
      </c>
      <c r="I212" s="133">
        <v>37.53</v>
      </c>
      <c r="J212" s="134">
        <v>3508.9</v>
      </c>
      <c r="K212" s="135">
        <f>I212/J212*L212</f>
        <v>37.53</v>
      </c>
      <c r="L212" s="134">
        <v>3508.9</v>
      </c>
      <c r="M212" s="136">
        <f>K212/L212</f>
        <v>1.0695659608424293E-2</v>
      </c>
      <c r="N212" s="133">
        <v>70.522999999999996</v>
      </c>
      <c r="O212" s="137">
        <f>M212*N212</f>
        <v>0.75429000256490641</v>
      </c>
      <c r="P212" s="137">
        <f>M212*60*1000</f>
        <v>641.73957650545765</v>
      </c>
      <c r="Q212" s="315">
        <f>P212*N212/1000</f>
        <v>45.257400153894388</v>
      </c>
    </row>
    <row r="213" spans="1:17" s="12" customFormat="1" ht="12.75" customHeight="1">
      <c r="A213" s="378"/>
      <c r="B213" s="131" t="s">
        <v>429</v>
      </c>
      <c r="C213" s="132" t="s">
        <v>404</v>
      </c>
      <c r="D213" s="131">
        <v>39</v>
      </c>
      <c r="E213" s="131">
        <v>1992</v>
      </c>
      <c r="F213" s="133">
        <f>SUM(G213+H213+I213)</f>
        <v>35.1</v>
      </c>
      <c r="G213" s="133">
        <v>4.4000000000000004</v>
      </c>
      <c r="H213" s="133">
        <v>6.2</v>
      </c>
      <c r="I213" s="133">
        <v>24.5</v>
      </c>
      <c r="J213" s="134">
        <v>2279.6999999999998</v>
      </c>
      <c r="K213" s="135">
        <v>24.5</v>
      </c>
      <c r="L213" s="134">
        <v>2279.6999999999998</v>
      </c>
      <c r="M213" s="136">
        <f>SUM(K213/L213)</f>
        <v>1.0747028117734791E-2</v>
      </c>
      <c r="N213" s="133">
        <v>58.2</v>
      </c>
      <c r="O213" s="137">
        <f>SUM(M213*N213)</f>
        <v>0.6254770364521649</v>
      </c>
      <c r="P213" s="137">
        <f>SUM(M213*60*1000)</f>
        <v>644.82168706408754</v>
      </c>
      <c r="Q213" s="315">
        <f>SUM(O213*60)</f>
        <v>37.528622187129898</v>
      </c>
    </row>
    <row r="214" spans="1:17" s="12" customFormat="1" ht="12.75" customHeight="1">
      <c r="A214" s="378"/>
      <c r="B214" s="138" t="s">
        <v>517</v>
      </c>
      <c r="C214" s="139" t="s">
        <v>794</v>
      </c>
      <c r="D214" s="141">
        <v>12</v>
      </c>
      <c r="E214" s="141" t="s">
        <v>516</v>
      </c>
      <c r="F214" s="142">
        <f>SUM(G214+H214+I214)</f>
        <v>7.9779999999999998</v>
      </c>
      <c r="G214" s="142">
        <v>0.76500000000000001</v>
      </c>
      <c r="H214" s="142">
        <v>1.28</v>
      </c>
      <c r="I214" s="142">
        <v>5.9329999999999998</v>
      </c>
      <c r="J214" s="143">
        <v>550.73</v>
      </c>
      <c r="K214" s="144">
        <v>4.0119999999999996</v>
      </c>
      <c r="L214" s="143">
        <v>372.52</v>
      </c>
      <c r="M214" s="145">
        <f>K214/L214</f>
        <v>1.0769891549447009E-2</v>
      </c>
      <c r="N214" s="142">
        <v>56.14</v>
      </c>
      <c r="O214" s="146">
        <f>M214*N214</f>
        <v>0.60462171158595512</v>
      </c>
      <c r="P214" s="146">
        <f>M214*60*1000</f>
        <v>646.19349296682049</v>
      </c>
      <c r="Q214" s="314">
        <f>P214*N214/1000</f>
        <v>36.277302695157303</v>
      </c>
    </row>
    <row r="215" spans="1:17" s="12" customFormat="1" ht="12.75" customHeight="1">
      <c r="A215" s="378"/>
      <c r="B215" s="138" t="s">
        <v>86</v>
      </c>
      <c r="C215" s="155" t="s">
        <v>80</v>
      </c>
      <c r="D215" s="156">
        <v>100</v>
      </c>
      <c r="E215" s="156">
        <v>1973</v>
      </c>
      <c r="F215" s="157">
        <v>71.938999999999993</v>
      </c>
      <c r="G215" s="157">
        <v>8.8779780000000006</v>
      </c>
      <c r="H215" s="157">
        <v>15.971</v>
      </c>
      <c r="I215" s="157">
        <v>47.090021999999998</v>
      </c>
      <c r="J215" s="158">
        <v>4362.3100000000004</v>
      </c>
      <c r="K215" s="159">
        <v>47.090021999999998</v>
      </c>
      <c r="L215" s="158">
        <v>4362.3100000000004</v>
      </c>
      <c r="M215" s="160">
        <v>1.0794744527555354E-2</v>
      </c>
      <c r="N215" s="157">
        <v>76.082000000000008</v>
      </c>
      <c r="O215" s="161">
        <v>0.82128575314546648</v>
      </c>
      <c r="P215" s="161">
        <v>647.68467165332117</v>
      </c>
      <c r="Q215" s="316">
        <v>49.277145188727985</v>
      </c>
    </row>
    <row r="216" spans="1:17" s="12" customFormat="1" ht="12.75" customHeight="1">
      <c r="A216" s="378"/>
      <c r="B216" s="131" t="s">
        <v>669</v>
      </c>
      <c r="C216" s="148" t="s">
        <v>339</v>
      </c>
      <c r="D216" s="149">
        <v>52</v>
      </c>
      <c r="E216" s="150" t="s">
        <v>35</v>
      </c>
      <c r="F216" s="169">
        <v>45.26</v>
      </c>
      <c r="G216" s="170">
        <v>4.25</v>
      </c>
      <c r="H216" s="152">
        <v>8.48</v>
      </c>
      <c r="I216" s="170">
        <v>32.53</v>
      </c>
      <c r="J216" s="153">
        <v>3000.73</v>
      </c>
      <c r="K216" s="171">
        <v>32.53</v>
      </c>
      <c r="L216" s="153">
        <v>3000.73</v>
      </c>
      <c r="M216" s="145">
        <f>K216/L216</f>
        <v>1.0840695430778511E-2</v>
      </c>
      <c r="N216" s="142">
        <v>65.8</v>
      </c>
      <c r="O216" s="146">
        <f>M216*N216</f>
        <v>0.71331775934522601</v>
      </c>
      <c r="P216" s="146">
        <f>M216*60*1000</f>
        <v>650.44172584671071</v>
      </c>
      <c r="Q216" s="314">
        <f>P216*N216/1000</f>
        <v>42.799065560713565</v>
      </c>
    </row>
    <row r="217" spans="1:17" s="12" customFormat="1" ht="12.75" customHeight="1">
      <c r="A217" s="378"/>
      <c r="B217" s="138" t="s">
        <v>229</v>
      </c>
      <c r="C217" s="155" t="s">
        <v>190</v>
      </c>
      <c r="D217" s="156">
        <v>46</v>
      </c>
      <c r="E217" s="156">
        <v>2006</v>
      </c>
      <c r="F217" s="157">
        <v>45.143000000000001</v>
      </c>
      <c r="G217" s="157">
        <v>8.9166290000000004</v>
      </c>
      <c r="H217" s="157">
        <v>3.68</v>
      </c>
      <c r="I217" s="157">
        <v>32.546377</v>
      </c>
      <c r="J217" s="158">
        <v>2989.78</v>
      </c>
      <c r="K217" s="159">
        <v>32.546377</v>
      </c>
      <c r="L217" s="158">
        <v>2989.78</v>
      </c>
      <c r="M217" s="160">
        <v>1.0885876887262606E-2</v>
      </c>
      <c r="N217" s="157">
        <v>67.906999999999996</v>
      </c>
      <c r="O217" s="161">
        <v>0.73922724178334176</v>
      </c>
      <c r="P217" s="161">
        <v>653.15261323575635</v>
      </c>
      <c r="Q217" s="316">
        <v>44.353634507000507</v>
      </c>
    </row>
    <row r="218" spans="1:17" s="12" customFormat="1" ht="12.75" customHeight="1">
      <c r="A218" s="378"/>
      <c r="B218" s="131" t="s">
        <v>114</v>
      </c>
      <c r="C218" s="132" t="s">
        <v>101</v>
      </c>
      <c r="D218" s="131">
        <v>8</v>
      </c>
      <c r="E218" s="131">
        <v>1994</v>
      </c>
      <c r="F218" s="133">
        <v>11.385</v>
      </c>
      <c r="G218" s="133">
        <v>1.01403</v>
      </c>
      <c r="H218" s="133">
        <v>1.2</v>
      </c>
      <c r="I218" s="133">
        <v>9.1709700000000005</v>
      </c>
      <c r="J218" s="134">
        <v>832.8</v>
      </c>
      <c r="K218" s="135">
        <v>9.1709700000000005</v>
      </c>
      <c r="L218" s="134">
        <v>832.8</v>
      </c>
      <c r="M218" s="136">
        <v>1.1012211815561961E-2</v>
      </c>
      <c r="N218" s="133">
        <v>79.134</v>
      </c>
      <c r="O218" s="137">
        <v>0.87144036981268025</v>
      </c>
      <c r="P218" s="137">
        <v>660.73270893371762</v>
      </c>
      <c r="Q218" s="315">
        <v>52.28642218876081</v>
      </c>
    </row>
    <row r="219" spans="1:17" s="12" customFormat="1" ht="12.75" customHeight="1">
      <c r="A219" s="378"/>
      <c r="B219" s="131" t="s">
        <v>362</v>
      </c>
      <c r="C219" s="148" t="s">
        <v>336</v>
      </c>
      <c r="D219" s="149">
        <v>15</v>
      </c>
      <c r="E219" s="150" t="s">
        <v>35</v>
      </c>
      <c r="F219" s="151">
        <v>15.58</v>
      </c>
      <c r="G219" s="151">
        <v>0.81</v>
      </c>
      <c r="H219" s="152">
        <v>2.4</v>
      </c>
      <c r="I219" s="151">
        <v>12.37</v>
      </c>
      <c r="J219" s="153">
        <v>1120.1099999999999</v>
      </c>
      <c r="K219" s="154">
        <v>12.37</v>
      </c>
      <c r="L219" s="153">
        <v>1120.1099999999999</v>
      </c>
      <c r="M219" s="145">
        <f>K219/L219</f>
        <v>1.1043558221960343E-2</v>
      </c>
      <c r="N219" s="142">
        <v>65.8</v>
      </c>
      <c r="O219" s="146">
        <f>M219*N219</f>
        <v>0.72666613100499056</v>
      </c>
      <c r="P219" s="146">
        <f>M219*60*1000</f>
        <v>662.61349331762051</v>
      </c>
      <c r="Q219" s="314">
        <f>P219*N219/1000</f>
        <v>43.599967860299422</v>
      </c>
    </row>
    <row r="220" spans="1:17" s="12" customFormat="1" ht="12.75" customHeight="1">
      <c r="A220" s="378"/>
      <c r="B220" s="131" t="s">
        <v>401</v>
      </c>
      <c r="C220" s="132" t="s">
        <v>387</v>
      </c>
      <c r="D220" s="131">
        <v>100</v>
      </c>
      <c r="E220" s="131">
        <v>1973</v>
      </c>
      <c r="F220" s="172">
        <v>64.06</v>
      </c>
      <c r="G220" s="133">
        <v>7.45404</v>
      </c>
      <c r="H220" s="133">
        <v>16</v>
      </c>
      <c r="I220" s="133">
        <v>40.605960000000003</v>
      </c>
      <c r="J220" s="134">
        <v>3676.85</v>
      </c>
      <c r="K220" s="135">
        <v>40.605960000000003</v>
      </c>
      <c r="L220" s="134">
        <v>3676.85</v>
      </c>
      <c r="M220" s="136">
        <f>K220/L220</f>
        <v>1.1043681412078274E-2</v>
      </c>
      <c r="N220" s="133">
        <v>65.400000000000006</v>
      </c>
      <c r="O220" s="137">
        <f>K220*N220/J220</f>
        <v>0.72225676434991926</v>
      </c>
      <c r="P220" s="137">
        <f>M220*60*1000</f>
        <v>662.62088472469634</v>
      </c>
      <c r="Q220" s="315">
        <f>O220*60</f>
        <v>43.335405860995152</v>
      </c>
    </row>
    <row r="221" spans="1:17" s="12" customFormat="1" ht="12.75" customHeight="1">
      <c r="A221" s="378"/>
      <c r="B221" s="131" t="s">
        <v>429</v>
      </c>
      <c r="C221" s="132" t="s">
        <v>407</v>
      </c>
      <c r="D221" s="131">
        <v>40</v>
      </c>
      <c r="E221" s="131">
        <v>1998</v>
      </c>
      <c r="F221" s="133">
        <f>SUM(G221+H221+I221)</f>
        <v>33.1</v>
      </c>
      <c r="G221" s="133">
        <v>2.6</v>
      </c>
      <c r="H221" s="133">
        <v>6.4</v>
      </c>
      <c r="I221" s="133">
        <v>24.1</v>
      </c>
      <c r="J221" s="134">
        <v>2183.7199999999998</v>
      </c>
      <c r="K221" s="135">
        <v>23.6</v>
      </c>
      <c r="L221" s="134">
        <v>2133.7600000000002</v>
      </c>
      <c r="M221" s="136">
        <f>SUM(K221/L221)</f>
        <v>1.1060287942411517E-2</v>
      </c>
      <c r="N221" s="133">
        <v>58.2</v>
      </c>
      <c r="O221" s="137">
        <f>SUM(M221*N221)</f>
        <v>0.64370875824835028</v>
      </c>
      <c r="P221" s="137">
        <f>SUM(M221*60*1000)</f>
        <v>663.61727654469109</v>
      </c>
      <c r="Q221" s="315">
        <f>SUM(O221*60)</f>
        <v>38.622525494901019</v>
      </c>
    </row>
    <row r="222" spans="1:17" s="12" customFormat="1" ht="12.75" customHeight="1">
      <c r="A222" s="378"/>
      <c r="B222" s="138" t="s">
        <v>517</v>
      </c>
      <c r="C222" s="139" t="s">
        <v>788</v>
      </c>
      <c r="D222" s="141">
        <v>30</v>
      </c>
      <c r="E222" s="141" t="s">
        <v>516</v>
      </c>
      <c r="F222" s="142">
        <f>SUM(G222+H222+I222)</f>
        <v>19.478000000000002</v>
      </c>
      <c r="G222" s="142">
        <v>1.95</v>
      </c>
      <c r="H222" s="142">
        <v>4.18</v>
      </c>
      <c r="I222" s="142">
        <v>13.348000000000001</v>
      </c>
      <c r="J222" s="143">
        <v>1199.28</v>
      </c>
      <c r="K222" s="144">
        <v>10.627000000000001</v>
      </c>
      <c r="L222" s="143">
        <v>954.82</v>
      </c>
      <c r="M222" s="145">
        <f>K222/L222</f>
        <v>1.1129846463207724E-2</v>
      </c>
      <c r="N222" s="142">
        <v>56.14</v>
      </c>
      <c r="O222" s="146">
        <f>M222*N222</f>
        <v>0.62482958044448167</v>
      </c>
      <c r="P222" s="146">
        <f>M222*60*1000</f>
        <v>667.79078779246345</v>
      </c>
      <c r="Q222" s="314">
        <f>P222*N222/1000</f>
        <v>37.489774826668899</v>
      </c>
    </row>
    <row r="223" spans="1:17" s="12" customFormat="1" ht="12.75" customHeight="1">
      <c r="A223" s="378"/>
      <c r="B223" s="138" t="s">
        <v>517</v>
      </c>
      <c r="C223" s="139" t="s">
        <v>793</v>
      </c>
      <c r="D223" s="141">
        <v>11</v>
      </c>
      <c r="E223" s="141" t="s">
        <v>516</v>
      </c>
      <c r="F223" s="142">
        <f>SUM(G223+H223+I223)</f>
        <v>8.4610000000000003</v>
      </c>
      <c r="G223" s="142">
        <v>0.96899999999999997</v>
      </c>
      <c r="H223" s="142">
        <v>1.76</v>
      </c>
      <c r="I223" s="142">
        <v>5.7320000000000002</v>
      </c>
      <c r="J223" s="143">
        <v>515.22</v>
      </c>
      <c r="K223" s="144">
        <v>4.7140000000000004</v>
      </c>
      <c r="L223" s="143">
        <v>423.51</v>
      </c>
      <c r="M223" s="145">
        <f>K223/L223</f>
        <v>1.1130787938891645E-2</v>
      </c>
      <c r="N223" s="142">
        <v>56.14</v>
      </c>
      <c r="O223" s="146">
        <f>M223*N223</f>
        <v>0.62488243488937689</v>
      </c>
      <c r="P223" s="146">
        <f>M223*60*1000</f>
        <v>667.84727633349871</v>
      </c>
      <c r="Q223" s="314">
        <f>P223*N223/1000</f>
        <v>37.492946093362619</v>
      </c>
    </row>
    <row r="224" spans="1:17" s="12" customFormat="1" ht="12.75" customHeight="1">
      <c r="A224" s="378"/>
      <c r="B224" s="131" t="s">
        <v>669</v>
      </c>
      <c r="C224" s="148" t="s">
        <v>340</v>
      </c>
      <c r="D224" s="149">
        <v>54</v>
      </c>
      <c r="E224" s="150" t="s">
        <v>35</v>
      </c>
      <c r="F224" s="151">
        <v>48.09</v>
      </c>
      <c r="G224" s="151">
        <v>5.81</v>
      </c>
      <c r="H224" s="152">
        <v>8.64</v>
      </c>
      <c r="I224" s="151">
        <v>33.64</v>
      </c>
      <c r="J224" s="153">
        <v>3008.9</v>
      </c>
      <c r="K224" s="154">
        <v>33.64</v>
      </c>
      <c r="L224" s="153">
        <v>3008.9</v>
      </c>
      <c r="M224" s="145">
        <f>K224/L224</f>
        <v>1.1180165508989997E-2</v>
      </c>
      <c r="N224" s="142">
        <v>65.8</v>
      </c>
      <c r="O224" s="146">
        <f>M224*N224</f>
        <v>0.73565489049154176</v>
      </c>
      <c r="P224" s="146">
        <f>M224*60*1000</f>
        <v>670.80993053939972</v>
      </c>
      <c r="Q224" s="314">
        <f>P224*N224/1000</f>
        <v>44.139293429492497</v>
      </c>
    </row>
    <row r="225" spans="1:17" s="12" customFormat="1" ht="12.75" customHeight="1">
      <c r="A225" s="378"/>
      <c r="B225" s="131" t="s">
        <v>138</v>
      </c>
      <c r="C225" s="173" t="s">
        <v>130</v>
      </c>
      <c r="D225" s="174">
        <v>40</v>
      </c>
      <c r="E225" s="174">
        <v>1987</v>
      </c>
      <c r="F225" s="175">
        <v>35.728000000000002</v>
      </c>
      <c r="G225" s="175">
        <v>3.8250000000000002</v>
      </c>
      <c r="H225" s="175">
        <v>6.4</v>
      </c>
      <c r="I225" s="175">
        <v>25.502998999999999</v>
      </c>
      <c r="J225" s="176">
        <v>2280.42</v>
      </c>
      <c r="K225" s="177">
        <v>25.502998999999999</v>
      </c>
      <c r="L225" s="176">
        <v>2280.42</v>
      </c>
      <c r="M225" s="178">
        <v>1.1183465765078362E-2</v>
      </c>
      <c r="N225" s="175">
        <v>87.527000000000001</v>
      </c>
      <c r="O225" s="179">
        <v>0.9788552080200138</v>
      </c>
      <c r="P225" s="179">
        <v>671.00794590470173</v>
      </c>
      <c r="Q225" s="318">
        <v>58.731312481200831</v>
      </c>
    </row>
    <row r="226" spans="1:17" s="12" customFormat="1" ht="12.75" customHeight="1">
      <c r="A226" s="378"/>
      <c r="B226" s="138" t="s">
        <v>37</v>
      </c>
      <c r="C226" s="139" t="s">
        <v>590</v>
      </c>
      <c r="D226" s="141">
        <v>60</v>
      </c>
      <c r="E226" s="141">
        <v>1971</v>
      </c>
      <c r="F226" s="142">
        <f t="shared" ref="F226:F232" si="20">G226+H226+I226</f>
        <v>45.326999999999998</v>
      </c>
      <c r="G226" s="142">
        <v>5.0316350000000005</v>
      </c>
      <c r="H226" s="142">
        <v>9.52</v>
      </c>
      <c r="I226" s="142">
        <v>30.775365000000001</v>
      </c>
      <c r="J226" s="143">
        <v>2701.05</v>
      </c>
      <c r="K226" s="144">
        <v>30.775365000000001</v>
      </c>
      <c r="L226" s="143">
        <v>2701.05</v>
      </c>
      <c r="M226" s="145">
        <f t="shared" ref="M226:M232" si="21">K226/L226</f>
        <v>1.1393852390736935E-2</v>
      </c>
      <c r="N226" s="142">
        <v>56.244</v>
      </c>
      <c r="O226" s="146">
        <f t="shared" ref="O226:O232" si="22">M226*N226</f>
        <v>0.64083583386460818</v>
      </c>
      <c r="P226" s="146">
        <f t="shared" ref="P226:P232" si="23">M226*60*1000</f>
        <v>683.63114344421615</v>
      </c>
      <c r="Q226" s="314">
        <f t="shared" ref="Q226:Q232" si="24">P226*N226/1000</f>
        <v>38.450150031876497</v>
      </c>
    </row>
    <row r="227" spans="1:17" s="12" customFormat="1" ht="12.75" customHeight="1">
      <c r="A227" s="378"/>
      <c r="B227" s="138" t="s">
        <v>37</v>
      </c>
      <c r="C227" s="139" t="s">
        <v>591</v>
      </c>
      <c r="D227" s="141">
        <v>25</v>
      </c>
      <c r="E227" s="141">
        <v>1972</v>
      </c>
      <c r="F227" s="142">
        <f t="shared" si="20"/>
        <v>20.788</v>
      </c>
      <c r="G227" s="142">
        <v>2.3797200000000003</v>
      </c>
      <c r="H227" s="142">
        <v>3.7142750000000002</v>
      </c>
      <c r="I227" s="142">
        <v>14.694005000000001</v>
      </c>
      <c r="J227" s="143">
        <v>1286.01</v>
      </c>
      <c r="K227" s="144">
        <v>14.694005000000001</v>
      </c>
      <c r="L227" s="143">
        <v>1286.01</v>
      </c>
      <c r="M227" s="145">
        <f t="shared" si="21"/>
        <v>1.142604256576543E-2</v>
      </c>
      <c r="N227" s="142">
        <v>56.244</v>
      </c>
      <c r="O227" s="146">
        <f t="shared" si="22"/>
        <v>0.64264633806891081</v>
      </c>
      <c r="P227" s="146">
        <f t="shared" si="23"/>
        <v>685.56255394592586</v>
      </c>
      <c r="Q227" s="314">
        <f t="shared" si="24"/>
        <v>38.558780284134656</v>
      </c>
    </row>
    <row r="228" spans="1:17" s="12" customFormat="1" ht="12.75" customHeight="1">
      <c r="A228" s="378"/>
      <c r="B228" s="131" t="s">
        <v>402</v>
      </c>
      <c r="C228" s="139" t="s">
        <v>682</v>
      </c>
      <c r="D228" s="141">
        <v>24</v>
      </c>
      <c r="E228" s="141" t="s">
        <v>35</v>
      </c>
      <c r="F228" s="142">
        <f t="shared" si="20"/>
        <v>14.757000000000001</v>
      </c>
      <c r="G228" s="142">
        <v>2.2000000000000002</v>
      </c>
      <c r="H228" s="142">
        <v>0.24</v>
      </c>
      <c r="I228" s="142">
        <v>12.317</v>
      </c>
      <c r="J228" s="143">
        <v>1076.8800000000001</v>
      </c>
      <c r="K228" s="144">
        <f>I228</f>
        <v>12.317</v>
      </c>
      <c r="L228" s="143">
        <f>J228</f>
        <v>1076.8800000000001</v>
      </c>
      <c r="M228" s="145">
        <f t="shared" si="21"/>
        <v>1.1437671792585988E-2</v>
      </c>
      <c r="N228" s="142">
        <v>89.59</v>
      </c>
      <c r="O228" s="146">
        <f t="shared" si="22"/>
        <v>1.0247010158977787</v>
      </c>
      <c r="P228" s="146">
        <f t="shared" si="23"/>
        <v>686.26030755515933</v>
      </c>
      <c r="Q228" s="314">
        <f t="shared" si="24"/>
        <v>61.482060953866728</v>
      </c>
    </row>
    <row r="229" spans="1:17" s="12" customFormat="1" ht="12.75" customHeight="1">
      <c r="A229" s="378"/>
      <c r="B229" s="138" t="s">
        <v>37</v>
      </c>
      <c r="C229" s="139" t="s">
        <v>592</v>
      </c>
      <c r="D229" s="141">
        <v>60</v>
      </c>
      <c r="E229" s="141">
        <v>1967</v>
      </c>
      <c r="F229" s="142">
        <f t="shared" si="20"/>
        <v>46.628</v>
      </c>
      <c r="G229" s="142">
        <v>6.0626199999999999</v>
      </c>
      <c r="H229" s="142">
        <v>9.6</v>
      </c>
      <c r="I229" s="142">
        <v>30.96538</v>
      </c>
      <c r="J229" s="143">
        <v>2699.69</v>
      </c>
      <c r="K229" s="144">
        <v>30.96538</v>
      </c>
      <c r="L229" s="143">
        <v>2699.69</v>
      </c>
      <c r="M229" s="145">
        <f t="shared" si="21"/>
        <v>1.1469976182450577E-2</v>
      </c>
      <c r="N229" s="142">
        <v>56.244</v>
      </c>
      <c r="O229" s="146">
        <f t="shared" si="22"/>
        <v>0.64511734040575019</v>
      </c>
      <c r="P229" s="146">
        <f t="shared" si="23"/>
        <v>688.19857094703468</v>
      </c>
      <c r="Q229" s="314">
        <f t="shared" si="24"/>
        <v>38.707040424345017</v>
      </c>
    </row>
    <row r="230" spans="1:17" s="12" customFormat="1" ht="12.75" customHeight="1">
      <c r="A230" s="378"/>
      <c r="B230" s="138" t="s">
        <v>37</v>
      </c>
      <c r="C230" s="139" t="s">
        <v>593</v>
      </c>
      <c r="D230" s="141">
        <v>60</v>
      </c>
      <c r="E230" s="141">
        <v>1970</v>
      </c>
      <c r="F230" s="142">
        <f t="shared" si="20"/>
        <v>47.504000000000005</v>
      </c>
      <c r="G230" s="142">
        <v>6.7031050000000008</v>
      </c>
      <c r="H230" s="142">
        <v>9.6</v>
      </c>
      <c r="I230" s="142">
        <v>31.200895000000003</v>
      </c>
      <c r="J230" s="143">
        <v>2700.7400000000002</v>
      </c>
      <c r="K230" s="144">
        <v>31.200895000000003</v>
      </c>
      <c r="L230" s="143">
        <v>2700.7400000000002</v>
      </c>
      <c r="M230" s="145">
        <f t="shared" si="21"/>
        <v>1.1552720735798336E-2</v>
      </c>
      <c r="N230" s="142">
        <v>56.244</v>
      </c>
      <c r="O230" s="146">
        <f t="shared" si="22"/>
        <v>0.64977122506424156</v>
      </c>
      <c r="P230" s="146">
        <f t="shared" si="23"/>
        <v>693.16324414790017</v>
      </c>
      <c r="Q230" s="314">
        <f t="shared" si="24"/>
        <v>38.986273503854498</v>
      </c>
    </row>
    <row r="231" spans="1:17" s="12" customFormat="1" ht="12.75" customHeight="1">
      <c r="A231" s="378"/>
      <c r="B231" s="131" t="s">
        <v>402</v>
      </c>
      <c r="C231" s="139" t="s">
        <v>683</v>
      </c>
      <c r="D231" s="141">
        <v>8</v>
      </c>
      <c r="E231" s="141" t="s">
        <v>35</v>
      </c>
      <c r="F231" s="142">
        <f t="shared" si="20"/>
        <v>5.7050000000000001</v>
      </c>
      <c r="G231" s="142">
        <v>0</v>
      </c>
      <c r="H231" s="142">
        <v>0</v>
      </c>
      <c r="I231" s="142">
        <v>5.7050000000000001</v>
      </c>
      <c r="J231" s="143">
        <v>491.34</v>
      </c>
      <c r="K231" s="144">
        <f>I231</f>
        <v>5.7050000000000001</v>
      </c>
      <c r="L231" s="143">
        <f>J231</f>
        <v>491.34</v>
      </c>
      <c r="M231" s="145">
        <f t="shared" si="21"/>
        <v>1.1611104326942647E-2</v>
      </c>
      <c r="N231" s="142">
        <v>89.59</v>
      </c>
      <c r="O231" s="146">
        <f t="shared" si="22"/>
        <v>1.0402388366507918</v>
      </c>
      <c r="P231" s="146">
        <f t="shared" si="23"/>
        <v>696.66625961655882</v>
      </c>
      <c r="Q231" s="314">
        <f t="shared" si="24"/>
        <v>62.414330199047505</v>
      </c>
    </row>
    <row r="232" spans="1:17" s="12" customFormat="1" ht="11.25" customHeight="1">
      <c r="A232" s="378"/>
      <c r="B232" s="138" t="s">
        <v>37</v>
      </c>
      <c r="C232" s="139" t="s">
        <v>594</v>
      </c>
      <c r="D232" s="141">
        <v>40</v>
      </c>
      <c r="E232" s="141" t="s">
        <v>35</v>
      </c>
      <c r="F232" s="142">
        <f t="shared" si="20"/>
        <v>36.621700000000004</v>
      </c>
      <c r="G232" s="142">
        <v>6.2892600000000005</v>
      </c>
      <c r="H232" s="142">
        <v>6.4</v>
      </c>
      <c r="I232" s="142">
        <v>23.932440000000003</v>
      </c>
      <c r="J232" s="143">
        <v>2054.64</v>
      </c>
      <c r="K232" s="144">
        <v>23.932440000000003</v>
      </c>
      <c r="L232" s="143">
        <v>2054.64</v>
      </c>
      <c r="M232" s="145">
        <f t="shared" si="21"/>
        <v>1.164799672935405E-2</v>
      </c>
      <c r="N232" s="142">
        <v>56.244</v>
      </c>
      <c r="O232" s="146">
        <f t="shared" si="22"/>
        <v>0.65512992804578918</v>
      </c>
      <c r="P232" s="146">
        <f t="shared" si="23"/>
        <v>698.87980376124301</v>
      </c>
      <c r="Q232" s="314">
        <f t="shared" si="24"/>
        <v>39.307795682747354</v>
      </c>
    </row>
    <row r="233" spans="1:17" s="12" customFormat="1" ht="12.75" customHeight="1">
      <c r="A233" s="378"/>
      <c r="B233" s="138" t="s">
        <v>148</v>
      </c>
      <c r="C233" s="162" t="s">
        <v>145</v>
      </c>
      <c r="D233" s="163">
        <v>9</v>
      </c>
      <c r="E233" s="163">
        <v>1960</v>
      </c>
      <c r="F233" s="164">
        <v>7.1689999999999996</v>
      </c>
      <c r="G233" s="164">
        <v>0.651729</v>
      </c>
      <c r="H233" s="164">
        <v>1.84</v>
      </c>
      <c r="I233" s="164">
        <v>4.6772710000000002</v>
      </c>
      <c r="J233" s="165">
        <v>536.88</v>
      </c>
      <c r="K233" s="166">
        <v>4.6772710000000002</v>
      </c>
      <c r="L233" s="165">
        <v>400.83</v>
      </c>
      <c r="M233" s="167">
        <v>1.166896439887234E-2</v>
      </c>
      <c r="N233" s="164">
        <v>71.722000000000008</v>
      </c>
      <c r="O233" s="168">
        <v>0.83692146461592209</v>
      </c>
      <c r="P233" s="168">
        <v>700.13786393234045</v>
      </c>
      <c r="Q233" s="317">
        <v>50.21528787695533</v>
      </c>
    </row>
    <row r="234" spans="1:17" s="12" customFormat="1" ht="12.75" customHeight="1">
      <c r="A234" s="378"/>
      <c r="B234" s="138" t="s">
        <v>86</v>
      </c>
      <c r="C234" s="155" t="s">
        <v>242</v>
      </c>
      <c r="D234" s="156">
        <v>60</v>
      </c>
      <c r="E234" s="156">
        <v>1988</v>
      </c>
      <c r="F234" s="157">
        <v>41.41</v>
      </c>
      <c r="G234" s="157">
        <v>4.1642520000000003</v>
      </c>
      <c r="H234" s="157">
        <v>9.6</v>
      </c>
      <c r="I234" s="157">
        <v>27.645744000000001</v>
      </c>
      <c r="J234" s="158">
        <v>2363.7600000000002</v>
      </c>
      <c r="K234" s="159">
        <v>27.645744000000001</v>
      </c>
      <c r="L234" s="158">
        <v>2363.7600000000002</v>
      </c>
      <c r="M234" s="160">
        <v>1.1695664534470504E-2</v>
      </c>
      <c r="N234" s="157">
        <v>76.082000000000008</v>
      </c>
      <c r="O234" s="161">
        <v>0.88982954911158496</v>
      </c>
      <c r="P234" s="161">
        <v>701.73987206823017</v>
      </c>
      <c r="Q234" s="316">
        <v>53.389772946695089</v>
      </c>
    </row>
    <row r="235" spans="1:17" s="12" customFormat="1" ht="12.75" customHeight="1">
      <c r="A235" s="378"/>
      <c r="B235" s="138" t="s">
        <v>37</v>
      </c>
      <c r="C235" s="139" t="s">
        <v>595</v>
      </c>
      <c r="D235" s="141">
        <v>18</v>
      </c>
      <c r="E235" s="141" t="s">
        <v>35</v>
      </c>
      <c r="F235" s="142">
        <f>G235+H235+I235</f>
        <v>17.184000000000001</v>
      </c>
      <c r="G235" s="142">
        <v>2.7196800000000003</v>
      </c>
      <c r="H235" s="142">
        <v>2.88</v>
      </c>
      <c r="I235" s="142">
        <v>11.58432</v>
      </c>
      <c r="J235" s="143">
        <v>989.4</v>
      </c>
      <c r="K235" s="144">
        <v>11.58432</v>
      </c>
      <c r="L235" s="143">
        <v>989.4</v>
      </c>
      <c r="M235" s="145">
        <f>K235/L235</f>
        <v>1.1708429351121893E-2</v>
      </c>
      <c r="N235" s="142">
        <v>56.244</v>
      </c>
      <c r="O235" s="146">
        <f>M235*N235</f>
        <v>0.65852890042449974</v>
      </c>
      <c r="P235" s="146">
        <f>M235*60*1000</f>
        <v>702.50576106731353</v>
      </c>
      <c r="Q235" s="314">
        <f>P235*N235/1000</f>
        <v>39.511734025469984</v>
      </c>
    </row>
    <row r="236" spans="1:17" s="12" customFormat="1" ht="12.75" customHeight="1">
      <c r="A236" s="378"/>
      <c r="B236" s="138" t="s">
        <v>37</v>
      </c>
      <c r="C236" s="139" t="s">
        <v>596</v>
      </c>
      <c r="D236" s="141">
        <v>50</v>
      </c>
      <c r="E236" s="141">
        <v>1969</v>
      </c>
      <c r="F236" s="142">
        <f>G236+H236+I236</f>
        <v>43.91</v>
      </c>
      <c r="G236" s="142">
        <v>5.4393600000000006</v>
      </c>
      <c r="H236" s="142">
        <v>8</v>
      </c>
      <c r="I236" s="142">
        <v>30.47064</v>
      </c>
      <c r="J236" s="143">
        <v>2597.4</v>
      </c>
      <c r="K236" s="144">
        <v>30.47064</v>
      </c>
      <c r="L236" s="143">
        <v>2597.4</v>
      </c>
      <c r="M236" s="145">
        <f>K236/L236</f>
        <v>1.1731208131208131E-2</v>
      </c>
      <c r="N236" s="142">
        <v>56.244</v>
      </c>
      <c r="O236" s="146">
        <f>M236*N236</f>
        <v>0.65981007013167015</v>
      </c>
      <c r="P236" s="146">
        <f>M236*60*1000</f>
        <v>703.87248787248791</v>
      </c>
      <c r="Q236" s="314">
        <f>P236*N236/1000</f>
        <v>39.588604207900204</v>
      </c>
    </row>
    <row r="237" spans="1:17" s="12" customFormat="1" ht="12.75" customHeight="1">
      <c r="A237" s="378"/>
      <c r="B237" s="138" t="s">
        <v>37</v>
      </c>
      <c r="C237" s="139" t="s">
        <v>597</v>
      </c>
      <c r="D237" s="141">
        <v>40</v>
      </c>
      <c r="E237" s="141" t="s">
        <v>35</v>
      </c>
      <c r="F237" s="142">
        <f>G237+H237+I237</f>
        <v>38.332340000000002</v>
      </c>
      <c r="G237" s="142">
        <v>4.4194800000000001</v>
      </c>
      <c r="H237" s="142">
        <v>6.4</v>
      </c>
      <c r="I237" s="142">
        <v>27.51286</v>
      </c>
      <c r="J237" s="143">
        <v>2332.92</v>
      </c>
      <c r="K237" s="144">
        <v>27.51286</v>
      </c>
      <c r="L237" s="143">
        <v>2332.92</v>
      </c>
      <c r="M237" s="145">
        <f>K237/L237</f>
        <v>1.1793314815767364E-2</v>
      </c>
      <c r="N237" s="142">
        <v>56.244</v>
      </c>
      <c r="O237" s="146">
        <f>M237*N237</f>
        <v>0.66330319849801966</v>
      </c>
      <c r="P237" s="146">
        <f>M237*60*1000</f>
        <v>707.59888894604182</v>
      </c>
      <c r="Q237" s="314">
        <f>P237*N237/1000</f>
        <v>39.798191909881176</v>
      </c>
    </row>
    <row r="238" spans="1:17" s="12" customFormat="1" ht="12.75" customHeight="1">
      <c r="A238" s="378"/>
      <c r="B238" s="131" t="s">
        <v>402</v>
      </c>
      <c r="C238" s="139" t="s">
        <v>684</v>
      </c>
      <c r="D238" s="141">
        <v>58</v>
      </c>
      <c r="E238" s="141" t="s">
        <v>35</v>
      </c>
      <c r="F238" s="142">
        <f>G238+H238+I238</f>
        <v>42.265999999999998</v>
      </c>
      <c r="G238" s="142">
        <v>5.2789999999999999</v>
      </c>
      <c r="H238" s="142">
        <v>9.2799999999999994</v>
      </c>
      <c r="I238" s="142">
        <v>27.707000000000001</v>
      </c>
      <c r="J238" s="143">
        <v>2346.98</v>
      </c>
      <c r="K238" s="144">
        <f>I238</f>
        <v>27.707000000000001</v>
      </c>
      <c r="L238" s="143">
        <f>J238</f>
        <v>2346.98</v>
      </c>
      <c r="M238" s="145">
        <f>K238/L238</f>
        <v>1.1805383940212529E-2</v>
      </c>
      <c r="N238" s="142">
        <v>89.59</v>
      </c>
      <c r="O238" s="146">
        <f>M238*N238</f>
        <v>1.0576443472036405</v>
      </c>
      <c r="P238" s="146">
        <f>M238*60*1000</f>
        <v>708.32303641275178</v>
      </c>
      <c r="Q238" s="314">
        <f>P238*N238/1000</f>
        <v>63.458660832218435</v>
      </c>
    </row>
    <row r="239" spans="1:17" s="12" customFormat="1" ht="12.75" customHeight="1">
      <c r="A239" s="378"/>
      <c r="B239" s="131" t="s">
        <v>114</v>
      </c>
      <c r="C239" s="132" t="s">
        <v>106</v>
      </c>
      <c r="D239" s="131">
        <v>30</v>
      </c>
      <c r="E239" s="131">
        <v>1977</v>
      </c>
      <c r="F239" s="133">
        <v>26.343</v>
      </c>
      <c r="G239" s="133">
        <v>3.1110000000000002</v>
      </c>
      <c r="H239" s="133">
        <v>4.8</v>
      </c>
      <c r="I239" s="133">
        <v>18.431999999999999</v>
      </c>
      <c r="J239" s="134">
        <v>1557.06</v>
      </c>
      <c r="K239" s="135">
        <v>18.431999999999999</v>
      </c>
      <c r="L239" s="134">
        <v>1557.06</v>
      </c>
      <c r="M239" s="136">
        <v>1.1837694115833686E-2</v>
      </c>
      <c r="N239" s="133">
        <v>79.134</v>
      </c>
      <c r="O239" s="137">
        <v>0.93676408616238294</v>
      </c>
      <c r="P239" s="137">
        <v>710.26164695002115</v>
      </c>
      <c r="Q239" s="315">
        <v>56.205845169742972</v>
      </c>
    </row>
    <row r="240" spans="1:17" s="12" customFormat="1" ht="12.75" customHeight="1">
      <c r="A240" s="378"/>
      <c r="B240" s="131" t="s">
        <v>128</v>
      </c>
      <c r="C240" s="132" t="s">
        <v>826</v>
      </c>
      <c r="D240" s="131">
        <v>39</v>
      </c>
      <c r="E240" s="131">
        <v>1990</v>
      </c>
      <c r="F240" s="133">
        <v>36.933</v>
      </c>
      <c r="G240" s="133">
        <v>4.3328069999999999</v>
      </c>
      <c r="H240" s="133">
        <v>6.32</v>
      </c>
      <c r="I240" s="133">
        <v>26.280190000000001</v>
      </c>
      <c r="J240" s="134">
        <v>2218.0300000000002</v>
      </c>
      <c r="K240" s="135">
        <v>26.280190000000001</v>
      </c>
      <c r="L240" s="134">
        <v>2218.0300000000002</v>
      </c>
      <c r="M240" s="136">
        <v>1.1848437577489934E-2</v>
      </c>
      <c r="N240" s="133">
        <v>83.27600000000001</v>
      </c>
      <c r="O240" s="137">
        <v>0.9866904877030519</v>
      </c>
      <c r="P240" s="137">
        <v>710.90625464939603</v>
      </c>
      <c r="Q240" s="315">
        <v>59.201429262183112</v>
      </c>
    </row>
    <row r="241" spans="1:17" s="12" customFormat="1" ht="12.75" customHeight="1">
      <c r="A241" s="378"/>
      <c r="B241" s="138" t="s">
        <v>86</v>
      </c>
      <c r="C241" s="155" t="s">
        <v>243</v>
      </c>
      <c r="D241" s="156">
        <v>75</v>
      </c>
      <c r="E241" s="156">
        <v>1987</v>
      </c>
      <c r="F241" s="157">
        <v>65.837000000000003</v>
      </c>
      <c r="G241" s="157">
        <v>6.1557000000000004</v>
      </c>
      <c r="H241" s="157">
        <v>12</v>
      </c>
      <c r="I241" s="157">
        <v>47.6813</v>
      </c>
      <c r="J241" s="158">
        <v>4017.2</v>
      </c>
      <c r="K241" s="159">
        <v>47.6813</v>
      </c>
      <c r="L241" s="158">
        <v>4017.2</v>
      </c>
      <c r="M241" s="160">
        <v>1.1869287065617844E-2</v>
      </c>
      <c r="N241" s="157">
        <v>76.082000000000008</v>
      </c>
      <c r="O241" s="161">
        <v>0.9030390985263369</v>
      </c>
      <c r="P241" s="161">
        <v>712.15722393707063</v>
      </c>
      <c r="Q241" s="316">
        <v>54.182345911580214</v>
      </c>
    </row>
    <row r="242" spans="1:17" s="12" customFormat="1" ht="12.75" customHeight="1">
      <c r="A242" s="378"/>
      <c r="B242" s="138" t="s">
        <v>515</v>
      </c>
      <c r="C242" s="180" t="s">
        <v>499</v>
      </c>
      <c r="D242" s="181">
        <v>40</v>
      </c>
      <c r="E242" s="181">
        <v>1992</v>
      </c>
      <c r="F242" s="182">
        <f>G242+H242+I242</f>
        <v>38.388999999999996</v>
      </c>
      <c r="G242" s="182">
        <v>5.4580000000000002</v>
      </c>
      <c r="H242" s="182">
        <v>6.4</v>
      </c>
      <c r="I242" s="182">
        <v>26.530999999999999</v>
      </c>
      <c r="J242" s="183">
        <v>2229.96</v>
      </c>
      <c r="K242" s="184">
        <f>I242</f>
        <v>26.530999999999999</v>
      </c>
      <c r="L242" s="183">
        <f>J242</f>
        <v>2229.96</v>
      </c>
      <c r="M242" s="185">
        <f t="shared" ref="M242:M247" si="25">K242/L242</f>
        <v>1.1897522825521534E-2</v>
      </c>
      <c r="N242" s="182">
        <v>49.3</v>
      </c>
      <c r="O242" s="186">
        <f t="shared" ref="O242:O247" si="26">M242*N242</f>
        <v>0.58654787529821162</v>
      </c>
      <c r="P242" s="186">
        <f t="shared" ref="P242:P247" si="27">M242*60*1000</f>
        <v>713.85136953129199</v>
      </c>
      <c r="Q242" s="319">
        <f t="shared" ref="Q242:Q247" si="28">P242*N242/1000</f>
        <v>35.192872517892688</v>
      </c>
    </row>
    <row r="243" spans="1:17" s="12" customFormat="1" ht="12.75" customHeight="1">
      <c r="A243" s="378"/>
      <c r="B243" s="138" t="s">
        <v>37</v>
      </c>
      <c r="C243" s="139" t="s">
        <v>598</v>
      </c>
      <c r="D243" s="141">
        <v>60</v>
      </c>
      <c r="E243" s="141">
        <v>1970</v>
      </c>
      <c r="F243" s="142">
        <f>G243+H243+I243</f>
        <v>47.290000000000006</v>
      </c>
      <c r="G243" s="142">
        <v>5.5526800000000005</v>
      </c>
      <c r="H243" s="142">
        <v>9.6</v>
      </c>
      <c r="I243" s="142">
        <v>32.137320000000003</v>
      </c>
      <c r="J243" s="143">
        <v>2701.02</v>
      </c>
      <c r="K243" s="144">
        <v>32.137320000000003</v>
      </c>
      <c r="L243" s="143">
        <v>2701.02</v>
      </c>
      <c r="M243" s="145">
        <f t="shared" si="25"/>
        <v>1.1898216229424441E-2</v>
      </c>
      <c r="N243" s="142">
        <v>56.244</v>
      </c>
      <c r="O243" s="146">
        <f t="shared" si="26"/>
        <v>0.66920327360774823</v>
      </c>
      <c r="P243" s="146">
        <f t="shared" si="27"/>
        <v>713.89297376546642</v>
      </c>
      <c r="Q243" s="314">
        <f t="shared" si="28"/>
        <v>40.152196416464896</v>
      </c>
    </row>
    <row r="244" spans="1:17" s="12" customFormat="1" ht="12.75" customHeight="1">
      <c r="A244" s="378"/>
      <c r="B244" s="138" t="s">
        <v>515</v>
      </c>
      <c r="C244" s="187" t="s">
        <v>765</v>
      </c>
      <c r="D244" s="181">
        <v>9</v>
      </c>
      <c r="E244" s="181" t="s">
        <v>35</v>
      </c>
      <c r="F244" s="182">
        <f>G244+H244+I244</f>
        <v>10.893000000000001</v>
      </c>
      <c r="G244" s="182">
        <v>1.9702999999999999</v>
      </c>
      <c r="H244" s="182">
        <v>1.44</v>
      </c>
      <c r="I244" s="182">
        <v>7.4827000000000004</v>
      </c>
      <c r="J244" s="183">
        <v>624.82000000000005</v>
      </c>
      <c r="K244" s="184">
        <f>I244</f>
        <v>7.4827000000000004</v>
      </c>
      <c r="L244" s="183">
        <f>J244</f>
        <v>624.82000000000005</v>
      </c>
      <c r="M244" s="185">
        <f t="shared" si="25"/>
        <v>1.1975769021478185E-2</v>
      </c>
      <c r="N244" s="182">
        <v>49.3</v>
      </c>
      <c r="O244" s="186">
        <f t="shared" si="26"/>
        <v>0.59040541275887448</v>
      </c>
      <c r="P244" s="186">
        <f t="shared" si="27"/>
        <v>718.54614128869105</v>
      </c>
      <c r="Q244" s="319">
        <f t="shared" si="28"/>
        <v>35.424324765532468</v>
      </c>
    </row>
    <row r="245" spans="1:17" s="12" customFormat="1" ht="12.75" customHeight="1">
      <c r="A245" s="378"/>
      <c r="B245" s="138" t="s">
        <v>24</v>
      </c>
      <c r="C245" s="139" t="s">
        <v>545</v>
      </c>
      <c r="D245" s="141">
        <v>16</v>
      </c>
      <c r="E245" s="141" t="s">
        <v>28</v>
      </c>
      <c r="F245" s="142">
        <f>+G245+H245+I245</f>
        <v>9.2999999999999989</v>
      </c>
      <c r="G245" s="142">
        <v>0.50040899999999999</v>
      </c>
      <c r="H245" s="142">
        <v>0.15</v>
      </c>
      <c r="I245" s="142">
        <v>8.6495909999999991</v>
      </c>
      <c r="J245" s="143">
        <v>720.62</v>
      </c>
      <c r="K245" s="144">
        <v>8.6495909999999991</v>
      </c>
      <c r="L245" s="143">
        <v>720.62</v>
      </c>
      <c r="M245" s="145">
        <f t="shared" si="25"/>
        <v>1.2002984929643917E-2</v>
      </c>
      <c r="N245" s="142">
        <v>71.177000000000007</v>
      </c>
      <c r="O245" s="146">
        <f t="shared" si="26"/>
        <v>0.85433645833726513</v>
      </c>
      <c r="P245" s="146">
        <f t="shared" si="27"/>
        <v>720.17909577863509</v>
      </c>
      <c r="Q245" s="314">
        <f t="shared" si="28"/>
        <v>51.260187500235915</v>
      </c>
    </row>
    <row r="246" spans="1:17" s="12" customFormat="1" ht="12.75" customHeight="1">
      <c r="A246" s="378"/>
      <c r="B246" s="138" t="s">
        <v>515</v>
      </c>
      <c r="C246" s="187" t="s">
        <v>498</v>
      </c>
      <c r="D246" s="181">
        <v>20</v>
      </c>
      <c r="E246" s="181" t="s">
        <v>35</v>
      </c>
      <c r="F246" s="182">
        <f>G246+H246+I246</f>
        <v>18.582999999999998</v>
      </c>
      <c r="G246" s="182">
        <v>2.4561000000000002</v>
      </c>
      <c r="H246" s="182">
        <v>3.2</v>
      </c>
      <c r="I246" s="182">
        <v>12.9269</v>
      </c>
      <c r="J246" s="183">
        <v>1074.3</v>
      </c>
      <c r="K246" s="184">
        <f>I246</f>
        <v>12.9269</v>
      </c>
      <c r="L246" s="183">
        <f>J246</f>
        <v>1074.3</v>
      </c>
      <c r="M246" s="185">
        <f t="shared" si="25"/>
        <v>1.2032858605603649E-2</v>
      </c>
      <c r="N246" s="182">
        <v>49.3</v>
      </c>
      <c r="O246" s="186">
        <f t="shared" si="26"/>
        <v>0.59321992925625988</v>
      </c>
      <c r="P246" s="186">
        <f t="shared" si="27"/>
        <v>721.97151633621888</v>
      </c>
      <c r="Q246" s="319">
        <f t="shared" si="28"/>
        <v>35.593195755375582</v>
      </c>
    </row>
    <row r="247" spans="1:17" s="12" customFormat="1" ht="12.75" customHeight="1">
      <c r="A247" s="378"/>
      <c r="B247" s="138" t="s">
        <v>24</v>
      </c>
      <c r="C247" s="139" t="s">
        <v>546</v>
      </c>
      <c r="D247" s="141">
        <v>50</v>
      </c>
      <c r="E247" s="141" t="s">
        <v>28</v>
      </c>
      <c r="F247" s="142">
        <f>+G247+H247+I247</f>
        <v>40</v>
      </c>
      <c r="G247" s="142">
        <v>2.1886019999999999</v>
      </c>
      <c r="H247" s="142">
        <v>6.45</v>
      </c>
      <c r="I247" s="142">
        <v>31.361398000000001</v>
      </c>
      <c r="J247" s="143">
        <v>2602.6</v>
      </c>
      <c r="K247" s="144">
        <v>31.361398000000001</v>
      </c>
      <c r="L247" s="143">
        <v>2602.6</v>
      </c>
      <c r="M247" s="145">
        <f t="shared" si="25"/>
        <v>1.2050026127718437E-2</v>
      </c>
      <c r="N247" s="142">
        <v>71.177000000000007</v>
      </c>
      <c r="O247" s="146">
        <f t="shared" si="26"/>
        <v>0.85768470969261523</v>
      </c>
      <c r="P247" s="146">
        <f t="shared" si="27"/>
        <v>723.00156766310624</v>
      </c>
      <c r="Q247" s="314">
        <f t="shared" si="28"/>
        <v>51.461082581556916</v>
      </c>
    </row>
    <row r="248" spans="1:17" s="12" customFormat="1" ht="12.75" customHeight="1">
      <c r="A248" s="378"/>
      <c r="B248" s="131" t="s">
        <v>128</v>
      </c>
      <c r="C248" s="132" t="s">
        <v>827</v>
      </c>
      <c r="D248" s="131">
        <v>39</v>
      </c>
      <c r="E248" s="131">
        <v>1990</v>
      </c>
      <c r="F248" s="133">
        <v>37.701999999999998</v>
      </c>
      <c r="G248" s="133">
        <v>3.5903489999999998</v>
      </c>
      <c r="H248" s="133">
        <v>6.4</v>
      </c>
      <c r="I248" s="133">
        <v>27.711646999999999</v>
      </c>
      <c r="J248" s="134">
        <v>2294.0500000000002</v>
      </c>
      <c r="K248" s="135">
        <v>27.711646999999999</v>
      </c>
      <c r="L248" s="134">
        <v>2294.0500000000002</v>
      </c>
      <c r="M248" s="136">
        <v>1.207979207079183E-2</v>
      </c>
      <c r="N248" s="133">
        <v>83.27600000000001</v>
      </c>
      <c r="O248" s="137">
        <v>1.0059567644872605</v>
      </c>
      <c r="P248" s="137">
        <v>724.78752424750985</v>
      </c>
      <c r="Q248" s="315">
        <v>60.357405869235642</v>
      </c>
    </row>
    <row r="249" spans="1:17" s="12" customFormat="1" ht="12.75" customHeight="1">
      <c r="A249" s="378"/>
      <c r="B249" s="131" t="s">
        <v>138</v>
      </c>
      <c r="C249" s="173" t="s">
        <v>262</v>
      </c>
      <c r="D249" s="174">
        <v>19</v>
      </c>
      <c r="E249" s="174">
        <v>1984</v>
      </c>
      <c r="F249" s="175">
        <v>16.704999999999998</v>
      </c>
      <c r="G249" s="175">
        <v>1.6319999999999999</v>
      </c>
      <c r="H249" s="175">
        <v>3.04</v>
      </c>
      <c r="I249" s="175">
        <v>12.033004</v>
      </c>
      <c r="J249" s="176">
        <v>994.89</v>
      </c>
      <c r="K249" s="177">
        <v>12.033004</v>
      </c>
      <c r="L249" s="176">
        <v>994.89</v>
      </c>
      <c r="M249" s="178">
        <v>1.2094808471288283E-2</v>
      </c>
      <c r="N249" s="175">
        <v>87.527000000000001</v>
      </c>
      <c r="O249" s="179">
        <v>1.0586223010664495</v>
      </c>
      <c r="P249" s="179">
        <v>725.68850827729705</v>
      </c>
      <c r="Q249" s="318">
        <v>63.517338063986976</v>
      </c>
    </row>
    <row r="250" spans="1:17" s="12" customFormat="1" ht="12.75" customHeight="1">
      <c r="A250" s="378"/>
      <c r="B250" s="138" t="s">
        <v>515</v>
      </c>
      <c r="C250" s="180" t="s">
        <v>497</v>
      </c>
      <c r="D250" s="181">
        <v>20</v>
      </c>
      <c r="E250" s="181" t="s">
        <v>35</v>
      </c>
      <c r="F250" s="182">
        <f>G250+H250+I250</f>
        <v>19.139000000000003</v>
      </c>
      <c r="G250" s="182">
        <v>2.1831999999999998</v>
      </c>
      <c r="H250" s="182">
        <v>3.2</v>
      </c>
      <c r="I250" s="182">
        <v>13.755800000000001</v>
      </c>
      <c r="J250" s="183">
        <v>1135.08</v>
      </c>
      <c r="K250" s="184">
        <f>I250</f>
        <v>13.755800000000001</v>
      </c>
      <c r="L250" s="183">
        <f>J250</f>
        <v>1135.08</v>
      </c>
      <c r="M250" s="185">
        <f>K250/L250</f>
        <v>1.211879338901223E-2</v>
      </c>
      <c r="N250" s="182">
        <v>49.3</v>
      </c>
      <c r="O250" s="186">
        <f>M250*N250</f>
        <v>0.59745651407830291</v>
      </c>
      <c r="P250" s="186">
        <f>M250*60*1000</f>
        <v>727.1276033407338</v>
      </c>
      <c r="Q250" s="319">
        <f>P250*N250/1000</f>
        <v>35.847390844698175</v>
      </c>
    </row>
    <row r="251" spans="1:17" s="12" customFormat="1" ht="12.75" customHeight="1">
      <c r="A251" s="378"/>
      <c r="B251" s="131" t="s">
        <v>77</v>
      </c>
      <c r="C251" s="132" t="s">
        <v>56</v>
      </c>
      <c r="D251" s="131">
        <v>54</v>
      </c>
      <c r="E251" s="131">
        <v>1985</v>
      </c>
      <c r="F251" s="133">
        <v>59.34</v>
      </c>
      <c r="G251" s="133">
        <v>8.4600000000000009</v>
      </c>
      <c r="H251" s="133">
        <v>8.48</v>
      </c>
      <c r="I251" s="133">
        <f>F251-G251-H251</f>
        <v>42.400000000000006</v>
      </c>
      <c r="J251" s="134">
        <v>3480.02</v>
      </c>
      <c r="K251" s="135">
        <f>I251/J251*L251</f>
        <v>42.400000000000006</v>
      </c>
      <c r="L251" s="134">
        <v>3480.02</v>
      </c>
      <c r="M251" s="136">
        <f>K251/L251</f>
        <v>1.2183838023919405E-2</v>
      </c>
      <c r="N251" s="133">
        <v>70.522999999999996</v>
      </c>
      <c r="O251" s="137">
        <f>M251*N251</f>
        <v>0.85924080896086819</v>
      </c>
      <c r="P251" s="137">
        <f>M251*60*1000</f>
        <v>731.0302814351644</v>
      </c>
      <c r="Q251" s="315">
        <f>P251*N251/1000</f>
        <v>51.5544485376521</v>
      </c>
    </row>
    <row r="252" spans="1:17" s="12" customFormat="1" ht="12.75" customHeight="1">
      <c r="A252" s="378"/>
      <c r="B252" s="131" t="s">
        <v>128</v>
      </c>
      <c r="C252" s="132" t="s">
        <v>828</v>
      </c>
      <c r="D252" s="131">
        <v>58</v>
      </c>
      <c r="E252" s="131">
        <v>1991</v>
      </c>
      <c r="F252" s="133">
        <v>43.45</v>
      </c>
      <c r="G252" s="133">
        <v>4.2700259999999997</v>
      </c>
      <c r="H252" s="133">
        <v>9.44</v>
      </c>
      <c r="I252" s="133">
        <v>29.739972000000002</v>
      </c>
      <c r="J252" s="134">
        <v>2439.79</v>
      </c>
      <c r="K252" s="135">
        <v>29.739972000000002</v>
      </c>
      <c r="L252" s="134">
        <v>2439.79</v>
      </c>
      <c r="M252" s="136">
        <v>1.2189562216420266E-2</v>
      </c>
      <c r="N252" s="133">
        <v>83.27600000000001</v>
      </c>
      <c r="O252" s="137">
        <v>1.0150979831346143</v>
      </c>
      <c r="P252" s="137">
        <v>731.37373298521607</v>
      </c>
      <c r="Q252" s="315">
        <v>60.905878988076857</v>
      </c>
    </row>
    <row r="253" spans="1:17" s="12" customFormat="1" ht="12.75" customHeight="1">
      <c r="A253" s="378"/>
      <c r="B253" s="138" t="s">
        <v>668</v>
      </c>
      <c r="C253" s="132" t="s">
        <v>649</v>
      </c>
      <c r="D253" s="131">
        <v>40</v>
      </c>
      <c r="E253" s="131">
        <v>1992</v>
      </c>
      <c r="F253" s="133">
        <f>G253+H253+I253</f>
        <v>38</v>
      </c>
      <c r="G253" s="133">
        <v>3.66</v>
      </c>
      <c r="H253" s="133">
        <v>6.4</v>
      </c>
      <c r="I253" s="133">
        <v>27.94</v>
      </c>
      <c r="J253" s="134">
        <v>2289.4899999999998</v>
      </c>
      <c r="K253" s="135">
        <v>27.94</v>
      </c>
      <c r="L253" s="134">
        <v>2289.4899999999998</v>
      </c>
      <c r="M253" s="136">
        <f>K253/L253</f>
        <v>1.2203591192798399E-2</v>
      </c>
      <c r="N253" s="133">
        <v>60.5</v>
      </c>
      <c r="O253" s="137">
        <f>M253*N253*1.09</f>
        <v>0.80476582120909046</v>
      </c>
      <c r="P253" s="137">
        <f>M253*60*1000</f>
        <v>732.21547156790393</v>
      </c>
      <c r="Q253" s="315">
        <f>P253*N253/1000</f>
        <v>44.299036029858186</v>
      </c>
    </row>
    <row r="254" spans="1:17" s="12" customFormat="1" ht="12.75" customHeight="1">
      <c r="A254" s="378"/>
      <c r="B254" s="131" t="s">
        <v>402</v>
      </c>
      <c r="C254" s="139" t="s">
        <v>685</v>
      </c>
      <c r="D254" s="141">
        <v>30</v>
      </c>
      <c r="E254" s="141" t="s">
        <v>35</v>
      </c>
      <c r="F254" s="142">
        <f>G254+H254+I254</f>
        <v>26.4</v>
      </c>
      <c r="G254" s="142">
        <v>2.0459999999999998</v>
      </c>
      <c r="H254" s="142">
        <v>4.6399999999999997</v>
      </c>
      <c r="I254" s="142">
        <v>19.713999999999999</v>
      </c>
      <c r="J254" s="143">
        <v>1612.1</v>
      </c>
      <c r="K254" s="144">
        <f>I254</f>
        <v>19.713999999999999</v>
      </c>
      <c r="L254" s="143">
        <f>J254</f>
        <v>1612.1</v>
      </c>
      <c r="M254" s="145">
        <f>K254/L254</f>
        <v>1.2228769927423857E-2</v>
      </c>
      <c r="N254" s="142">
        <v>89.59</v>
      </c>
      <c r="O254" s="146">
        <f>M254*N254</f>
        <v>1.0955754977979033</v>
      </c>
      <c r="P254" s="146">
        <f>M254*60*1000</f>
        <v>733.7261956454314</v>
      </c>
      <c r="Q254" s="314">
        <f>P254*N254/1000</f>
        <v>65.734529867874201</v>
      </c>
    </row>
    <row r="255" spans="1:17" s="12" customFormat="1" ht="12.75" customHeight="1">
      <c r="A255" s="378"/>
      <c r="B255" s="131" t="s">
        <v>402</v>
      </c>
      <c r="C255" s="139" t="s">
        <v>686</v>
      </c>
      <c r="D255" s="141">
        <v>18</v>
      </c>
      <c r="E255" s="141">
        <v>1996</v>
      </c>
      <c r="F255" s="142">
        <f>G255+H255+I255</f>
        <v>16.2</v>
      </c>
      <c r="G255" s="142">
        <v>0</v>
      </c>
      <c r="H255" s="142">
        <v>0</v>
      </c>
      <c r="I255" s="142">
        <v>16.2</v>
      </c>
      <c r="J255" s="143">
        <v>1321.61</v>
      </c>
      <c r="K255" s="144">
        <f>I255</f>
        <v>16.2</v>
      </c>
      <c r="L255" s="143">
        <f>J255</f>
        <v>1321.61</v>
      </c>
      <c r="M255" s="145">
        <f>K255/L255</f>
        <v>1.2257776499875153E-2</v>
      </c>
      <c r="N255" s="142">
        <v>89.59</v>
      </c>
      <c r="O255" s="146">
        <f>M255*N255</f>
        <v>1.098174196623815</v>
      </c>
      <c r="P255" s="146">
        <f>M255*60*1000</f>
        <v>735.46658999250928</v>
      </c>
      <c r="Q255" s="314">
        <f>P255*N255/1000</f>
        <v>65.890451797428909</v>
      </c>
    </row>
    <row r="256" spans="1:17" s="12" customFormat="1" ht="12.75" customHeight="1">
      <c r="A256" s="378"/>
      <c r="B256" s="138" t="s">
        <v>517</v>
      </c>
      <c r="C256" s="139" t="s">
        <v>790</v>
      </c>
      <c r="D256" s="141">
        <v>30</v>
      </c>
      <c r="E256" s="141">
        <v>1991</v>
      </c>
      <c r="F256" s="142">
        <f>SUM(G256+H256+I256)</f>
        <v>28.118000000000002</v>
      </c>
      <c r="G256" s="142">
        <v>3.242</v>
      </c>
      <c r="H256" s="142">
        <v>4.8</v>
      </c>
      <c r="I256" s="142">
        <v>20.076000000000001</v>
      </c>
      <c r="J256" s="143">
        <v>1636.16</v>
      </c>
      <c r="K256" s="144">
        <v>20.076000000000001</v>
      </c>
      <c r="L256" s="143">
        <v>1636.16</v>
      </c>
      <c r="M256" s="145">
        <f>K256/L256</f>
        <v>1.2270193624095442E-2</v>
      </c>
      <c r="N256" s="142">
        <v>56.14</v>
      </c>
      <c r="O256" s="146">
        <f>M256*N256</f>
        <v>0.68884867005671813</v>
      </c>
      <c r="P256" s="146">
        <f>M256*60*1000</f>
        <v>736.21161744572646</v>
      </c>
      <c r="Q256" s="314">
        <f>P256*N256/1000</f>
        <v>41.330920203403082</v>
      </c>
    </row>
    <row r="257" spans="1:17" s="12" customFormat="1" ht="12.75" customHeight="1">
      <c r="A257" s="378"/>
      <c r="B257" s="131" t="s">
        <v>114</v>
      </c>
      <c r="C257" s="132" t="s">
        <v>102</v>
      </c>
      <c r="D257" s="131">
        <v>79</v>
      </c>
      <c r="E257" s="131">
        <v>1976</v>
      </c>
      <c r="F257" s="133">
        <v>66.710999999999999</v>
      </c>
      <c r="G257" s="133">
        <v>6.8798260000000004</v>
      </c>
      <c r="H257" s="133">
        <v>12.64</v>
      </c>
      <c r="I257" s="133">
        <v>47.191178999999998</v>
      </c>
      <c r="J257" s="134">
        <v>3845.02</v>
      </c>
      <c r="K257" s="135">
        <v>47.191178999999998</v>
      </c>
      <c r="L257" s="134">
        <v>3845.02</v>
      </c>
      <c r="M257" s="136">
        <v>1.2273324716126313E-2</v>
      </c>
      <c r="N257" s="133">
        <v>79.134</v>
      </c>
      <c r="O257" s="137">
        <v>0.97123727808593963</v>
      </c>
      <c r="P257" s="137">
        <v>736.39948296757882</v>
      </c>
      <c r="Q257" s="315">
        <v>58.274236685156389</v>
      </c>
    </row>
    <row r="258" spans="1:17" s="12" customFormat="1" ht="12.75" customHeight="1">
      <c r="A258" s="378"/>
      <c r="B258" s="131" t="s">
        <v>114</v>
      </c>
      <c r="C258" s="132" t="s">
        <v>100</v>
      </c>
      <c r="D258" s="131">
        <v>30</v>
      </c>
      <c r="E258" s="131">
        <v>1975</v>
      </c>
      <c r="F258" s="133">
        <v>27.341999999999999</v>
      </c>
      <c r="G258" s="133">
        <v>3.1110000000000002</v>
      </c>
      <c r="H258" s="133">
        <v>4.8</v>
      </c>
      <c r="I258" s="133">
        <v>19.431000999999998</v>
      </c>
      <c r="J258" s="134">
        <v>1582.74</v>
      </c>
      <c r="K258" s="135">
        <v>19.431000999999998</v>
      </c>
      <c r="L258" s="134">
        <v>1582.74</v>
      </c>
      <c r="M258" s="136">
        <v>1.2276811731554139E-2</v>
      </c>
      <c r="N258" s="133">
        <v>79.134</v>
      </c>
      <c r="O258" s="137">
        <v>0.97151321956480519</v>
      </c>
      <c r="P258" s="137">
        <v>736.60870389324828</v>
      </c>
      <c r="Q258" s="315">
        <v>58.290793173888311</v>
      </c>
    </row>
    <row r="259" spans="1:17" s="12" customFormat="1" ht="12.75" customHeight="1">
      <c r="A259" s="378"/>
      <c r="B259" s="131" t="s">
        <v>138</v>
      </c>
      <c r="C259" s="173" t="s">
        <v>842</v>
      </c>
      <c r="D259" s="174">
        <v>41</v>
      </c>
      <c r="E259" s="174">
        <v>1991</v>
      </c>
      <c r="F259" s="175">
        <v>36.862000000000002</v>
      </c>
      <c r="G259" s="175">
        <v>2.3969999999999998</v>
      </c>
      <c r="H259" s="175">
        <v>6.4</v>
      </c>
      <c r="I259" s="175">
        <v>28.065000000000001</v>
      </c>
      <c r="J259" s="176">
        <v>2281.19</v>
      </c>
      <c r="K259" s="177">
        <v>28.065000000000001</v>
      </c>
      <c r="L259" s="176">
        <v>2281.19</v>
      </c>
      <c r="M259" s="178">
        <v>1.2302789333637269E-2</v>
      </c>
      <c r="N259" s="175">
        <v>87.527000000000001</v>
      </c>
      <c r="O259" s="179">
        <v>1.0768262420052692</v>
      </c>
      <c r="P259" s="179">
        <v>738.16736001823608</v>
      </c>
      <c r="Q259" s="318">
        <v>64.609574520316144</v>
      </c>
    </row>
    <row r="260" spans="1:17" s="12" customFormat="1" ht="12.75" customHeight="1">
      <c r="A260" s="378"/>
      <c r="B260" s="138" t="s">
        <v>34</v>
      </c>
      <c r="C260" s="139" t="s">
        <v>574</v>
      </c>
      <c r="D260" s="141">
        <v>35</v>
      </c>
      <c r="E260" s="141">
        <v>1976</v>
      </c>
      <c r="F260" s="142">
        <v>31.12</v>
      </c>
      <c r="G260" s="142">
        <v>3.097</v>
      </c>
      <c r="H260" s="142">
        <v>5.6</v>
      </c>
      <c r="I260" s="142">
        <v>22.422999999999998</v>
      </c>
      <c r="J260" s="143">
        <v>1823.43</v>
      </c>
      <c r="K260" s="144">
        <v>22.434999999999999</v>
      </c>
      <c r="L260" s="143">
        <v>1823.4</v>
      </c>
      <c r="M260" s="145">
        <f>K260/L260</f>
        <v>1.230393769880443E-2</v>
      </c>
      <c r="N260" s="142">
        <v>59.4</v>
      </c>
      <c r="O260" s="146">
        <f>M260*N260</f>
        <v>0.73085389930898315</v>
      </c>
      <c r="P260" s="146">
        <f>M260*60*1000</f>
        <v>738.23626192826589</v>
      </c>
      <c r="Q260" s="314">
        <f>P260*N260/1000</f>
        <v>43.851233958538991</v>
      </c>
    </row>
    <row r="261" spans="1:17" s="12" customFormat="1" ht="12.75" customHeight="1">
      <c r="A261" s="378"/>
      <c r="B261" s="138" t="s">
        <v>517</v>
      </c>
      <c r="C261" s="139" t="s">
        <v>792</v>
      </c>
      <c r="D261" s="141">
        <v>45</v>
      </c>
      <c r="E261" s="141">
        <v>1992</v>
      </c>
      <c r="F261" s="142">
        <f>SUM(G261+H261+I261)</f>
        <v>39</v>
      </c>
      <c r="G261" s="142">
        <v>4.7939999999999996</v>
      </c>
      <c r="H261" s="142">
        <v>7.2</v>
      </c>
      <c r="I261" s="142">
        <v>27.006</v>
      </c>
      <c r="J261" s="143">
        <v>2192.8000000000002</v>
      </c>
      <c r="K261" s="144">
        <v>27.006</v>
      </c>
      <c r="L261" s="143">
        <v>2192.8000000000002</v>
      </c>
      <c r="M261" s="145">
        <f>K261/L261</f>
        <v>1.231576067128785E-2</v>
      </c>
      <c r="N261" s="142">
        <v>55.15</v>
      </c>
      <c r="O261" s="146">
        <f>M261*N261</f>
        <v>0.67921420102152497</v>
      </c>
      <c r="P261" s="146">
        <f>M261*60*1000</f>
        <v>738.94564027727108</v>
      </c>
      <c r="Q261" s="314">
        <f>P261*N261/1000</f>
        <v>40.752852061291499</v>
      </c>
    </row>
    <row r="262" spans="1:17" s="12" customFormat="1" ht="12.75" customHeight="1">
      <c r="A262" s="378"/>
      <c r="B262" s="131" t="s">
        <v>77</v>
      </c>
      <c r="C262" s="132" t="s">
        <v>52</v>
      </c>
      <c r="D262" s="131">
        <v>50</v>
      </c>
      <c r="E262" s="131">
        <v>1988</v>
      </c>
      <c r="F262" s="133">
        <v>60.14</v>
      </c>
      <c r="G262" s="133">
        <v>8.01</v>
      </c>
      <c r="H262" s="133">
        <v>8</v>
      </c>
      <c r="I262" s="133">
        <f>F262-G262-H262</f>
        <v>44.13</v>
      </c>
      <c r="J262" s="134">
        <v>3582.32</v>
      </c>
      <c r="K262" s="135">
        <f>I262/J262*L262</f>
        <v>44.13</v>
      </c>
      <c r="L262" s="134">
        <v>3582.32</v>
      </c>
      <c r="M262" s="136">
        <f>K262/L262</f>
        <v>1.2318832488443244E-2</v>
      </c>
      <c r="N262" s="133">
        <v>70.522999999999996</v>
      </c>
      <c r="O262" s="137">
        <f>M262*N262</f>
        <v>0.86876102358248286</v>
      </c>
      <c r="P262" s="137">
        <f>M262*60*1000</f>
        <v>739.12994930659465</v>
      </c>
      <c r="Q262" s="315">
        <f>P262*N262/1000</f>
        <v>52.125661414948972</v>
      </c>
    </row>
    <row r="263" spans="1:17" s="12" customFormat="1" ht="12.75" customHeight="1">
      <c r="A263" s="378"/>
      <c r="B263" s="138" t="s">
        <v>229</v>
      </c>
      <c r="C263" s="155" t="s">
        <v>192</v>
      </c>
      <c r="D263" s="156">
        <v>37</v>
      </c>
      <c r="E263" s="156">
        <v>1985</v>
      </c>
      <c r="F263" s="157">
        <v>40.890999999999998</v>
      </c>
      <c r="G263" s="157">
        <v>4.969481</v>
      </c>
      <c r="H263" s="157">
        <v>8.64</v>
      </c>
      <c r="I263" s="157">
        <v>27.281520999999998</v>
      </c>
      <c r="J263" s="158">
        <v>2212.4</v>
      </c>
      <c r="K263" s="159">
        <v>27.281520999999998</v>
      </c>
      <c r="L263" s="158">
        <v>2212.4</v>
      </c>
      <c r="M263" s="160">
        <v>1.2331188302296148E-2</v>
      </c>
      <c r="N263" s="157">
        <v>67.906999999999996</v>
      </c>
      <c r="O263" s="161">
        <v>0.83737400404402451</v>
      </c>
      <c r="P263" s="161">
        <v>739.87129813776892</v>
      </c>
      <c r="Q263" s="316">
        <v>50.242440242641472</v>
      </c>
    </row>
    <row r="264" spans="1:17" s="12" customFormat="1" ht="12.75" customHeight="1">
      <c r="A264" s="378"/>
      <c r="B264" s="131" t="s">
        <v>128</v>
      </c>
      <c r="C264" s="132" t="s">
        <v>829</v>
      </c>
      <c r="D264" s="131">
        <v>59</v>
      </c>
      <c r="E264" s="131">
        <v>1975</v>
      </c>
      <c r="F264" s="133">
        <v>48.4</v>
      </c>
      <c r="G264" s="133">
        <v>5.1153000000000004</v>
      </c>
      <c r="H264" s="133">
        <v>9.6</v>
      </c>
      <c r="I264" s="133">
        <v>33.684697999999997</v>
      </c>
      <c r="J264" s="134">
        <v>2729.69</v>
      </c>
      <c r="K264" s="135">
        <v>33.684697999999997</v>
      </c>
      <c r="L264" s="134">
        <v>2729.69</v>
      </c>
      <c r="M264" s="136">
        <v>1.2340118474991665E-2</v>
      </c>
      <c r="N264" s="133">
        <v>83.27600000000001</v>
      </c>
      <c r="O264" s="137">
        <v>1.027635706123406</v>
      </c>
      <c r="P264" s="137">
        <v>740.40710849949983</v>
      </c>
      <c r="Q264" s="315">
        <v>61.658142367404352</v>
      </c>
    </row>
    <row r="265" spans="1:17" s="12" customFormat="1" ht="12.75" customHeight="1">
      <c r="A265" s="378"/>
      <c r="B265" s="138" t="s">
        <v>229</v>
      </c>
      <c r="C265" s="155" t="s">
        <v>191</v>
      </c>
      <c r="D265" s="156">
        <v>72</v>
      </c>
      <c r="E265" s="156">
        <v>1985</v>
      </c>
      <c r="F265" s="157">
        <v>82.787000000000006</v>
      </c>
      <c r="G265" s="157">
        <v>10.710770999999999</v>
      </c>
      <c r="H265" s="157">
        <v>17.28</v>
      </c>
      <c r="I265" s="157">
        <v>54.796241999999999</v>
      </c>
      <c r="J265" s="158">
        <v>4428.07</v>
      </c>
      <c r="K265" s="159">
        <v>54.796241999999999</v>
      </c>
      <c r="L265" s="158">
        <v>4428.07</v>
      </c>
      <c r="M265" s="160">
        <v>1.2374746108349688E-2</v>
      </c>
      <c r="N265" s="157">
        <v>67.906999999999996</v>
      </c>
      <c r="O265" s="161">
        <v>0.84033188397970215</v>
      </c>
      <c r="P265" s="161">
        <v>742.48476650098132</v>
      </c>
      <c r="Q265" s="316">
        <v>50.419913038782134</v>
      </c>
    </row>
    <row r="266" spans="1:17" s="12" customFormat="1" ht="12.75" customHeight="1">
      <c r="A266" s="378"/>
      <c r="B266" s="131" t="s">
        <v>128</v>
      </c>
      <c r="C266" s="132" t="s">
        <v>830</v>
      </c>
      <c r="D266" s="131">
        <v>30</v>
      </c>
      <c r="E266" s="131">
        <v>1974</v>
      </c>
      <c r="F266" s="133">
        <v>28.597000000000001</v>
      </c>
      <c r="G266" s="133">
        <v>2.1400109999999999</v>
      </c>
      <c r="H266" s="133">
        <v>4.8</v>
      </c>
      <c r="I266" s="133">
        <v>21.656988999999999</v>
      </c>
      <c r="J266" s="134">
        <v>1743.53</v>
      </c>
      <c r="K266" s="135">
        <v>21.656988999999999</v>
      </c>
      <c r="L266" s="134">
        <v>1743.53</v>
      </c>
      <c r="M266" s="136">
        <v>1.2421345775524367E-2</v>
      </c>
      <c r="N266" s="133">
        <v>83.27600000000001</v>
      </c>
      <c r="O266" s="137">
        <v>1.0343999908025674</v>
      </c>
      <c r="P266" s="137">
        <v>745.280746531462</v>
      </c>
      <c r="Q266" s="315">
        <v>62.063999448154036</v>
      </c>
    </row>
    <row r="267" spans="1:17" s="12" customFormat="1" ht="12.75" customHeight="1">
      <c r="A267" s="378"/>
      <c r="B267" s="138" t="s">
        <v>515</v>
      </c>
      <c r="C267" s="180" t="s">
        <v>766</v>
      </c>
      <c r="D267" s="181">
        <v>30</v>
      </c>
      <c r="E267" s="181">
        <v>1993</v>
      </c>
      <c r="F267" s="182">
        <f>G267+H267+I267</f>
        <v>27.38</v>
      </c>
      <c r="G267" s="182">
        <v>2.5762</v>
      </c>
      <c r="H267" s="182">
        <v>4.8</v>
      </c>
      <c r="I267" s="182">
        <v>20.003799999999998</v>
      </c>
      <c r="J267" s="183">
        <v>1609.49</v>
      </c>
      <c r="K267" s="184">
        <f>I267</f>
        <v>20.003799999999998</v>
      </c>
      <c r="L267" s="183">
        <f>J267</f>
        <v>1609.49</v>
      </c>
      <c r="M267" s="185">
        <f>K267/L267</f>
        <v>1.242865752505452E-2</v>
      </c>
      <c r="N267" s="182">
        <v>49.3</v>
      </c>
      <c r="O267" s="186">
        <f>M267*N267</f>
        <v>0.61273281598518781</v>
      </c>
      <c r="P267" s="186">
        <f>M267*60*1000</f>
        <v>745.71945150327122</v>
      </c>
      <c r="Q267" s="319">
        <f>P267*N267/1000</f>
        <v>36.763968959111267</v>
      </c>
    </row>
    <row r="268" spans="1:17" s="12" customFormat="1" ht="12.75" customHeight="1">
      <c r="A268" s="378"/>
      <c r="B268" s="138" t="s">
        <v>515</v>
      </c>
      <c r="C268" s="180" t="s">
        <v>501</v>
      </c>
      <c r="D268" s="181">
        <v>19</v>
      </c>
      <c r="E268" s="181" t="s">
        <v>35</v>
      </c>
      <c r="F268" s="182">
        <f>G268+H268+I268</f>
        <v>19.14</v>
      </c>
      <c r="G268" s="182">
        <v>2.1013000000000002</v>
      </c>
      <c r="H268" s="182">
        <v>3.04</v>
      </c>
      <c r="I268" s="182">
        <v>13.998699999999999</v>
      </c>
      <c r="J268" s="183">
        <v>1124.4000000000001</v>
      </c>
      <c r="K268" s="184">
        <f>I268</f>
        <v>13.998699999999999</v>
      </c>
      <c r="L268" s="183">
        <f>J268</f>
        <v>1124.4000000000001</v>
      </c>
      <c r="M268" s="185">
        <f>K268/L268</f>
        <v>1.2449928850942723E-2</v>
      </c>
      <c r="N268" s="182">
        <v>49.3</v>
      </c>
      <c r="O268" s="186">
        <f>M268*N268</f>
        <v>0.61378149235147628</v>
      </c>
      <c r="P268" s="186">
        <f>M268*60*1000</f>
        <v>746.99573105656339</v>
      </c>
      <c r="Q268" s="319">
        <f>P268*N268/1000</f>
        <v>36.826889541088576</v>
      </c>
    </row>
    <row r="269" spans="1:17" s="12" customFormat="1" ht="12.75" customHeight="1">
      <c r="A269" s="378"/>
      <c r="B269" s="131" t="s">
        <v>138</v>
      </c>
      <c r="C269" s="173" t="s">
        <v>129</v>
      </c>
      <c r="D269" s="174">
        <v>40</v>
      </c>
      <c r="E269" s="174">
        <v>1981</v>
      </c>
      <c r="F269" s="175">
        <v>38.131999999999998</v>
      </c>
      <c r="G269" s="175">
        <v>3.57</v>
      </c>
      <c r="H269" s="175">
        <v>6.4</v>
      </c>
      <c r="I269" s="175">
        <v>28.161999000000002</v>
      </c>
      <c r="J269" s="176">
        <v>2251.3000000000002</v>
      </c>
      <c r="K269" s="177">
        <v>28.161999000000002</v>
      </c>
      <c r="L269" s="176">
        <v>2251.3000000000002</v>
      </c>
      <c r="M269" s="178">
        <v>1.2509216452716208E-2</v>
      </c>
      <c r="N269" s="175">
        <v>87.527000000000001</v>
      </c>
      <c r="O269" s="179">
        <v>1.0948941884568917</v>
      </c>
      <c r="P269" s="179">
        <v>750.5529871629725</v>
      </c>
      <c r="Q269" s="318">
        <v>65.693651307413504</v>
      </c>
    </row>
    <row r="270" spans="1:17" s="12" customFormat="1" ht="12.75" customHeight="1">
      <c r="A270" s="378"/>
      <c r="B270" s="131" t="s">
        <v>138</v>
      </c>
      <c r="C270" s="173" t="s">
        <v>238</v>
      </c>
      <c r="D270" s="174">
        <v>50</v>
      </c>
      <c r="E270" s="174">
        <v>1974</v>
      </c>
      <c r="F270" s="175">
        <v>44.055</v>
      </c>
      <c r="G270" s="175">
        <v>3.57</v>
      </c>
      <c r="H270" s="175">
        <v>8</v>
      </c>
      <c r="I270" s="175">
        <v>32.485000999999997</v>
      </c>
      <c r="J270" s="176">
        <v>2591.85</v>
      </c>
      <c r="K270" s="177">
        <v>32.485000999999997</v>
      </c>
      <c r="L270" s="176">
        <v>2591.85</v>
      </c>
      <c r="M270" s="178">
        <v>1.253351891506067E-2</v>
      </c>
      <c r="N270" s="175">
        <v>87.527000000000001</v>
      </c>
      <c r="O270" s="179">
        <v>1.0970213100785153</v>
      </c>
      <c r="P270" s="179">
        <v>752.01113490364025</v>
      </c>
      <c r="Q270" s="318">
        <v>65.821278604710926</v>
      </c>
    </row>
    <row r="271" spans="1:17" s="12" customFormat="1" ht="12.75" customHeight="1">
      <c r="A271" s="378"/>
      <c r="B271" s="138" t="s">
        <v>515</v>
      </c>
      <c r="C271" s="180" t="s">
        <v>767</v>
      </c>
      <c r="D271" s="181">
        <v>20</v>
      </c>
      <c r="E271" s="181">
        <v>1993</v>
      </c>
      <c r="F271" s="182">
        <f>G271+H271+I271</f>
        <v>18</v>
      </c>
      <c r="G271" s="182">
        <v>1.8010999999999999</v>
      </c>
      <c r="H271" s="182">
        <v>3.2</v>
      </c>
      <c r="I271" s="182">
        <v>12.998900000000001</v>
      </c>
      <c r="J271" s="183">
        <v>1035.75</v>
      </c>
      <c r="K271" s="184">
        <f t="shared" ref="K271:L273" si="29">I271</f>
        <v>12.998900000000001</v>
      </c>
      <c r="L271" s="183">
        <f t="shared" si="29"/>
        <v>1035.75</v>
      </c>
      <c r="M271" s="185">
        <f>K271/L271</f>
        <v>1.2550229302437847E-2</v>
      </c>
      <c r="N271" s="182">
        <v>49.3</v>
      </c>
      <c r="O271" s="186">
        <f>M271*N271</f>
        <v>0.61872630461018585</v>
      </c>
      <c r="P271" s="186">
        <f>M271*60*1000</f>
        <v>753.01375814627079</v>
      </c>
      <c r="Q271" s="319">
        <f>P271*N271/1000</f>
        <v>37.123578276611141</v>
      </c>
    </row>
    <row r="272" spans="1:17" s="12" customFormat="1" ht="12.75" customHeight="1">
      <c r="A272" s="378"/>
      <c r="B272" s="138" t="s">
        <v>515</v>
      </c>
      <c r="C272" s="180" t="s">
        <v>502</v>
      </c>
      <c r="D272" s="181">
        <v>22</v>
      </c>
      <c r="E272" s="181" t="s">
        <v>35</v>
      </c>
      <c r="F272" s="182">
        <f>G272+H272+I272</f>
        <v>21.02</v>
      </c>
      <c r="G272" s="182">
        <v>2.5106999999999999</v>
      </c>
      <c r="H272" s="182">
        <v>3.52</v>
      </c>
      <c r="I272" s="182">
        <v>14.9893</v>
      </c>
      <c r="J272" s="183">
        <v>1189.94</v>
      </c>
      <c r="K272" s="184">
        <f t="shared" si="29"/>
        <v>14.9893</v>
      </c>
      <c r="L272" s="183">
        <f t="shared" si="29"/>
        <v>1189.94</v>
      </c>
      <c r="M272" s="185">
        <f>K272/L272</f>
        <v>1.2596685547170444E-2</v>
      </c>
      <c r="N272" s="182">
        <v>49.3</v>
      </c>
      <c r="O272" s="186">
        <f>M272*N272</f>
        <v>0.62101659747550286</v>
      </c>
      <c r="P272" s="186">
        <f>M272*60*1000</f>
        <v>755.80113283022661</v>
      </c>
      <c r="Q272" s="319">
        <f>P272*N272/1000</f>
        <v>37.260995848530172</v>
      </c>
    </row>
    <row r="273" spans="1:17" s="12" customFormat="1" ht="12.75" customHeight="1">
      <c r="A273" s="378"/>
      <c r="B273" s="131" t="s">
        <v>402</v>
      </c>
      <c r="C273" s="139" t="s">
        <v>687</v>
      </c>
      <c r="D273" s="141">
        <v>40</v>
      </c>
      <c r="E273" s="141" t="s">
        <v>35</v>
      </c>
      <c r="F273" s="142">
        <f>G273+H273+I273</f>
        <v>37.855000000000004</v>
      </c>
      <c r="G273" s="142">
        <v>3.7280000000000002</v>
      </c>
      <c r="H273" s="142">
        <v>6.4</v>
      </c>
      <c r="I273" s="142">
        <v>27.727</v>
      </c>
      <c r="J273" s="143">
        <v>2185.81</v>
      </c>
      <c r="K273" s="144">
        <f t="shared" si="29"/>
        <v>27.727</v>
      </c>
      <c r="L273" s="143">
        <f t="shared" si="29"/>
        <v>2185.81</v>
      </c>
      <c r="M273" s="145">
        <f>K273/L273</f>
        <v>1.2685000068624446E-2</v>
      </c>
      <c r="N273" s="142">
        <v>89.59</v>
      </c>
      <c r="O273" s="146">
        <f>M273*N273</f>
        <v>1.1364491561480643</v>
      </c>
      <c r="P273" s="146">
        <f>M273*60*1000</f>
        <v>761.10000411746682</v>
      </c>
      <c r="Q273" s="314">
        <f>P273*N273/1000</f>
        <v>68.186949368883859</v>
      </c>
    </row>
    <row r="274" spans="1:17" s="12" customFormat="1" ht="12.75" customHeight="1">
      <c r="A274" s="378"/>
      <c r="B274" s="131" t="s">
        <v>138</v>
      </c>
      <c r="C274" s="173" t="s">
        <v>263</v>
      </c>
      <c r="D274" s="174">
        <v>22</v>
      </c>
      <c r="E274" s="174">
        <v>1989</v>
      </c>
      <c r="F274" s="175">
        <v>20.120999999999999</v>
      </c>
      <c r="G274" s="175">
        <v>1.9379999999999999</v>
      </c>
      <c r="H274" s="175">
        <v>3.52</v>
      </c>
      <c r="I274" s="175">
        <v>14.663</v>
      </c>
      <c r="J274" s="176">
        <v>1148.3</v>
      </c>
      <c r="K274" s="177">
        <v>14.663</v>
      </c>
      <c r="L274" s="176">
        <v>1148.3</v>
      </c>
      <c r="M274" s="178">
        <v>1.2769311155621355E-2</v>
      </c>
      <c r="N274" s="175">
        <v>87.527000000000001</v>
      </c>
      <c r="O274" s="179">
        <v>1.1176594975180703</v>
      </c>
      <c r="P274" s="179">
        <v>766.15866933728125</v>
      </c>
      <c r="Q274" s="318">
        <v>67.05956985108422</v>
      </c>
    </row>
    <row r="275" spans="1:17" s="12" customFormat="1" ht="12.75" customHeight="1">
      <c r="A275" s="378"/>
      <c r="B275" s="138" t="s">
        <v>515</v>
      </c>
      <c r="C275" s="180" t="s">
        <v>500</v>
      </c>
      <c r="D275" s="181">
        <v>20</v>
      </c>
      <c r="E275" s="181">
        <v>1993</v>
      </c>
      <c r="F275" s="182">
        <f>G275+H275+I275</f>
        <v>19.399999999999999</v>
      </c>
      <c r="G275" s="182">
        <v>1.9103000000000001</v>
      </c>
      <c r="H275" s="182">
        <v>3.2</v>
      </c>
      <c r="I275" s="182">
        <v>14.2897</v>
      </c>
      <c r="J275" s="183">
        <v>1108.8499999999999</v>
      </c>
      <c r="K275" s="184">
        <f>I275</f>
        <v>14.2897</v>
      </c>
      <c r="L275" s="183">
        <f>J275</f>
        <v>1108.8499999999999</v>
      </c>
      <c r="M275" s="185">
        <f>K275/L275</f>
        <v>1.2886954953330027E-2</v>
      </c>
      <c r="N275" s="182">
        <v>49.3</v>
      </c>
      <c r="O275" s="186">
        <f>M275*N275</f>
        <v>0.6353268791991703</v>
      </c>
      <c r="P275" s="186">
        <f>M275*60*1000</f>
        <v>773.21729719980158</v>
      </c>
      <c r="Q275" s="319">
        <f>P275*N275/1000</f>
        <v>38.119612751950221</v>
      </c>
    </row>
    <row r="276" spans="1:17" s="12" customFormat="1" ht="12.75" customHeight="1">
      <c r="A276" s="378"/>
      <c r="B276" s="131" t="s">
        <v>128</v>
      </c>
      <c r="C276" s="132" t="s">
        <v>831</v>
      </c>
      <c r="D276" s="131">
        <v>50</v>
      </c>
      <c r="E276" s="131">
        <v>1972</v>
      </c>
      <c r="F276" s="133">
        <v>46.261000000000003</v>
      </c>
      <c r="G276" s="133">
        <v>4.6443659999999998</v>
      </c>
      <c r="H276" s="133">
        <v>8</v>
      </c>
      <c r="I276" s="133">
        <v>33.616636999999997</v>
      </c>
      <c r="J276" s="134">
        <v>2601.9</v>
      </c>
      <c r="K276" s="135">
        <v>33.616636999999997</v>
      </c>
      <c r="L276" s="134">
        <v>2601.9</v>
      </c>
      <c r="M276" s="136">
        <v>1.2920034205772703E-2</v>
      </c>
      <c r="N276" s="133">
        <v>83.27600000000001</v>
      </c>
      <c r="O276" s="137">
        <v>1.0759287685199277</v>
      </c>
      <c r="P276" s="137">
        <v>775.20205234636217</v>
      </c>
      <c r="Q276" s="315">
        <v>64.555726111195668</v>
      </c>
    </row>
    <row r="277" spans="1:17" s="12" customFormat="1" ht="12.75" customHeight="1">
      <c r="A277" s="378"/>
      <c r="B277" s="131" t="s">
        <v>128</v>
      </c>
      <c r="C277" s="132" t="s">
        <v>832</v>
      </c>
      <c r="D277" s="131">
        <v>50</v>
      </c>
      <c r="E277" s="131">
        <v>1971</v>
      </c>
      <c r="F277" s="133">
        <v>46.898000000000003</v>
      </c>
      <c r="G277" s="133">
        <v>4.0928519999999997</v>
      </c>
      <c r="H277" s="133">
        <v>9.6</v>
      </c>
      <c r="I277" s="133">
        <v>33.205148000000001</v>
      </c>
      <c r="J277" s="134">
        <v>2564.8000000000002</v>
      </c>
      <c r="K277" s="135">
        <v>33.205148000000001</v>
      </c>
      <c r="L277" s="134">
        <v>2564.8000000000002</v>
      </c>
      <c r="M277" s="136">
        <v>1.2946486275733001E-2</v>
      </c>
      <c r="N277" s="133">
        <v>83.27600000000001</v>
      </c>
      <c r="O277" s="137">
        <v>1.0781315910979414</v>
      </c>
      <c r="P277" s="137">
        <v>776.78917654398003</v>
      </c>
      <c r="Q277" s="315">
        <v>64.687895465876494</v>
      </c>
    </row>
    <row r="278" spans="1:17" s="12" customFormat="1" ht="12.75" customHeight="1">
      <c r="A278" s="378"/>
      <c r="B278" s="138" t="s">
        <v>515</v>
      </c>
      <c r="C278" s="180" t="s">
        <v>768</v>
      </c>
      <c r="D278" s="181">
        <v>41</v>
      </c>
      <c r="E278" s="181" t="s">
        <v>35</v>
      </c>
      <c r="F278" s="182">
        <f>G278+H278+I278</f>
        <v>41</v>
      </c>
      <c r="G278" s="182">
        <v>5.8400999999999996</v>
      </c>
      <c r="H278" s="182">
        <v>6.4</v>
      </c>
      <c r="I278" s="182">
        <v>28.759899999999998</v>
      </c>
      <c r="J278" s="183">
        <v>2217.17</v>
      </c>
      <c r="K278" s="184">
        <f>I278</f>
        <v>28.759899999999998</v>
      </c>
      <c r="L278" s="183">
        <f>J278</f>
        <v>2217.17</v>
      </c>
      <c r="M278" s="185">
        <f>K278/L278</f>
        <v>1.2971445581529606E-2</v>
      </c>
      <c r="N278" s="182">
        <v>49.3</v>
      </c>
      <c r="O278" s="186">
        <f>M278*N278</f>
        <v>0.63949226716940955</v>
      </c>
      <c r="P278" s="186">
        <f>M278*60*1000</f>
        <v>778.2867348917764</v>
      </c>
      <c r="Q278" s="319">
        <f>P278*N278/1000</f>
        <v>38.369536030164575</v>
      </c>
    </row>
    <row r="279" spans="1:17" s="12" customFormat="1" ht="12.75" customHeight="1">
      <c r="A279" s="378"/>
      <c r="B279" s="138" t="s">
        <v>229</v>
      </c>
      <c r="C279" s="155" t="s">
        <v>194</v>
      </c>
      <c r="D279" s="156">
        <v>20</v>
      </c>
      <c r="E279" s="156">
        <v>1982</v>
      </c>
      <c r="F279" s="157">
        <v>20.146000000000001</v>
      </c>
      <c r="G279" s="157">
        <v>3.0124680000000001</v>
      </c>
      <c r="H279" s="157">
        <v>3.2</v>
      </c>
      <c r="I279" s="157">
        <v>13.933532</v>
      </c>
      <c r="J279" s="158">
        <v>1071.97</v>
      </c>
      <c r="K279" s="159">
        <v>13.933532</v>
      </c>
      <c r="L279" s="158">
        <v>1071.97</v>
      </c>
      <c r="M279" s="160">
        <v>1.2998061512915472E-2</v>
      </c>
      <c r="N279" s="157">
        <v>67.906999999999996</v>
      </c>
      <c r="O279" s="161">
        <v>0.88265936315755089</v>
      </c>
      <c r="P279" s="161">
        <v>779.88369077492837</v>
      </c>
      <c r="Q279" s="316">
        <v>52.959561789453062</v>
      </c>
    </row>
    <row r="280" spans="1:17" s="12" customFormat="1" ht="12.75" customHeight="1">
      <c r="A280" s="378"/>
      <c r="B280" s="138" t="s">
        <v>148</v>
      </c>
      <c r="C280" s="162" t="s">
        <v>269</v>
      </c>
      <c r="D280" s="163">
        <v>10</v>
      </c>
      <c r="E280" s="163">
        <v>1959</v>
      </c>
      <c r="F280" s="164">
        <v>8.6359999999999992</v>
      </c>
      <c r="G280" s="164">
        <v>0.89607000000000003</v>
      </c>
      <c r="H280" s="164">
        <v>1.92</v>
      </c>
      <c r="I280" s="164">
        <v>5.819928</v>
      </c>
      <c r="J280" s="165">
        <v>543.35</v>
      </c>
      <c r="K280" s="166">
        <v>5.819928</v>
      </c>
      <c r="L280" s="165">
        <v>446.8</v>
      </c>
      <c r="M280" s="167">
        <v>1.3025801253357207E-2</v>
      </c>
      <c r="N280" s="164">
        <v>71.722000000000008</v>
      </c>
      <c r="O280" s="168">
        <v>0.93423651749328573</v>
      </c>
      <c r="P280" s="168">
        <v>781.54807520143243</v>
      </c>
      <c r="Q280" s="317">
        <v>56.054191049597144</v>
      </c>
    </row>
    <row r="281" spans="1:17" s="12" customFormat="1" ht="12.75" customHeight="1">
      <c r="A281" s="378"/>
      <c r="B281" s="138" t="s">
        <v>517</v>
      </c>
      <c r="C281" s="139" t="s">
        <v>791</v>
      </c>
      <c r="D281" s="141">
        <v>40</v>
      </c>
      <c r="E281" s="141">
        <v>1990</v>
      </c>
      <c r="F281" s="142">
        <f>SUM(G281+H281+I281)</f>
        <v>40.013000000000005</v>
      </c>
      <c r="G281" s="142">
        <v>4.3860000000000001</v>
      </c>
      <c r="H281" s="142">
        <v>6.4</v>
      </c>
      <c r="I281" s="142">
        <v>29.227</v>
      </c>
      <c r="J281" s="143">
        <v>2238</v>
      </c>
      <c r="K281" s="144">
        <v>29.227</v>
      </c>
      <c r="L281" s="143">
        <v>2238</v>
      </c>
      <c r="M281" s="145">
        <f>K281/L281</f>
        <v>1.3059428060768543E-2</v>
      </c>
      <c r="N281" s="142">
        <v>56.14</v>
      </c>
      <c r="O281" s="146">
        <f>M281*N281</f>
        <v>0.73315629133154603</v>
      </c>
      <c r="P281" s="146">
        <f>M281*60*1000</f>
        <v>783.56568364611257</v>
      </c>
      <c r="Q281" s="314">
        <f>P281*N281/1000</f>
        <v>43.989377479892759</v>
      </c>
    </row>
    <row r="282" spans="1:17" s="12" customFormat="1" ht="12.75" customHeight="1">
      <c r="A282" s="378"/>
      <c r="B282" s="138" t="s">
        <v>34</v>
      </c>
      <c r="C282" s="139" t="s">
        <v>298</v>
      </c>
      <c r="D282" s="141">
        <v>40</v>
      </c>
      <c r="E282" s="141">
        <v>1987</v>
      </c>
      <c r="F282" s="142">
        <v>34.002000000000002</v>
      </c>
      <c r="G282" s="142">
        <v>2.83</v>
      </c>
      <c r="H282" s="142">
        <v>6.4</v>
      </c>
      <c r="I282" s="142">
        <v>24.771999999999998</v>
      </c>
      <c r="J282" s="143">
        <v>1895.27</v>
      </c>
      <c r="K282" s="144">
        <v>24.771999999999998</v>
      </c>
      <c r="L282" s="143">
        <v>1895.27</v>
      </c>
      <c r="M282" s="145">
        <f>K282/L282</f>
        <v>1.3070433236425417E-2</v>
      </c>
      <c r="N282" s="142">
        <v>59.4</v>
      </c>
      <c r="O282" s="146">
        <f>M282*N282</f>
        <v>0.77638373424366969</v>
      </c>
      <c r="P282" s="146">
        <f>M282*60*1000</f>
        <v>784.225994185525</v>
      </c>
      <c r="Q282" s="314">
        <f>P282*N282/1000</f>
        <v>46.583024054620182</v>
      </c>
    </row>
    <row r="283" spans="1:17" s="12" customFormat="1" ht="12.75" customHeight="1">
      <c r="A283" s="378"/>
      <c r="B283" s="138" t="s">
        <v>24</v>
      </c>
      <c r="C283" s="139" t="s">
        <v>278</v>
      </c>
      <c r="D283" s="141">
        <v>75</v>
      </c>
      <c r="E283" s="141" t="s">
        <v>28</v>
      </c>
      <c r="F283" s="142">
        <f>+G283+H283+I283</f>
        <v>66.599991000000003</v>
      </c>
      <c r="G283" s="142">
        <v>4.4670079999999999</v>
      </c>
      <c r="H283" s="142">
        <v>9.76</v>
      </c>
      <c r="I283" s="142">
        <v>52.372982999999998</v>
      </c>
      <c r="J283" s="143">
        <v>4005.32</v>
      </c>
      <c r="K283" s="144">
        <v>52.372982999999998</v>
      </c>
      <c r="L283" s="143">
        <v>4005.32</v>
      </c>
      <c r="M283" s="145">
        <f>K283/L283</f>
        <v>1.3075854863032166E-2</v>
      </c>
      <c r="N283" s="142">
        <v>71.177000000000007</v>
      </c>
      <c r="O283" s="146">
        <f>M283*N283</f>
        <v>0.93070012158604054</v>
      </c>
      <c r="P283" s="146">
        <f>M283*60*1000</f>
        <v>784.55129178192999</v>
      </c>
      <c r="Q283" s="314">
        <f>P283*N283/1000</f>
        <v>55.842007295162439</v>
      </c>
    </row>
    <row r="284" spans="1:17" s="12" customFormat="1" ht="12.75" customHeight="1">
      <c r="A284" s="378"/>
      <c r="B284" s="131" t="s">
        <v>114</v>
      </c>
      <c r="C284" s="132" t="s">
        <v>108</v>
      </c>
      <c r="D284" s="131">
        <v>20</v>
      </c>
      <c r="E284" s="131">
        <v>1987</v>
      </c>
      <c r="F284" s="133">
        <v>19.934000000000001</v>
      </c>
      <c r="G284" s="133">
        <v>2.2810359999999998</v>
      </c>
      <c r="H284" s="133">
        <v>3.2</v>
      </c>
      <c r="I284" s="133">
        <v>14.452965000000001</v>
      </c>
      <c r="J284" s="134">
        <v>1104.7</v>
      </c>
      <c r="K284" s="135">
        <v>14.452965000000001</v>
      </c>
      <c r="L284" s="134">
        <v>1104.7</v>
      </c>
      <c r="M284" s="136">
        <v>1.308315832352675E-2</v>
      </c>
      <c r="N284" s="133">
        <v>79.134</v>
      </c>
      <c r="O284" s="137">
        <v>1.0353226507739659</v>
      </c>
      <c r="P284" s="137">
        <v>784.98949941160504</v>
      </c>
      <c r="Q284" s="315">
        <v>62.11935904643795</v>
      </c>
    </row>
    <row r="285" spans="1:17" s="12" customFormat="1" ht="12.75" customHeight="1">
      <c r="A285" s="378"/>
      <c r="B285" s="131" t="s">
        <v>77</v>
      </c>
      <c r="C285" s="132" t="s">
        <v>236</v>
      </c>
      <c r="D285" s="131">
        <v>41</v>
      </c>
      <c r="E285" s="131">
        <v>1987</v>
      </c>
      <c r="F285" s="133">
        <v>40.83</v>
      </c>
      <c r="G285" s="133">
        <v>4.42</v>
      </c>
      <c r="H285" s="133">
        <v>6.08</v>
      </c>
      <c r="I285" s="133">
        <f>F285-G285-H285</f>
        <v>30.33</v>
      </c>
      <c r="J285" s="134">
        <v>2317.37</v>
      </c>
      <c r="K285" s="135">
        <f>I285/J285*L285</f>
        <v>21.623002066998364</v>
      </c>
      <c r="L285" s="134">
        <v>1652.11</v>
      </c>
      <c r="M285" s="136">
        <f>K285/L285</f>
        <v>1.3088112817547478E-2</v>
      </c>
      <c r="N285" s="133">
        <v>70.522999999999996</v>
      </c>
      <c r="O285" s="137">
        <f>M285*N285</f>
        <v>0.92301298023190081</v>
      </c>
      <c r="P285" s="137">
        <f>M285*60*1000</f>
        <v>785.28676905284863</v>
      </c>
      <c r="Q285" s="315">
        <f>P285*N285/1000</f>
        <v>55.380778813914041</v>
      </c>
    </row>
    <row r="286" spans="1:17" s="12" customFormat="1" ht="12.75" customHeight="1">
      <c r="A286" s="378"/>
      <c r="B286" s="131" t="s">
        <v>138</v>
      </c>
      <c r="C286" s="173" t="s">
        <v>239</v>
      </c>
      <c r="D286" s="174">
        <v>50</v>
      </c>
      <c r="E286" s="174">
        <v>1980</v>
      </c>
      <c r="F286" s="175">
        <v>52.304000000000002</v>
      </c>
      <c r="G286" s="175">
        <v>4.6920000000000002</v>
      </c>
      <c r="H286" s="175">
        <v>8.1193399999999993</v>
      </c>
      <c r="I286" s="175">
        <v>39.492655999999997</v>
      </c>
      <c r="J286" s="176">
        <v>3015.29</v>
      </c>
      <c r="K286" s="177">
        <v>39.492655999999997</v>
      </c>
      <c r="L286" s="176">
        <v>3015.29</v>
      </c>
      <c r="M286" s="178">
        <v>1.309746525209847E-2</v>
      </c>
      <c r="N286" s="175">
        <v>87.527000000000001</v>
      </c>
      <c r="O286" s="179">
        <v>1.1463818411204227</v>
      </c>
      <c r="P286" s="179">
        <v>785.84791512590812</v>
      </c>
      <c r="Q286" s="318">
        <v>68.782910467225364</v>
      </c>
    </row>
    <row r="287" spans="1:17" s="12" customFormat="1" ht="12.75" customHeight="1">
      <c r="A287" s="378"/>
      <c r="B287" s="131" t="s">
        <v>138</v>
      </c>
      <c r="C287" s="173" t="s">
        <v>843</v>
      </c>
      <c r="D287" s="174">
        <v>46</v>
      </c>
      <c r="E287" s="174">
        <v>1988</v>
      </c>
      <c r="F287" s="175">
        <v>30.648</v>
      </c>
      <c r="G287" s="175">
        <v>1.5131699999999999</v>
      </c>
      <c r="H287" s="175">
        <v>0.46</v>
      </c>
      <c r="I287" s="175">
        <v>28.67483</v>
      </c>
      <c r="J287" s="176">
        <v>2184.25</v>
      </c>
      <c r="K287" s="177">
        <v>28.67483</v>
      </c>
      <c r="L287" s="176">
        <v>2184.25</v>
      </c>
      <c r="M287" s="178">
        <v>1.3127998168707794E-2</v>
      </c>
      <c r="N287" s="175">
        <v>87.527000000000001</v>
      </c>
      <c r="O287" s="179">
        <v>1.1490542957124872</v>
      </c>
      <c r="P287" s="179">
        <v>787.67989012246767</v>
      </c>
      <c r="Q287" s="318">
        <v>68.943257742749225</v>
      </c>
    </row>
    <row r="288" spans="1:17" s="12" customFormat="1" ht="12.75" customHeight="1">
      <c r="A288" s="378"/>
      <c r="B288" s="138" t="s">
        <v>668</v>
      </c>
      <c r="C288" s="132" t="s">
        <v>648</v>
      </c>
      <c r="D288" s="131">
        <v>40</v>
      </c>
      <c r="E288" s="131">
        <v>1992</v>
      </c>
      <c r="F288" s="133">
        <f>G288+H288+I288</f>
        <v>39.799999999999997</v>
      </c>
      <c r="G288" s="133">
        <v>3.71</v>
      </c>
      <c r="H288" s="133">
        <v>6.4</v>
      </c>
      <c r="I288" s="133">
        <v>29.69</v>
      </c>
      <c r="J288" s="134">
        <v>2256.0300000000002</v>
      </c>
      <c r="K288" s="135">
        <v>29.69</v>
      </c>
      <c r="L288" s="134">
        <v>2256.0300000000002</v>
      </c>
      <c r="M288" s="136">
        <f>K288/L288</f>
        <v>1.3160285989104754E-2</v>
      </c>
      <c r="N288" s="133">
        <v>60.5</v>
      </c>
      <c r="O288" s="137">
        <f>M288*N288*1.09</f>
        <v>0.8678550595515131</v>
      </c>
      <c r="P288" s="137">
        <f>M288*60*1000</f>
        <v>789.61715934628523</v>
      </c>
      <c r="Q288" s="315">
        <f>P288*N288/1000</f>
        <v>47.771838140450257</v>
      </c>
    </row>
    <row r="289" spans="1:17" s="12" customFormat="1" ht="12.75" customHeight="1">
      <c r="A289" s="378"/>
      <c r="B289" s="131" t="s">
        <v>128</v>
      </c>
      <c r="C289" s="132" t="s">
        <v>833</v>
      </c>
      <c r="D289" s="131">
        <v>51</v>
      </c>
      <c r="E289" s="131">
        <v>1972</v>
      </c>
      <c r="F289" s="133">
        <v>47.24</v>
      </c>
      <c r="G289" s="133">
        <v>4.8324030000000002</v>
      </c>
      <c r="H289" s="133">
        <v>8</v>
      </c>
      <c r="I289" s="133">
        <v>34.407595000000001</v>
      </c>
      <c r="J289" s="134">
        <v>2608.15</v>
      </c>
      <c r="K289" s="135">
        <v>34.407595000000001</v>
      </c>
      <c r="L289" s="134">
        <v>2608.15</v>
      </c>
      <c r="M289" s="136">
        <v>1.319233748058969E-2</v>
      </c>
      <c r="N289" s="133">
        <v>83.27600000000001</v>
      </c>
      <c r="O289" s="137">
        <v>1.0986050960335871</v>
      </c>
      <c r="P289" s="137">
        <v>791.54024883538148</v>
      </c>
      <c r="Q289" s="315">
        <v>65.916305762015241</v>
      </c>
    </row>
    <row r="290" spans="1:17" s="12" customFormat="1" ht="12.75" customHeight="1">
      <c r="A290" s="378"/>
      <c r="B290" s="138" t="s">
        <v>517</v>
      </c>
      <c r="C290" s="139" t="s">
        <v>787</v>
      </c>
      <c r="D290" s="141">
        <v>40</v>
      </c>
      <c r="E290" s="141">
        <v>1984</v>
      </c>
      <c r="F290" s="142">
        <f>SUM(G290+H290+I290)</f>
        <v>40.388000000000005</v>
      </c>
      <c r="G290" s="142">
        <v>3.5190000000000001</v>
      </c>
      <c r="H290" s="142">
        <v>6.4</v>
      </c>
      <c r="I290" s="142">
        <v>30.469000000000001</v>
      </c>
      <c r="J290" s="143">
        <v>2304.94</v>
      </c>
      <c r="K290" s="144">
        <v>30.469000000000001</v>
      </c>
      <c r="L290" s="143">
        <v>2304.94</v>
      </c>
      <c r="M290" s="145">
        <f>K290/L290</f>
        <v>1.3218999193037564E-2</v>
      </c>
      <c r="N290" s="142">
        <v>56.14</v>
      </c>
      <c r="O290" s="146">
        <f>M290*N290</f>
        <v>0.7421146146971288</v>
      </c>
      <c r="P290" s="146">
        <f>M290*60*1000</f>
        <v>793.13995158225384</v>
      </c>
      <c r="Q290" s="314">
        <f>P290*N290/1000</f>
        <v>44.526876881827732</v>
      </c>
    </row>
    <row r="291" spans="1:17" s="12" customFormat="1" ht="12.75" customHeight="1">
      <c r="A291" s="378"/>
      <c r="B291" s="138" t="s">
        <v>31</v>
      </c>
      <c r="C291" s="139" t="s">
        <v>289</v>
      </c>
      <c r="D291" s="141">
        <v>9</v>
      </c>
      <c r="E291" s="141">
        <v>1983</v>
      </c>
      <c r="F291" s="142">
        <v>9</v>
      </c>
      <c r="G291" s="142">
        <v>0.66</v>
      </c>
      <c r="H291" s="142">
        <v>1.44</v>
      </c>
      <c r="I291" s="142">
        <v>6.9</v>
      </c>
      <c r="J291" s="143">
        <v>518</v>
      </c>
      <c r="K291" s="144">
        <v>6.9</v>
      </c>
      <c r="L291" s="143">
        <v>518</v>
      </c>
      <c r="M291" s="145">
        <f>K291/L291</f>
        <v>1.3320463320463322E-2</v>
      </c>
      <c r="N291" s="142">
        <v>56.35</v>
      </c>
      <c r="O291" s="146">
        <f>M291*N291</f>
        <v>0.75060810810810819</v>
      </c>
      <c r="P291" s="146">
        <f>M291*60*1000</f>
        <v>799.22779922779932</v>
      </c>
      <c r="Q291" s="314">
        <f>P291*N291/1000</f>
        <v>45.036486486486496</v>
      </c>
    </row>
    <row r="292" spans="1:17" s="12" customFormat="1" ht="12.75" customHeight="1">
      <c r="A292" s="378"/>
      <c r="B292" s="131" t="s">
        <v>128</v>
      </c>
      <c r="C292" s="132" t="s">
        <v>834</v>
      </c>
      <c r="D292" s="131">
        <v>30</v>
      </c>
      <c r="E292" s="131">
        <v>1990</v>
      </c>
      <c r="F292" s="133">
        <v>29.414999999999999</v>
      </c>
      <c r="G292" s="133">
        <v>2.9884979999999999</v>
      </c>
      <c r="H292" s="133">
        <v>4.8</v>
      </c>
      <c r="I292" s="133">
        <v>21.626504000000001</v>
      </c>
      <c r="J292" s="134">
        <v>1613.04</v>
      </c>
      <c r="K292" s="135">
        <v>21.626504000000001</v>
      </c>
      <c r="L292" s="134">
        <v>1613.04</v>
      </c>
      <c r="M292" s="136">
        <v>1.3407295541338096E-2</v>
      </c>
      <c r="N292" s="133">
        <v>83.27600000000001</v>
      </c>
      <c r="O292" s="137">
        <v>1.1165059435004714</v>
      </c>
      <c r="P292" s="137">
        <v>804.43773248028572</v>
      </c>
      <c r="Q292" s="315">
        <v>66.990356610028272</v>
      </c>
    </row>
    <row r="293" spans="1:17" s="12" customFormat="1" ht="12.75" customHeight="1">
      <c r="A293" s="378"/>
      <c r="B293" s="138" t="s">
        <v>24</v>
      </c>
      <c r="C293" s="139" t="s">
        <v>279</v>
      </c>
      <c r="D293" s="141">
        <v>45</v>
      </c>
      <c r="E293" s="141" t="s">
        <v>28</v>
      </c>
      <c r="F293" s="142">
        <f>+G293+H293+I293</f>
        <v>40.929998999999995</v>
      </c>
      <c r="G293" s="142">
        <v>2.9368430000000001</v>
      </c>
      <c r="H293" s="142">
        <v>6.64</v>
      </c>
      <c r="I293" s="142">
        <v>31.353155999999998</v>
      </c>
      <c r="J293" s="143">
        <v>2333.42</v>
      </c>
      <c r="K293" s="144">
        <v>31.353155999999998</v>
      </c>
      <c r="L293" s="143">
        <v>2333.42</v>
      </c>
      <c r="M293" s="145">
        <f t="shared" ref="M293:M298" si="30">K293/L293</f>
        <v>1.3436567784625141E-2</v>
      </c>
      <c r="N293" s="142">
        <v>71.177000000000007</v>
      </c>
      <c r="O293" s="146">
        <f>M293*N293</f>
        <v>0.95637458520626373</v>
      </c>
      <c r="P293" s="146">
        <f t="shared" ref="P293:P298" si="31">M293*60*1000</f>
        <v>806.19406707750841</v>
      </c>
      <c r="Q293" s="314">
        <f t="shared" ref="Q293:Q298" si="32">P293*N293/1000</f>
        <v>57.382475112375815</v>
      </c>
    </row>
    <row r="294" spans="1:17" s="12" customFormat="1" ht="12.75" customHeight="1">
      <c r="A294" s="378"/>
      <c r="B294" s="138" t="s">
        <v>668</v>
      </c>
      <c r="C294" s="132" t="s">
        <v>651</v>
      </c>
      <c r="D294" s="131">
        <v>50</v>
      </c>
      <c r="E294" s="131">
        <v>1980</v>
      </c>
      <c r="F294" s="133">
        <f>G294+H294+I294</f>
        <v>47</v>
      </c>
      <c r="G294" s="133">
        <v>3.74</v>
      </c>
      <c r="H294" s="133">
        <v>8</v>
      </c>
      <c r="I294" s="133">
        <v>35.26</v>
      </c>
      <c r="J294" s="134">
        <v>2615.04</v>
      </c>
      <c r="K294" s="135">
        <v>35.26</v>
      </c>
      <c r="L294" s="134">
        <v>2615.04</v>
      </c>
      <c r="M294" s="136">
        <f t="shared" si="30"/>
        <v>1.3483541360744004E-2</v>
      </c>
      <c r="N294" s="133">
        <v>60.5</v>
      </c>
      <c r="O294" s="137">
        <f>M294*N294*1.09</f>
        <v>0.8891721350342634</v>
      </c>
      <c r="P294" s="137">
        <f t="shared" si="31"/>
        <v>809.01248164464027</v>
      </c>
      <c r="Q294" s="315">
        <f t="shared" si="32"/>
        <v>48.945255139500738</v>
      </c>
    </row>
    <row r="295" spans="1:17" s="12" customFormat="1" ht="12.75" customHeight="1">
      <c r="A295" s="378"/>
      <c r="B295" s="138" t="s">
        <v>517</v>
      </c>
      <c r="C295" s="139" t="s">
        <v>796</v>
      </c>
      <c r="D295" s="141">
        <v>40</v>
      </c>
      <c r="E295" s="141">
        <v>1973</v>
      </c>
      <c r="F295" s="142">
        <f>SUM(G295+H295+I295)</f>
        <v>34.683999999999997</v>
      </c>
      <c r="G295" s="142">
        <v>2.4990000000000001</v>
      </c>
      <c r="H295" s="142">
        <v>6.4</v>
      </c>
      <c r="I295" s="142">
        <v>25.785</v>
      </c>
      <c r="J295" s="143">
        <v>1912.23</v>
      </c>
      <c r="K295" s="144">
        <v>25.785</v>
      </c>
      <c r="L295" s="143">
        <v>1912.23</v>
      </c>
      <c r="M295" s="145">
        <f t="shared" si="30"/>
        <v>1.3484256600931896E-2</v>
      </c>
      <c r="N295" s="142">
        <v>56.14</v>
      </c>
      <c r="O295" s="146">
        <f>M295*N295</f>
        <v>0.75700616557631661</v>
      </c>
      <c r="P295" s="146">
        <f t="shared" si="31"/>
        <v>809.05539605591377</v>
      </c>
      <c r="Q295" s="314">
        <f t="shared" si="32"/>
        <v>45.420369934579</v>
      </c>
    </row>
    <row r="296" spans="1:17" s="12" customFormat="1" ht="12.75" customHeight="1">
      <c r="A296" s="378"/>
      <c r="B296" s="138" t="s">
        <v>517</v>
      </c>
      <c r="C296" s="139" t="s">
        <v>789</v>
      </c>
      <c r="D296" s="141">
        <v>40</v>
      </c>
      <c r="E296" s="141"/>
      <c r="F296" s="142">
        <f>SUM(G296+H296+I296)</f>
        <v>40.15</v>
      </c>
      <c r="G296" s="142">
        <v>3.5379999999999998</v>
      </c>
      <c r="H296" s="142">
        <v>6.4</v>
      </c>
      <c r="I296" s="142">
        <v>30.212</v>
      </c>
      <c r="J296" s="143">
        <v>2232.89</v>
      </c>
      <c r="K296" s="144">
        <v>30.212</v>
      </c>
      <c r="L296" s="143">
        <v>2232.89</v>
      </c>
      <c r="M296" s="145">
        <f t="shared" si="30"/>
        <v>1.3530447088750454E-2</v>
      </c>
      <c r="N296" s="142">
        <v>56.14</v>
      </c>
      <c r="O296" s="146">
        <f>M296*N296</f>
        <v>0.75959929956245054</v>
      </c>
      <c r="P296" s="146">
        <f t="shared" si="31"/>
        <v>811.82682532502724</v>
      </c>
      <c r="Q296" s="314">
        <f t="shared" si="32"/>
        <v>45.575957973747023</v>
      </c>
    </row>
    <row r="297" spans="1:17" s="12" customFormat="1" ht="12.75" customHeight="1">
      <c r="A297" s="378"/>
      <c r="B297" s="138" t="s">
        <v>668</v>
      </c>
      <c r="C297" s="132" t="s">
        <v>654</v>
      </c>
      <c r="D297" s="131">
        <v>39</v>
      </c>
      <c r="E297" s="131">
        <v>1973</v>
      </c>
      <c r="F297" s="133">
        <f>G297+H297+I297</f>
        <v>35.590000000000003</v>
      </c>
      <c r="G297" s="133">
        <v>3.87</v>
      </c>
      <c r="H297" s="133">
        <v>6.24</v>
      </c>
      <c r="I297" s="133">
        <v>25.48</v>
      </c>
      <c r="J297" s="134">
        <v>1882.15</v>
      </c>
      <c r="K297" s="135">
        <v>25.48</v>
      </c>
      <c r="L297" s="134">
        <v>1882.15</v>
      </c>
      <c r="M297" s="136">
        <f t="shared" si="30"/>
        <v>1.3537709534309167E-2</v>
      </c>
      <c r="N297" s="133">
        <v>60.5</v>
      </c>
      <c r="O297" s="137">
        <f>M297*N297*1.09</f>
        <v>0.8927442552400181</v>
      </c>
      <c r="P297" s="137">
        <f t="shared" si="31"/>
        <v>812.26257205855006</v>
      </c>
      <c r="Q297" s="315">
        <f t="shared" si="32"/>
        <v>49.141885609542278</v>
      </c>
    </row>
    <row r="298" spans="1:17" s="12" customFormat="1" ht="12.75" customHeight="1">
      <c r="A298" s="378"/>
      <c r="B298" s="138" t="s">
        <v>668</v>
      </c>
      <c r="C298" s="132" t="s">
        <v>650</v>
      </c>
      <c r="D298" s="131">
        <v>39</v>
      </c>
      <c r="E298" s="131">
        <v>1988</v>
      </c>
      <c r="F298" s="133">
        <f>G298+H298+I298</f>
        <v>41.4</v>
      </c>
      <c r="G298" s="133">
        <v>4.25</v>
      </c>
      <c r="H298" s="133">
        <v>6.24</v>
      </c>
      <c r="I298" s="133">
        <v>30.91</v>
      </c>
      <c r="J298" s="134">
        <v>2275.19</v>
      </c>
      <c r="K298" s="135">
        <v>30.91</v>
      </c>
      <c r="L298" s="134">
        <v>2275.19</v>
      </c>
      <c r="M298" s="136">
        <f t="shared" si="30"/>
        <v>1.3585678558713777E-2</v>
      </c>
      <c r="N298" s="133">
        <v>60.5</v>
      </c>
      <c r="O298" s="137">
        <f>M298*N298*1.09</f>
        <v>0.89590757255438003</v>
      </c>
      <c r="P298" s="137">
        <f t="shared" si="31"/>
        <v>815.14071352282656</v>
      </c>
      <c r="Q298" s="315">
        <f t="shared" si="32"/>
        <v>49.316013168131008</v>
      </c>
    </row>
    <row r="299" spans="1:17" s="12" customFormat="1" ht="12.75" customHeight="1">
      <c r="A299" s="378"/>
      <c r="B299" s="131" t="s">
        <v>138</v>
      </c>
      <c r="C299" s="173" t="s">
        <v>131</v>
      </c>
      <c r="D299" s="174">
        <v>22</v>
      </c>
      <c r="E299" s="174">
        <v>1991</v>
      </c>
      <c r="F299" s="175">
        <v>22.045000000000002</v>
      </c>
      <c r="G299" s="175">
        <v>2.6520000000000001</v>
      </c>
      <c r="H299" s="175">
        <v>3.52</v>
      </c>
      <c r="I299" s="175">
        <v>15.872999999999999</v>
      </c>
      <c r="J299" s="176">
        <v>1164.8399999999999</v>
      </c>
      <c r="K299" s="177">
        <v>15.872999999999999</v>
      </c>
      <c r="L299" s="176">
        <v>1164.8399999999999</v>
      </c>
      <c r="M299" s="178">
        <v>1.3626764190790152E-2</v>
      </c>
      <c r="N299" s="175">
        <v>87.527000000000001</v>
      </c>
      <c r="O299" s="179">
        <v>1.1927097893272898</v>
      </c>
      <c r="P299" s="179">
        <v>817.60585144740912</v>
      </c>
      <c r="Q299" s="318">
        <v>71.562587359637391</v>
      </c>
    </row>
    <row r="300" spans="1:17" s="12" customFormat="1" ht="12.75" customHeight="1">
      <c r="A300" s="378"/>
      <c r="B300" s="138" t="s">
        <v>86</v>
      </c>
      <c r="C300" s="188" t="s">
        <v>821</v>
      </c>
      <c r="D300" s="189">
        <v>5</v>
      </c>
      <c r="E300" s="189">
        <v>1951</v>
      </c>
      <c r="F300" s="157">
        <v>4.1398000000000001</v>
      </c>
      <c r="G300" s="157">
        <v>1.02</v>
      </c>
      <c r="H300" s="157">
        <v>0.05</v>
      </c>
      <c r="I300" s="157">
        <v>3.0697999999999999</v>
      </c>
      <c r="J300" s="158">
        <v>223.63</v>
      </c>
      <c r="K300" s="159">
        <v>3.0697999999999999</v>
      </c>
      <c r="L300" s="158">
        <v>223.63</v>
      </c>
      <c r="M300" s="160">
        <v>1.3727138577113983E-2</v>
      </c>
      <c r="N300" s="157">
        <v>76.082000000000008</v>
      </c>
      <c r="O300" s="161">
        <v>1.0443881572239861</v>
      </c>
      <c r="P300" s="161">
        <v>823.62831462683891</v>
      </c>
      <c r="Q300" s="316">
        <v>62.663289433439168</v>
      </c>
    </row>
    <row r="301" spans="1:17" s="12" customFormat="1" ht="12.75" customHeight="1">
      <c r="A301" s="378"/>
      <c r="B301" s="131" t="s">
        <v>128</v>
      </c>
      <c r="C301" s="132" t="s">
        <v>835</v>
      </c>
      <c r="D301" s="131">
        <v>59</v>
      </c>
      <c r="E301" s="131">
        <v>1991</v>
      </c>
      <c r="F301" s="133">
        <v>44.765000000000001</v>
      </c>
      <c r="G301" s="133">
        <v>3.1744949999999998</v>
      </c>
      <c r="H301" s="133">
        <v>8</v>
      </c>
      <c r="I301" s="133">
        <v>33.590507000000002</v>
      </c>
      <c r="J301" s="134">
        <v>2442.5500000000002</v>
      </c>
      <c r="K301" s="135">
        <v>33.590507000000002</v>
      </c>
      <c r="L301" s="134">
        <v>2442.5500000000002</v>
      </c>
      <c r="M301" s="136">
        <v>1.3752229022947329E-2</v>
      </c>
      <c r="N301" s="133">
        <v>83.27600000000001</v>
      </c>
      <c r="O301" s="137">
        <v>1.1452306241149619</v>
      </c>
      <c r="P301" s="137">
        <v>825.13374137683979</v>
      </c>
      <c r="Q301" s="315">
        <v>68.713837446897713</v>
      </c>
    </row>
    <row r="302" spans="1:17" s="12" customFormat="1" ht="12.75" customHeight="1">
      <c r="A302" s="378"/>
      <c r="B302" s="131" t="s">
        <v>401</v>
      </c>
      <c r="C302" s="132" t="s">
        <v>390</v>
      </c>
      <c r="D302" s="131">
        <v>85</v>
      </c>
      <c r="E302" s="131">
        <v>1970</v>
      </c>
      <c r="F302" s="133">
        <v>72.599999999999994</v>
      </c>
      <c r="G302" s="133">
        <v>6.4375799999999996</v>
      </c>
      <c r="H302" s="133">
        <v>13.6</v>
      </c>
      <c r="I302" s="133">
        <v>52.562420000000003</v>
      </c>
      <c r="J302" s="134">
        <v>3789.83</v>
      </c>
      <c r="K302" s="135">
        <v>52.562420000000003</v>
      </c>
      <c r="L302" s="134">
        <v>3789.83</v>
      </c>
      <c r="M302" s="136">
        <f>K302/L302</f>
        <v>1.386933450840803E-2</v>
      </c>
      <c r="N302" s="133">
        <v>65.400000000000006</v>
      </c>
      <c r="O302" s="137">
        <f>K302*N302/J302</f>
        <v>0.90705447684988527</v>
      </c>
      <c r="P302" s="137">
        <f>M302*60*1000</f>
        <v>832.16007050448184</v>
      </c>
      <c r="Q302" s="315">
        <f>O302*60</f>
        <v>54.423268610993119</v>
      </c>
    </row>
    <row r="303" spans="1:17" s="12" customFormat="1" ht="12.75" customHeight="1">
      <c r="A303" s="378"/>
      <c r="B303" s="138" t="s">
        <v>24</v>
      </c>
      <c r="C303" s="139" t="s">
        <v>547</v>
      </c>
      <c r="D303" s="141">
        <v>40</v>
      </c>
      <c r="E303" s="141" t="s">
        <v>28</v>
      </c>
      <c r="F303" s="142">
        <f>+G303+H303+I303</f>
        <v>34.670997999999997</v>
      </c>
      <c r="G303" s="142">
        <v>2.2871939999999999</v>
      </c>
      <c r="H303" s="142">
        <v>6.24</v>
      </c>
      <c r="I303" s="142">
        <v>26.143803999999999</v>
      </c>
      <c r="J303" s="143">
        <v>1883.63</v>
      </c>
      <c r="K303" s="144">
        <v>26.143803999999999</v>
      </c>
      <c r="L303" s="143">
        <v>1883.63</v>
      </c>
      <c r="M303" s="145">
        <f>K303/L303</f>
        <v>1.3879479515616123E-2</v>
      </c>
      <c r="N303" s="142">
        <v>71.177000000000007</v>
      </c>
      <c r="O303" s="146">
        <f>M303*N303</f>
        <v>0.98789971348300887</v>
      </c>
      <c r="P303" s="146">
        <f>M303*60*1000</f>
        <v>832.76877093696737</v>
      </c>
      <c r="Q303" s="314">
        <f>P303*N303/1000</f>
        <v>59.273982808980527</v>
      </c>
    </row>
    <row r="304" spans="1:17" s="12" customFormat="1" ht="12.75" customHeight="1">
      <c r="A304" s="378"/>
      <c r="B304" s="138" t="s">
        <v>229</v>
      </c>
      <c r="C304" s="155" t="s">
        <v>193</v>
      </c>
      <c r="D304" s="156">
        <v>36</v>
      </c>
      <c r="E304" s="156">
        <v>1987</v>
      </c>
      <c r="F304" s="157">
        <v>43.472999999999999</v>
      </c>
      <c r="G304" s="157">
        <v>4.6056920000000003</v>
      </c>
      <c r="H304" s="157">
        <v>8.64</v>
      </c>
      <c r="I304" s="157">
        <v>30.227308000000001</v>
      </c>
      <c r="J304" s="158">
        <v>2176.88</v>
      </c>
      <c r="K304" s="159">
        <v>30.227308000000001</v>
      </c>
      <c r="L304" s="158">
        <v>2176.88</v>
      </c>
      <c r="M304" s="160">
        <v>1.3885610598654955E-2</v>
      </c>
      <c r="N304" s="157">
        <v>67.906999999999996</v>
      </c>
      <c r="O304" s="161">
        <v>0.94293015892286203</v>
      </c>
      <c r="P304" s="161">
        <v>833.13663591929731</v>
      </c>
      <c r="Q304" s="316">
        <v>56.575809535371725</v>
      </c>
    </row>
    <row r="305" spans="1:17" s="12" customFormat="1" ht="12.75" customHeight="1">
      <c r="A305" s="378"/>
      <c r="B305" s="138" t="s">
        <v>24</v>
      </c>
      <c r="C305" s="139" t="s">
        <v>548</v>
      </c>
      <c r="D305" s="141">
        <v>94</v>
      </c>
      <c r="E305" s="141" t="s">
        <v>28</v>
      </c>
      <c r="F305" s="142">
        <f>+G305+H305+I305</f>
        <v>79.766000000000005</v>
      </c>
      <c r="G305" s="142">
        <v>5.2025610000000002</v>
      </c>
      <c r="H305" s="142">
        <v>12.1</v>
      </c>
      <c r="I305" s="142">
        <v>62.463439000000001</v>
      </c>
      <c r="J305" s="143">
        <v>4473.08</v>
      </c>
      <c r="K305" s="144">
        <v>62.463439000000001</v>
      </c>
      <c r="L305" s="143">
        <v>4473.08</v>
      </c>
      <c r="M305" s="145">
        <f>K305/L305</f>
        <v>1.3964301778640222E-2</v>
      </c>
      <c r="N305" s="142">
        <v>71.177000000000007</v>
      </c>
      <c r="O305" s="146">
        <f>M305*N305</f>
        <v>0.99393710769827515</v>
      </c>
      <c r="P305" s="146">
        <f>M305*60*1000</f>
        <v>837.8581067184133</v>
      </c>
      <c r="Q305" s="314">
        <f>P305*N305/1000</f>
        <v>59.636226461896506</v>
      </c>
    </row>
    <row r="306" spans="1:17" s="12" customFormat="1" ht="12.75" customHeight="1">
      <c r="A306" s="378"/>
      <c r="B306" s="138" t="s">
        <v>24</v>
      </c>
      <c r="C306" s="139" t="s">
        <v>549</v>
      </c>
      <c r="D306" s="141">
        <v>61</v>
      </c>
      <c r="E306" s="141" t="s">
        <v>28</v>
      </c>
      <c r="F306" s="142">
        <f>+G306+H306+I306</f>
        <v>56.010002</v>
      </c>
      <c r="G306" s="142">
        <v>4.1132520000000001</v>
      </c>
      <c r="H306" s="142">
        <v>8.16</v>
      </c>
      <c r="I306" s="142">
        <v>43.736750000000001</v>
      </c>
      <c r="J306" s="143">
        <v>3129.7</v>
      </c>
      <c r="K306" s="144">
        <v>43.736744999999999</v>
      </c>
      <c r="L306" s="143">
        <v>3129.7</v>
      </c>
      <c r="M306" s="145">
        <f>K306/L306</f>
        <v>1.397474039045276E-2</v>
      </c>
      <c r="N306" s="142">
        <v>71.177000000000007</v>
      </c>
      <c r="O306" s="146">
        <f>M306*N306</f>
        <v>0.99468009677125613</v>
      </c>
      <c r="P306" s="146">
        <f>M306*60*1000</f>
        <v>838.48442342716555</v>
      </c>
      <c r="Q306" s="314">
        <f>P306*N306/1000</f>
        <v>59.680805806275373</v>
      </c>
    </row>
    <row r="307" spans="1:17" s="12" customFormat="1" ht="12.75" customHeight="1">
      <c r="A307" s="378"/>
      <c r="B307" s="138" t="s">
        <v>456</v>
      </c>
      <c r="C307" s="139" t="s">
        <v>441</v>
      </c>
      <c r="D307" s="141">
        <v>20</v>
      </c>
      <c r="E307" s="141">
        <v>1979</v>
      </c>
      <c r="F307" s="142">
        <v>18.010999999999999</v>
      </c>
      <c r="G307" s="142">
        <v>1.3320000000000001</v>
      </c>
      <c r="H307" s="142">
        <v>3.1680000000000001</v>
      </c>
      <c r="I307" s="142">
        <v>13.510999999999999</v>
      </c>
      <c r="J307" s="143">
        <v>964.06</v>
      </c>
      <c r="K307" s="144">
        <v>13.510999999999999</v>
      </c>
      <c r="L307" s="143">
        <v>964.06</v>
      </c>
      <c r="M307" s="145">
        <f>K307/L307</f>
        <v>1.401468788249694E-2</v>
      </c>
      <c r="N307" s="142">
        <v>73.47</v>
      </c>
      <c r="O307" s="146">
        <f>M307*N307</f>
        <v>1.0296591187270501</v>
      </c>
      <c r="P307" s="146">
        <f>M307*60*1000</f>
        <v>840.88127294981643</v>
      </c>
      <c r="Q307" s="314">
        <f>P307*N307/1000</f>
        <v>61.779547123623018</v>
      </c>
    </row>
    <row r="308" spans="1:17" s="12" customFormat="1" ht="12.75" customHeight="1">
      <c r="A308" s="378"/>
      <c r="B308" s="138" t="s">
        <v>229</v>
      </c>
      <c r="C308" s="155" t="s">
        <v>195</v>
      </c>
      <c r="D308" s="156">
        <v>20</v>
      </c>
      <c r="E308" s="156">
        <v>1975</v>
      </c>
      <c r="F308" s="157">
        <v>20.756</v>
      </c>
      <c r="G308" s="157">
        <v>2.0827309999999999</v>
      </c>
      <c r="H308" s="157">
        <v>3.2</v>
      </c>
      <c r="I308" s="157">
        <v>15.473268999999998</v>
      </c>
      <c r="J308" s="158">
        <v>1098.2</v>
      </c>
      <c r="K308" s="159">
        <v>15.473268999999998</v>
      </c>
      <c r="L308" s="158">
        <v>1098.2</v>
      </c>
      <c r="M308" s="160">
        <v>1.408966399562921E-2</v>
      </c>
      <c r="N308" s="157">
        <v>67.906999999999996</v>
      </c>
      <c r="O308" s="161">
        <v>0.95678681295119272</v>
      </c>
      <c r="P308" s="161">
        <v>845.37983973775249</v>
      </c>
      <c r="Q308" s="316">
        <v>57.40720877707156</v>
      </c>
    </row>
    <row r="309" spans="1:17" s="12" customFormat="1" ht="12.75" customHeight="1">
      <c r="A309" s="378"/>
      <c r="B309" s="138" t="s">
        <v>456</v>
      </c>
      <c r="C309" s="139" t="s">
        <v>435</v>
      </c>
      <c r="D309" s="141">
        <v>28</v>
      </c>
      <c r="E309" s="141">
        <v>1977</v>
      </c>
      <c r="F309" s="142">
        <v>27.478999999999999</v>
      </c>
      <c r="G309" s="142">
        <v>2.621</v>
      </c>
      <c r="H309" s="142">
        <v>4.4800000000000004</v>
      </c>
      <c r="I309" s="142">
        <v>20.378</v>
      </c>
      <c r="J309" s="143">
        <v>1436.93</v>
      </c>
      <c r="K309" s="144">
        <v>20.378</v>
      </c>
      <c r="L309" s="143">
        <v>1436.93</v>
      </c>
      <c r="M309" s="145">
        <f>K309/L309</f>
        <v>1.418162332194331E-2</v>
      </c>
      <c r="N309" s="142">
        <v>73.47</v>
      </c>
      <c r="O309" s="146">
        <f>M309*N309</f>
        <v>1.0419238654631748</v>
      </c>
      <c r="P309" s="146">
        <f>M309*60*1000</f>
        <v>850.89739931659858</v>
      </c>
      <c r="Q309" s="314">
        <f>P309*N309/1000</f>
        <v>62.515431927790495</v>
      </c>
    </row>
    <row r="310" spans="1:17" s="12" customFormat="1" ht="12.75" customHeight="1">
      <c r="A310" s="378"/>
      <c r="B310" s="138" t="s">
        <v>668</v>
      </c>
      <c r="C310" s="132" t="s">
        <v>652</v>
      </c>
      <c r="D310" s="131">
        <v>40</v>
      </c>
      <c r="E310" s="131">
        <v>1987</v>
      </c>
      <c r="F310" s="133">
        <f>G310+H310+I310</f>
        <v>41</v>
      </c>
      <c r="G310" s="133">
        <v>2.2799999999999998</v>
      </c>
      <c r="H310" s="133">
        <v>6.4</v>
      </c>
      <c r="I310" s="133">
        <v>32.32</v>
      </c>
      <c r="J310" s="134">
        <v>2272</v>
      </c>
      <c r="K310" s="135">
        <v>32.32</v>
      </c>
      <c r="L310" s="134">
        <v>2272</v>
      </c>
      <c r="M310" s="136">
        <f>K310/L310</f>
        <v>1.4225352112676056E-2</v>
      </c>
      <c r="N310" s="133">
        <v>60.5</v>
      </c>
      <c r="O310" s="137">
        <f>M310*N310*1.09</f>
        <v>0.93809084507042262</v>
      </c>
      <c r="P310" s="137">
        <f>M310*60*1000</f>
        <v>853.52112676056333</v>
      </c>
      <c r="Q310" s="315">
        <f>P310*N310/1000</f>
        <v>51.638028169014085</v>
      </c>
    </row>
    <row r="311" spans="1:17" s="12" customFormat="1" ht="12.75" customHeight="1">
      <c r="A311" s="378"/>
      <c r="B311" s="131" t="s">
        <v>401</v>
      </c>
      <c r="C311" s="132" t="s">
        <v>382</v>
      </c>
      <c r="D311" s="131">
        <v>50</v>
      </c>
      <c r="E311" s="131">
        <v>1975</v>
      </c>
      <c r="F311" s="133">
        <v>46.8</v>
      </c>
      <c r="G311" s="133">
        <v>3.1110000000000002</v>
      </c>
      <c r="H311" s="133">
        <v>7.68</v>
      </c>
      <c r="I311" s="133">
        <v>36.009</v>
      </c>
      <c r="J311" s="134">
        <v>2485.16</v>
      </c>
      <c r="K311" s="135">
        <v>36.009</v>
      </c>
      <c r="L311" s="134">
        <v>2485.16</v>
      </c>
      <c r="M311" s="136">
        <f>K311/L311</f>
        <v>1.4489610326900482E-2</v>
      </c>
      <c r="N311" s="133">
        <v>65.400000000000006</v>
      </c>
      <c r="O311" s="137">
        <f>K311*N311/J311</f>
        <v>0.94762051537929159</v>
      </c>
      <c r="P311" s="137">
        <f>M311*60*1000</f>
        <v>869.37661961402887</v>
      </c>
      <c r="Q311" s="315">
        <f>O311*60</f>
        <v>56.857230922757495</v>
      </c>
    </row>
    <row r="312" spans="1:17" s="12" customFormat="1" ht="12.75" customHeight="1">
      <c r="A312" s="378"/>
      <c r="B312" s="131" t="s">
        <v>429</v>
      </c>
      <c r="C312" s="132" t="s">
        <v>403</v>
      </c>
      <c r="D312" s="131">
        <v>16</v>
      </c>
      <c r="E312" s="131">
        <v>1991</v>
      </c>
      <c r="F312" s="133">
        <f>SUM(G312+H312+I312)</f>
        <v>20.6</v>
      </c>
      <c r="G312" s="133">
        <v>2.4</v>
      </c>
      <c r="H312" s="133">
        <v>2.7</v>
      </c>
      <c r="I312" s="133">
        <v>15.5</v>
      </c>
      <c r="J312" s="134">
        <v>1069.04</v>
      </c>
      <c r="K312" s="135">
        <v>15.5</v>
      </c>
      <c r="L312" s="134">
        <v>1069.04</v>
      </c>
      <c r="M312" s="136">
        <f>SUM(K312/L312)</f>
        <v>1.4498989747811121E-2</v>
      </c>
      <c r="N312" s="133">
        <v>58.2</v>
      </c>
      <c r="O312" s="137">
        <f>SUM(M312*N312)</f>
        <v>0.84384120332260726</v>
      </c>
      <c r="P312" s="137">
        <f>SUM(M312*60*1000)</f>
        <v>869.93938486866728</v>
      </c>
      <c r="Q312" s="315">
        <f>SUM(O312*60)</f>
        <v>50.630472199356433</v>
      </c>
    </row>
    <row r="313" spans="1:17" s="12" customFormat="1" ht="12.75" customHeight="1">
      <c r="A313" s="378"/>
      <c r="B313" s="138" t="s">
        <v>229</v>
      </c>
      <c r="C313" s="155" t="s">
        <v>199</v>
      </c>
      <c r="D313" s="156">
        <v>35</v>
      </c>
      <c r="E313" s="156" t="s">
        <v>35</v>
      </c>
      <c r="F313" s="157">
        <v>45.866999999999997</v>
      </c>
      <c r="G313" s="157">
        <v>5.0979910000000004</v>
      </c>
      <c r="H313" s="157">
        <v>8.64</v>
      </c>
      <c r="I313" s="157">
        <v>32.129012000000003</v>
      </c>
      <c r="J313" s="158">
        <v>2212.0500000000002</v>
      </c>
      <c r="K313" s="159">
        <v>32.129012000000003</v>
      </c>
      <c r="L313" s="158">
        <v>2212.0500000000002</v>
      </c>
      <c r="M313" s="160">
        <v>1.4524541488664361E-2</v>
      </c>
      <c r="N313" s="157">
        <v>67.906999999999996</v>
      </c>
      <c r="O313" s="161">
        <v>0.98631803887073066</v>
      </c>
      <c r="P313" s="161">
        <v>871.47248931986167</v>
      </c>
      <c r="Q313" s="316">
        <v>59.179082332243844</v>
      </c>
    </row>
    <row r="314" spans="1:17" s="12" customFormat="1" ht="12.75" customHeight="1">
      <c r="A314" s="378"/>
      <c r="B314" s="138" t="s">
        <v>229</v>
      </c>
      <c r="C314" s="155" t="s">
        <v>196</v>
      </c>
      <c r="D314" s="156">
        <v>40</v>
      </c>
      <c r="E314" s="156">
        <v>1983</v>
      </c>
      <c r="F314" s="157">
        <v>44.005000000000003</v>
      </c>
      <c r="G314" s="157">
        <v>5.7460139999999997</v>
      </c>
      <c r="H314" s="157">
        <v>6.4</v>
      </c>
      <c r="I314" s="157">
        <v>31.858981</v>
      </c>
      <c r="J314" s="158">
        <v>2186.7199999999998</v>
      </c>
      <c r="K314" s="159">
        <v>31.858981</v>
      </c>
      <c r="L314" s="158">
        <v>2186.7199999999998</v>
      </c>
      <c r="M314" s="160">
        <v>1.456930059632692E-2</v>
      </c>
      <c r="N314" s="157">
        <v>67.906999999999996</v>
      </c>
      <c r="O314" s="161">
        <v>0.98935749559477215</v>
      </c>
      <c r="P314" s="161">
        <v>874.15803577961526</v>
      </c>
      <c r="Q314" s="316">
        <v>59.361449735686328</v>
      </c>
    </row>
    <row r="315" spans="1:17" s="12" customFormat="1" ht="12.75" customHeight="1">
      <c r="A315" s="378"/>
      <c r="B315" s="138" t="s">
        <v>456</v>
      </c>
      <c r="C315" s="139" t="s">
        <v>707</v>
      </c>
      <c r="D315" s="141">
        <v>41</v>
      </c>
      <c r="E315" s="141">
        <v>1981</v>
      </c>
      <c r="F315" s="142">
        <v>35.155999999999999</v>
      </c>
      <c r="G315" s="142">
        <v>3.5590000000000002</v>
      </c>
      <c r="H315" s="142">
        <v>1.6</v>
      </c>
      <c r="I315" s="142">
        <v>29.997</v>
      </c>
      <c r="J315" s="143">
        <v>2053.2800000000002</v>
      </c>
      <c r="K315" s="144">
        <v>25.445</v>
      </c>
      <c r="L315" s="143">
        <v>1743.66</v>
      </c>
      <c r="M315" s="145">
        <f>K315/L315</f>
        <v>1.4592867875617952E-2</v>
      </c>
      <c r="N315" s="142">
        <v>73.47</v>
      </c>
      <c r="O315" s="146">
        <f>M315*N315</f>
        <v>1.0721380028216509</v>
      </c>
      <c r="P315" s="146">
        <f>M315*60*1000</f>
        <v>875.57207253707713</v>
      </c>
      <c r="Q315" s="314">
        <f>P315*N315/1000</f>
        <v>64.328280169299049</v>
      </c>
    </row>
    <row r="316" spans="1:17" s="12" customFormat="1" ht="12.75" customHeight="1">
      <c r="A316" s="378"/>
      <c r="B316" s="138" t="s">
        <v>668</v>
      </c>
      <c r="C316" s="132" t="s">
        <v>653</v>
      </c>
      <c r="D316" s="131">
        <v>24</v>
      </c>
      <c r="E316" s="131">
        <v>1993</v>
      </c>
      <c r="F316" s="133">
        <f>G316+H316+I316</f>
        <v>23.56</v>
      </c>
      <c r="G316" s="133"/>
      <c r="H316" s="133">
        <v>0</v>
      </c>
      <c r="I316" s="133">
        <v>23.56</v>
      </c>
      <c r="J316" s="134">
        <v>1614.06</v>
      </c>
      <c r="K316" s="135">
        <v>23.56</v>
      </c>
      <c r="L316" s="134">
        <v>1614.06</v>
      </c>
      <c r="M316" s="136">
        <f>K316/L316</f>
        <v>1.4596731224365885E-2</v>
      </c>
      <c r="N316" s="133">
        <v>60.5</v>
      </c>
      <c r="O316" s="137">
        <f>M316*N316*1.09</f>
        <v>0.96258144059080841</v>
      </c>
      <c r="P316" s="137">
        <f>M316*60*1000</f>
        <v>875.80387346195312</v>
      </c>
      <c r="Q316" s="315">
        <f>P316*N316/1000</f>
        <v>52.986134344448161</v>
      </c>
    </row>
    <row r="317" spans="1:17" s="12" customFormat="1" ht="12.75" customHeight="1">
      <c r="A317" s="378"/>
      <c r="B317" s="138" t="s">
        <v>229</v>
      </c>
      <c r="C317" s="155" t="s">
        <v>197</v>
      </c>
      <c r="D317" s="156">
        <v>20</v>
      </c>
      <c r="E317" s="156">
        <v>1991</v>
      </c>
      <c r="F317" s="157">
        <v>21.771000000000001</v>
      </c>
      <c r="G317" s="157">
        <v>2.9125169999999998</v>
      </c>
      <c r="H317" s="157">
        <v>3.2</v>
      </c>
      <c r="I317" s="157">
        <v>15.658486</v>
      </c>
      <c r="J317" s="158">
        <v>1071.33</v>
      </c>
      <c r="K317" s="159">
        <v>15.658486</v>
      </c>
      <c r="L317" s="158">
        <v>1071.33</v>
      </c>
      <c r="M317" s="160">
        <v>1.4615931599040446E-2</v>
      </c>
      <c r="N317" s="157">
        <v>67.906999999999996</v>
      </c>
      <c r="O317" s="161">
        <v>0.99252406709603958</v>
      </c>
      <c r="P317" s="161">
        <v>876.95589594242676</v>
      </c>
      <c r="Q317" s="316">
        <v>59.551444025762372</v>
      </c>
    </row>
    <row r="318" spans="1:17" s="12" customFormat="1" ht="12.75" customHeight="1">
      <c r="A318" s="378"/>
      <c r="B318" s="138" t="s">
        <v>456</v>
      </c>
      <c r="C318" s="139" t="s">
        <v>436</v>
      </c>
      <c r="D318" s="141">
        <v>40</v>
      </c>
      <c r="E318" s="141">
        <v>1991</v>
      </c>
      <c r="F318" s="142">
        <v>43.302999999999997</v>
      </c>
      <c r="G318" s="142">
        <v>3.52</v>
      </c>
      <c r="H318" s="142">
        <v>6.4</v>
      </c>
      <c r="I318" s="142">
        <v>33.383000000000003</v>
      </c>
      <c r="J318" s="143">
        <v>2268.5300000000002</v>
      </c>
      <c r="K318" s="144">
        <v>33.383000000000003</v>
      </c>
      <c r="L318" s="143">
        <v>2268.5300000000002</v>
      </c>
      <c r="M318" s="145">
        <f>K318/L318</f>
        <v>1.4715696949125645E-2</v>
      </c>
      <c r="N318" s="142">
        <v>73.47</v>
      </c>
      <c r="O318" s="146">
        <f>M318*N318</f>
        <v>1.081162254852261</v>
      </c>
      <c r="P318" s="146">
        <f>M318*60*1000</f>
        <v>882.94181694753865</v>
      </c>
      <c r="Q318" s="314">
        <f>P318*N318/1000</f>
        <v>64.869735291135669</v>
      </c>
    </row>
    <row r="319" spans="1:17" s="12" customFormat="1" ht="12.75" customHeight="1">
      <c r="A319" s="378"/>
      <c r="B319" s="131" t="s">
        <v>429</v>
      </c>
      <c r="C319" s="132" t="s">
        <v>408</v>
      </c>
      <c r="D319" s="131">
        <v>40</v>
      </c>
      <c r="E319" s="131">
        <v>1986</v>
      </c>
      <c r="F319" s="133">
        <f>SUM(G319+H319+I319)</f>
        <v>43.900000000000006</v>
      </c>
      <c r="G319" s="133">
        <v>4.4000000000000004</v>
      </c>
      <c r="H319" s="133">
        <v>6.4</v>
      </c>
      <c r="I319" s="133">
        <v>33.1</v>
      </c>
      <c r="J319" s="134">
        <v>2246.36</v>
      </c>
      <c r="K319" s="135">
        <v>33.1</v>
      </c>
      <c r="L319" s="134">
        <v>2246.4</v>
      </c>
      <c r="M319" s="136">
        <f>SUM(K319/L319)</f>
        <v>1.4734686609686611E-2</v>
      </c>
      <c r="N319" s="133">
        <v>58.2</v>
      </c>
      <c r="O319" s="137">
        <f>SUM(M319*N319)</f>
        <v>0.8575587606837608</v>
      </c>
      <c r="P319" s="137">
        <f>SUM(M319*60*1000)</f>
        <v>884.08119658119665</v>
      </c>
      <c r="Q319" s="315">
        <f>SUM(O319*60)</f>
        <v>51.453525641025649</v>
      </c>
    </row>
    <row r="320" spans="1:17" s="12" customFormat="1" ht="12.75" customHeight="1">
      <c r="A320" s="378"/>
      <c r="B320" s="138" t="s">
        <v>148</v>
      </c>
      <c r="C320" s="162" t="s">
        <v>143</v>
      </c>
      <c r="D320" s="163">
        <v>10</v>
      </c>
      <c r="E320" s="163">
        <v>1984</v>
      </c>
      <c r="F320" s="164">
        <v>14.75</v>
      </c>
      <c r="G320" s="164">
        <v>1.3879140000000001</v>
      </c>
      <c r="H320" s="164">
        <v>4.32</v>
      </c>
      <c r="I320" s="164">
        <v>9.0420850000000002</v>
      </c>
      <c r="J320" s="165">
        <v>609.70000000000005</v>
      </c>
      <c r="K320" s="166">
        <v>9.0420850000000002</v>
      </c>
      <c r="L320" s="165">
        <v>609.70000000000005</v>
      </c>
      <c r="M320" s="167">
        <v>1.4830383795309168E-2</v>
      </c>
      <c r="N320" s="164">
        <v>71.722000000000008</v>
      </c>
      <c r="O320" s="168">
        <v>1.0636647865671642</v>
      </c>
      <c r="P320" s="168">
        <v>889.82302771855018</v>
      </c>
      <c r="Q320" s="317">
        <v>63.81988719402986</v>
      </c>
    </row>
    <row r="321" spans="1:17" s="12" customFormat="1" ht="12.75" customHeight="1">
      <c r="A321" s="378"/>
      <c r="B321" s="131" t="s">
        <v>429</v>
      </c>
      <c r="C321" s="132" t="s">
        <v>406</v>
      </c>
      <c r="D321" s="131">
        <v>20</v>
      </c>
      <c r="E321" s="131">
        <v>1997</v>
      </c>
      <c r="F321" s="133">
        <f>SUM(G321+H321+I321)</f>
        <v>22.5</v>
      </c>
      <c r="G321" s="133">
        <v>1.7</v>
      </c>
      <c r="H321" s="133">
        <v>3.2</v>
      </c>
      <c r="I321" s="133">
        <v>17.600000000000001</v>
      </c>
      <c r="J321" s="134">
        <v>1186.4000000000001</v>
      </c>
      <c r="K321" s="135">
        <v>17.600000000000001</v>
      </c>
      <c r="L321" s="134">
        <v>1186.4000000000001</v>
      </c>
      <c r="M321" s="136">
        <f>SUM(K321/L321)</f>
        <v>1.48347943358058E-2</v>
      </c>
      <c r="N321" s="133">
        <v>58.2</v>
      </c>
      <c r="O321" s="137">
        <f>SUM(M321*N321)</f>
        <v>0.86338503034389757</v>
      </c>
      <c r="P321" s="137">
        <f>SUM(M321*60*1000)</f>
        <v>890.08766014834794</v>
      </c>
      <c r="Q321" s="315">
        <f>SUM(O321*60)</f>
        <v>51.803101820633856</v>
      </c>
    </row>
    <row r="322" spans="1:17" s="12" customFormat="1" ht="12.75" customHeight="1">
      <c r="A322" s="378"/>
      <c r="B322" s="138" t="s">
        <v>456</v>
      </c>
      <c r="C322" s="139" t="s">
        <v>437</v>
      </c>
      <c r="D322" s="141">
        <v>20</v>
      </c>
      <c r="E322" s="141">
        <v>1984</v>
      </c>
      <c r="F322" s="142">
        <v>15.56</v>
      </c>
      <c r="G322" s="142">
        <v>1.536</v>
      </c>
      <c r="H322" s="142">
        <v>3.2</v>
      </c>
      <c r="I322" s="142">
        <v>10.824</v>
      </c>
      <c r="J322" s="143">
        <v>728.56</v>
      </c>
      <c r="K322" s="144">
        <v>9.6039999999999992</v>
      </c>
      <c r="L322" s="143">
        <v>646.4</v>
      </c>
      <c r="M322" s="145">
        <f t="shared" ref="M322:M327" si="33">K322/L322</f>
        <v>1.4857673267326732E-2</v>
      </c>
      <c r="N322" s="142">
        <v>73.47</v>
      </c>
      <c r="O322" s="146">
        <f>M322*N322</f>
        <v>1.091593254950495</v>
      </c>
      <c r="P322" s="146">
        <f t="shared" ref="P322:P327" si="34">M322*60*1000</f>
        <v>891.46039603960389</v>
      </c>
      <c r="Q322" s="314">
        <f>P322*N322/1000</f>
        <v>65.495595297029695</v>
      </c>
    </row>
    <row r="323" spans="1:17" s="12" customFormat="1" ht="12.75" customHeight="1">
      <c r="A323" s="378"/>
      <c r="B323" s="131" t="s">
        <v>362</v>
      </c>
      <c r="C323" s="190" t="s">
        <v>331</v>
      </c>
      <c r="D323" s="149">
        <v>4</v>
      </c>
      <c r="E323" s="150" t="s">
        <v>35</v>
      </c>
      <c r="F323" s="151">
        <v>3.29</v>
      </c>
      <c r="G323" s="151">
        <v>0.37</v>
      </c>
      <c r="H323" s="152">
        <v>0.04</v>
      </c>
      <c r="I323" s="151">
        <v>2.88</v>
      </c>
      <c r="J323" s="153">
        <v>193.25</v>
      </c>
      <c r="K323" s="154">
        <v>2.88</v>
      </c>
      <c r="L323" s="153">
        <v>193.25</v>
      </c>
      <c r="M323" s="145">
        <f t="shared" si="33"/>
        <v>1.4902975420439845E-2</v>
      </c>
      <c r="N323" s="142">
        <v>65.8</v>
      </c>
      <c r="O323" s="146">
        <f>M323*N323</f>
        <v>0.98061578266494176</v>
      </c>
      <c r="P323" s="146">
        <f t="shared" si="34"/>
        <v>894.17852522639078</v>
      </c>
      <c r="Q323" s="314">
        <f>P323*N323/1000</f>
        <v>58.836946959896508</v>
      </c>
    </row>
    <row r="324" spans="1:17" s="12" customFormat="1" ht="12.75" customHeight="1">
      <c r="A324" s="378"/>
      <c r="B324" s="131" t="s">
        <v>401</v>
      </c>
      <c r="C324" s="132" t="s">
        <v>367</v>
      </c>
      <c r="D324" s="131">
        <v>45</v>
      </c>
      <c r="E324" s="131">
        <v>1992</v>
      </c>
      <c r="F324" s="133">
        <v>54.42</v>
      </c>
      <c r="G324" s="133">
        <v>4.4328950000000003</v>
      </c>
      <c r="H324" s="133">
        <v>7.2</v>
      </c>
      <c r="I324" s="133">
        <v>42.787109999999998</v>
      </c>
      <c r="J324" s="134">
        <v>2843.99</v>
      </c>
      <c r="K324" s="135">
        <v>42.787109999999998</v>
      </c>
      <c r="L324" s="134">
        <v>2843.99</v>
      </c>
      <c r="M324" s="136">
        <f t="shared" si="33"/>
        <v>1.504474699278127E-2</v>
      </c>
      <c r="N324" s="133">
        <v>65.400000000000006</v>
      </c>
      <c r="O324" s="137">
        <f>K324*N324/J324</f>
        <v>0.98392645332789519</v>
      </c>
      <c r="P324" s="137">
        <f t="shared" si="34"/>
        <v>902.68481956687617</v>
      </c>
      <c r="Q324" s="315">
        <f>O324*60</f>
        <v>59.035587199673714</v>
      </c>
    </row>
    <row r="325" spans="1:17" s="12" customFormat="1" ht="12.75" customHeight="1">
      <c r="A325" s="378"/>
      <c r="B325" s="138" t="s">
        <v>456</v>
      </c>
      <c r="C325" s="139" t="s">
        <v>439</v>
      </c>
      <c r="D325" s="141">
        <v>32</v>
      </c>
      <c r="E325" s="141">
        <v>1986</v>
      </c>
      <c r="F325" s="142">
        <v>34.756999999999998</v>
      </c>
      <c r="G325" s="142">
        <v>3.1030000000000002</v>
      </c>
      <c r="H325" s="142">
        <v>4.8</v>
      </c>
      <c r="I325" s="142">
        <v>26.853999999999999</v>
      </c>
      <c r="J325" s="143">
        <v>1810.74</v>
      </c>
      <c r="K325" s="144">
        <v>25.123000000000001</v>
      </c>
      <c r="L325" s="143">
        <v>1666.78</v>
      </c>
      <c r="M325" s="145">
        <f t="shared" si="33"/>
        <v>1.5072775051296512E-2</v>
      </c>
      <c r="N325" s="142">
        <v>73.47</v>
      </c>
      <c r="O325" s="146">
        <f>M325*N325</f>
        <v>1.1073967830187548</v>
      </c>
      <c r="P325" s="146">
        <f t="shared" si="34"/>
        <v>904.36650307779075</v>
      </c>
      <c r="Q325" s="314">
        <f>P325*N325/1000</f>
        <v>66.443806981125277</v>
      </c>
    </row>
    <row r="326" spans="1:17" s="12" customFormat="1" ht="12.75" customHeight="1">
      <c r="A326" s="378"/>
      <c r="B326" s="138" t="s">
        <v>763</v>
      </c>
      <c r="C326" s="139" t="s">
        <v>739</v>
      </c>
      <c r="D326" s="141">
        <v>20</v>
      </c>
      <c r="E326" s="141">
        <v>1995</v>
      </c>
      <c r="F326" s="142">
        <v>22.2</v>
      </c>
      <c r="G326" s="142">
        <v>2.1800000000000002</v>
      </c>
      <c r="H326" s="142">
        <v>3.2</v>
      </c>
      <c r="I326" s="142">
        <v>16.809999999999999</v>
      </c>
      <c r="J326" s="143">
        <v>1108.2</v>
      </c>
      <c r="K326" s="144">
        <v>16.809999999999999</v>
      </c>
      <c r="L326" s="143">
        <v>1108.2</v>
      </c>
      <c r="M326" s="145">
        <f t="shared" si="33"/>
        <v>1.5168742104313298E-2</v>
      </c>
      <c r="N326" s="142">
        <v>84.3</v>
      </c>
      <c r="O326" s="146">
        <f>M326*N326</f>
        <v>1.278724959393611</v>
      </c>
      <c r="P326" s="146">
        <f t="shared" si="34"/>
        <v>910.12452625879791</v>
      </c>
      <c r="Q326" s="314">
        <f>P326*N326/1000</f>
        <v>76.723497563616661</v>
      </c>
    </row>
    <row r="327" spans="1:17" s="12" customFormat="1" ht="12.75" customHeight="1">
      <c r="A327" s="378"/>
      <c r="B327" s="138" t="s">
        <v>456</v>
      </c>
      <c r="C327" s="139" t="s">
        <v>438</v>
      </c>
      <c r="D327" s="141">
        <v>45</v>
      </c>
      <c r="E327" s="141">
        <v>1988</v>
      </c>
      <c r="F327" s="142">
        <v>41.136000000000003</v>
      </c>
      <c r="G327" s="142">
        <v>2.5539999999999998</v>
      </c>
      <c r="H327" s="142">
        <v>6.88</v>
      </c>
      <c r="I327" s="142">
        <v>31.702000000000002</v>
      </c>
      <c r="J327" s="143">
        <v>2187.56</v>
      </c>
      <c r="K327" s="144">
        <v>31.428999999999998</v>
      </c>
      <c r="L327" s="143">
        <v>2070.1799999999998</v>
      </c>
      <c r="M327" s="145">
        <f t="shared" si="33"/>
        <v>1.5181771633384538E-2</v>
      </c>
      <c r="N327" s="142">
        <v>73.47</v>
      </c>
      <c r="O327" s="146">
        <f>M327*N327</f>
        <v>1.115404761904762</v>
      </c>
      <c r="P327" s="146">
        <f t="shared" si="34"/>
        <v>910.90629800307227</v>
      </c>
      <c r="Q327" s="314">
        <f>P327*N327/1000</f>
        <v>66.92428571428573</v>
      </c>
    </row>
    <row r="328" spans="1:17" s="12" customFormat="1" ht="12.75" customHeight="1">
      <c r="A328" s="378"/>
      <c r="B328" s="131" t="s">
        <v>429</v>
      </c>
      <c r="C328" s="132" t="s">
        <v>409</v>
      </c>
      <c r="D328" s="131">
        <v>40</v>
      </c>
      <c r="E328" s="131">
        <v>1992</v>
      </c>
      <c r="F328" s="133">
        <f>SUM(G328+H328+I328)</f>
        <v>44.7</v>
      </c>
      <c r="G328" s="133">
        <v>4.4000000000000004</v>
      </c>
      <c r="H328" s="133">
        <v>6.4</v>
      </c>
      <c r="I328" s="133">
        <v>33.9</v>
      </c>
      <c r="J328" s="134">
        <v>2227.7199999999998</v>
      </c>
      <c r="K328" s="135">
        <v>33.9</v>
      </c>
      <c r="L328" s="134">
        <v>2227.7199999999998</v>
      </c>
      <c r="M328" s="136">
        <f>SUM(K328/L328)</f>
        <v>1.5217352270482827E-2</v>
      </c>
      <c r="N328" s="133">
        <v>58.2</v>
      </c>
      <c r="O328" s="137">
        <f>SUM(M328*N328)</f>
        <v>0.8856499021421006</v>
      </c>
      <c r="P328" s="137">
        <f>SUM(M328*60*1000)</f>
        <v>913.04113622896966</v>
      </c>
      <c r="Q328" s="315">
        <f>SUM(O328*60)</f>
        <v>53.138994128526036</v>
      </c>
    </row>
    <row r="329" spans="1:17" s="12" customFormat="1" ht="12.75" customHeight="1">
      <c r="A329" s="378"/>
      <c r="B329" s="138" t="s">
        <v>456</v>
      </c>
      <c r="C329" s="139" t="s">
        <v>440</v>
      </c>
      <c r="D329" s="141">
        <v>19</v>
      </c>
      <c r="E329" s="141">
        <v>1989</v>
      </c>
      <c r="F329" s="142">
        <v>19.103000000000002</v>
      </c>
      <c r="G329" s="142">
        <v>0.97399999999999998</v>
      </c>
      <c r="H329" s="142">
        <v>2.88</v>
      </c>
      <c r="I329" s="142">
        <v>15.249000000000001</v>
      </c>
      <c r="J329" s="143">
        <v>1068.04</v>
      </c>
      <c r="K329" s="144">
        <v>13.827</v>
      </c>
      <c r="L329" s="143">
        <v>908.39</v>
      </c>
      <c r="M329" s="145">
        <f t="shared" ref="M329:M336" si="35">K329/L329</f>
        <v>1.5221435726945474E-2</v>
      </c>
      <c r="N329" s="142">
        <v>73.47</v>
      </c>
      <c r="O329" s="146">
        <f>M329*N329</f>
        <v>1.1183188828586841</v>
      </c>
      <c r="P329" s="146">
        <f t="shared" ref="P329:P336" si="36">M329*60*1000</f>
        <v>913.2861436167284</v>
      </c>
      <c r="Q329" s="314">
        <f>P329*N329/1000</f>
        <v>67.09913297152103</v>
      </c>
    </row>
    <row r="330" spans="1:17" s="12" customFormat="1" ht="12.75" customHeight="1">
      <c r="A330" s="378"/>
      <c r="B330" s="131" t="s">
        <v>401</v>
      </c>
      <c r="C330" s="132" t="s">
        <v>386</v>
      </c>
      <c r="D330" s="131">
        <v>60</v>
      </c>
      <c r="E330" s="131">
        <v>1974</v>
      </c>
      <c r="F330" s="133">
        <v>63.13</v>
      </c>
      <c r="G330" s="133">
        <v>5.6470000000000002</v>
      </c>
      <c r="H330" s="133">
        <v>9.6</v>
      </c>
      <c r="I330" s="133">
        <v>47.883000000000003</v>
      </c>
      <c r="J330" s="134">
        <v>3118.24</v>
      </c>
      <c r="K330" s="135">
        <v>47.883000000000003</v>
      </c>
      <c r="L330" s="134">
        <v>3118.24</v>
      </c>
      <c r="M330" s="136">
        <f t="shared" si="35"/>
        <v>1.535577761814357E-2</v>
      </c>
      <c r="N330" s="133">
        <v>65.400000000000006</v>
      </c>
      <c r="O330" s="137">
        <f>K330*N330/J330</f>
        <v>1.0042678562265897</v>
      </c>
      <c r="P330" s="137">
        <f t="shared" si="36"/>
        <v>921.34665708861417</v>
      </c>
      <c r="Q330" s="315">
        <f>O330*60</f>
        <v>60.256071373595375</v>
      </c>
    </row>
    <row r="331" spans="1:17" s="12" customFormat="1" ht="12.75" customHeight="1">
      <c r="A331" s="378"/>
      <c r="B331" s="131" t="s">
        <v>401</v>
      </c>
      <c r="C331" s="132" t="s">
        <v>365</v>
      </c>
      <c r="D331" s="131">
        <v>45</v>
      </c>
      <c r="E331" s="131">
        <v>1995</v>
      </c>
      <c r="F331" s="133">
        <v>56.22</v>
      </c>
      <c r="G331" s="191">
        <v>5.4775900000000002</v>
      </c>
      <c r="H331" s="133">
        <v>7.04</v>
      </c>
      <c r="I331" s="133">
        <v>43.70241</v>
      </c>
      <c r="J331" s="134">
        <v>2837.16</v>
      </c>
      <c r="K331" s="135">
        <v>43.70241</v>
      </c>
      <c r="L331" s="134">
        <v>2837.16</v>
      </c>
      <c r="M331" s="136">
        <f t="shared" si="35"/>
        <v>1.540357611132259E-2</v>
      </c>
      <c r="N331" s="133">
        <v>65.400000000000006</v>
      </c>
      <c r="O331" s="137">
        <f>K331*N331/J331</f>
        <v>1.0073938776804976</v>
      </c>
      <c r="P331" s="137">
        <f t="shared" si="36"/>
        <v>924.21456667935547</v>
      </c>
      <c r="Q331" s="315">
        <f>O331*60</f>
        <v>60.443632660829856</v>
      </c>
    </row>
    <row r="332" spans="1:17" s="12" customFormat="1" ht="12.75" customHeight="1">
      <c r="A332" s="378"/>
      <c r="B332" s="138" t="s">
        <v>763</v>
      </c>
      <c r="C332" s="139" t="s">
        <v>740</v>
      </c>
      <c r="D332" s="141">
        <v>22</v>
      </c>
      <c r="E332" s="141">
        <v>1991</v>
      </c>
      <c r="F332" s="142">
        <v>23.4</v>
      </c>
      <c r="G332" s="142">
        <v>1.82</v>
      </c>
      <c r="H332" s="142">
        <v>3.52</v>
      </c>
      <c r="I332" s="142">
        <v>18.05</v>
      </c>
      <c r="J332" s="143">
        <v>1170.17</v>
      </c>
      <c r="K332" s="144">
        <v>18.05</v>
      </c>
      <c r="L332" s="143">
        <v>1170.17</v>
      </c>
      <c r="M332" s="145">
        <f t="shared" si="35"/>
        <v>1.5425109172171565E-2</v>
      </c>
      <c r="N332" s="142">
        <v>84.3</v>
      </c>
      <c r="O332" s="146">
        <f>M332*N332</f>
        <v>1.3003367032140629</v>
      </c>
      <c r="P332" s="146">
        <f t="shared" si="36"/>
        <v>925.50655033029386</v>
      </c>
      <c r="Q332" s="314">
        <f>P332*N332/1000</f>
        <v>78.020202192843769</v>
      </c>
    </row>
    <row r="333" spans="1:17" s="12" customFormat="1" ht="12.75" customHeight="1">
      <c r="A333" s="378"/>
      <c r="B333" s="138" t="s">
        <v>763</v>
      </c>
      <c r="C333" s="139" t="s">
        <v>741</v>
      </c>
      <c r="D333" s="141">
        <v>70</v>
      </c>
      <c r="E333" s="141">
        <v>1977</v>
      </c>
      <c r="F333" s="142">
        <v>68.5</v>
      </c>
      <c r="G333" s="142">
        <v>4.9800000000000004</v>
      </c>
      <c r="H333" s="142">
        <v>11.2</v>
      </c>
      <c r="I333" s="142">
        <v>52.31</v>
      </c>
      <c r="J333" s="143">
        <v>3369.42</v>
      </c>
      <c r="K333" s="144">
        <v>52.31</v>
      </c>
      <c r="L333" s="143">
        <v>3369.42</v>
      </c>
      <c r="M333" s="145">
        <f t="shared" si="35"/>
        <v>1.5524927138795401E-2</v>
      </c>
      <c r="N333" s="142">
        <v>84.3</v>
      </c>
      <c r="O333" s="146">
        <f>M333*N333</f>
        <v>1.3087513578004524</v>
      </c>
      <c r="P333" s="146">
        <f t="shared" si="36"/>
        <v>931.49562832772403</v>
      </c>
      <c r="Q333" s="314">
        <f>P333*N333/1000</f>
        <v>78.525081468027125</v>
      </c>
    </row>
    <row r="334" spans="1:17" s="12" customFormat="1" ht="12.75" customHeight="1">
      <c r="A334" s="378"/>
      <c r="B334" s="131" t="s">
        <v>401</v>
      </c>
      <c r="C334" s="132" t="s">
        <v>383</v>
      </c>
      <c r="D334" s="131">
        <v>30</v>
      </c>
      <c r="E334" s="131">
        <v>1992</v>
      </c>
      <c r="F334" s="133">
        <v>32.53</v>
      </c>
      <c r="G334" s="133">
        <v>3.2470249999999998</v>
      </c>
      <c r="H334" s="133">
        <v>4.8</v>
      </c>
      <c r="I334" s="133">
        <v>24.482980000000001</v>
      </c>
      <c r="J334" s="134">
        <v>1576.72</v>
      </c>
      <c r="K334" s="135">
        <v>24.482980000000001</v>
      </c>
      <c r="L334" s="134">
        <v>1576.72</v>
      </c>
      <c r="M334" s="136">
        <f t="shared" si="35"/>
        <v>1.5527791871733726E-2</v>
      </c>
      <c r="N334" s="133">
        <v>65.400000000000006</v>
      </c>
      <c r="O334" s="137">
        <f>K334*N334/J334</f>
        <v>1.0155175884113858</v>
      </c>
      <c r="P334" s="137">
        <f t="shared" si="36"/>
        <v>931.6675123040236</v>
      </c>
      <c r="Q334" s="315">
        <f>O334*60</f>
        <v>60.931055304683149</v>
      </c>
    </row>
    <row r="335" spans="1:17" s="12" customFormat="1" ht="12.75" customHeight="1">
      <c r="A335" s="378"/>
      <c r="B335" s="138" t="s">
        <v>763</v>
      </c>
      <c r="C335" s="139" t="s">
        <v>742</v>
      </c>
      <c r="D335" s="141">
        <v>8</v>
      </c>
      <c r="E335" s="141">
        <v>1975</v>
      </c>
      <c r="F335" s="142">
        <v>11.21</v>
      </c>
      <c r="G335" s="142">
        <v>0.98</v>
      </c>
      <c r="H335" s="142">
        <v>1.28</v>
      </c>
      <c r="I335" s="142">
        <v>8.9499999999999993</v>
      </c>
      <c r="J335" s="143">
        <v>574.41</v>
      </c>
      <c r="K335" s="144">
        <v>8.9499999999999993</v>
      </c>
      <c r="L335" s="143">
        <v>574.41</v>
      </c>
      <c r="M335" s="145">
        <f t="shared" si="35"/>
        <v>1.5581205062585958E-2</v>
      </c>
      <c r="N335" s="142">
        <v>84.3</v>
      </c>
      <c r="O335" s="146">
        <f>M335*N335</f>
        <v>1.3134955867759963</v>
      </c>
      <c r="P335" s="146">
        <f t="shared" si="36"/>
        <v>934.87230375515753</v>
      </c>
      <c r="Q335" s="314">
        <f>P335*N335/1000</f>
        <v>78.809735206559779</v>
      </c>
    </row>
    <row r="336" spans="1:17" s="12" customFormat="1" ht="12.75" customHeight="1">
      <c r="A336" s="378"/>
      <c r="B336" s="138" t="s">
        <v>763</v>
      </c>
      <c r="C336" s="139" t="s">
        <v>743</v>
      </c>
      <c r="D336" s="141">
        <v>52</v>
      </c>
      <c r="E336" s="141">
        <v>1976</v>
      </c>
      <c r="F336" s="142">
        <v>40.4</v>
      </c>
      <c r="G336" s="142">
        <v>3.97</v>
      </c>
      <c r="H336" s="142">
        <v>8</v>
      </c>
      <c r="I336" s="142">
        <v>28.42</v>
      </c>
      <c r="J336" s="143">
        <v>1817.28</v>
      </c>
      <c r="K336" s="144">
        <v>28.42</v>
      </c>
      <c r="L336" s="143">
        <v>1817.28</v>
      </c>
      <c r="M336" s="145">
        <f t="shared" si="35"/>
        <v>1.5638756823384399E-2</v>
      </c>
      <c r="N336" s="142">
        <v>84.3</v>
      </c>
      <c r="O336" s="146">
        <f>M336*N336</f>
        <v>1.3183472002113048</v>
      </c>
      <c r="P336" s="146">
        <f t="shared" si="36"/>
        <v>938.32540940306399</v>
      </c>
      <c r="Q336" s="314">
        <f>P336*N336/1000</f>
        <v>79.100832012678296</v>
      </c>
    </row>
    <row r="337" spans="1:17" s="12" customFormat="1" ht="12.75" customHeight="1">
      <c r="A337" s="378"/>
      <c r="B337" s="131" t="s">
        <v>429</v>
      </c>
      <c r="C337" s="132" t="s">
        <v>410</v>
      </c>
      <c r="D337" s="131">
        <v>20</v>
      </c>
      <c r="E337" s="131">
        <v>1991</v>
      </c>
      <c r="F337" s="133">
        <f>SUM(G337+H337+I337)</f>
        <v>20.89</v>
      </c>
      <c r="G337" s="133">
        <v>1</v>
      </c>
      <c r="H337" s="133">
        <v>3.2</v>
      </c>
      <c r="I337" s="133">
        <v>16.690000000000001</v>
      </c>
      <c r="J337" s="134">
        <v>1074.5999999999999</v>
      </c>
      <c r="K337" s="135">
        <v>16.899999999999999</v>
      </c>
      <c r="L337" s="134">
        <v>1074.5999999999999</v>
      </c>
      <c r="M337" s="136">
        <f>SUM(K337/L337)</f>
        <v>1.5726782058440351E-2</v>
      </c>
      <c r="N337" s="133">
        <v>58.2</v>
      </c>
      <c r="O337" s="137">
        <f>SUM(M337*N337)</f>
        <v>0.91529871580122846</v>
      </c>
      <c r="P337" s="137">
        <f>SUM(M337*60*1000)</f>
        <v>943.60692350642103</v>
      </c>
      <c r="Q337" s="315">
        <f>SUM(O337*60)</f>
        <v>54.917922948073709</v>
      </c>
    </row>
    <row r="338" spans="1:17" s="12" customFormat="1" ht="12.75" customHeight="1">
      <c r="A338" s="378"/>
      <c r="B338" s="138" t="s">
        <v>763</v>
      </c>
      <c r="C338" s="139" t="s">
        <v>744</v>
      </c>
      <c r="D338" s="141">
        <v>20</v>
      </c>
      <c r="E338" s="141">
        <v>1971</v>
      </c>
      <c r="F338" s="142">
        <v>19.48</v>
      </c>
      <c r="G338" s="142">
        <v>0.92</v>
      </c>
      <c r="H338" s="142">
        <v>2.8</v>
      </c>
      <c r="I338" s="142">
        <v>15.76</v>
      </c>
      <c r="J338" s="143">
        <v>1001.53</v>
      </c>
      <c r="K338" s="144">
        <v>15.76</v>
      </c>
      <c r="L338" s="143">
        <v>1001.53</v>
      </c>
      <c r="M338" s="145">
        <f>K338/L338</f>
        <v>1.5735924036224577E-2</v>
      </c>
      <c r="N338" s="142">
        <v>84.3</v>
      </c>
      <c r="O338" s="146">
        <f>M338*N338</f>
        <v>1.3265383962537318</v>
      </c>
      <c r="P338" s="146">
        <f>M338*60*1000</f>
        <v>944.15544217347463</v>
      </c>
      <c r="Q338" s="314">
        <f>P338*N338/1000</f>
        <v>79.592303775223897</v>
      </c>
    </row>
    <row r="339" spans="1:17" s="12" customFormat="1" ht="12.75" customHeight="1">
      <c r="A339" s="378"/>
      <c r="B339" s="138" t="s">
        <v>668</v>
      </c>
      <c r="C339" s="132" t="s">
        <v>645</v>
      </c>
      <c r="D339" s="131">
        <v>6</v>
      </c>
      <c r="E339" s="131">
        <v>1970</v>
      </c>
      <c r="F339" s="133">
        <f>G339+H339+I339</f>
        <v>6.6999999999999993</v>
      </c>
      <c r="G339" s="133">
        <v>0.73</v>
      </c>
      <c r="H339" s="133">
        <v>0</v>
      </c>
      <c r="I339" s="133">
        <v>5.97</v>
      </c>
      <c r="J339" s="134">
        <v>379.07</v>
      </c>
      <c r="K339" s="135">
        <v>5.97</v>
      </c>
      <c r="L339" s="134">
        <v>379.07</v>
      </c>
      <c r="M339" s="136">
        <f>K339/L339</f>
        <v>1.5749070092595036E-2</v>
      </c>
      <c r="N339" s="133">
        <v>60.5</v>
      </c>
      <c r="O339" s="137">
        <f>M339*N339*1.09</f>
        <v>1.0385724272561798</v>
      </c>
      <c r="P339" s="137">
        <f>M339*60*1000</f>
        <v>944.94420555570218</v>
      </c>
      <c r="Q339" s="315">
        <f>P339*N339/1000</f>
        <v>57.169124436119979</v>
      </c>
    </row>
    <row r="340" spans="1:17" s="12" customFormat="1" ht="12.75" customHeight="1">
      <c r="A340" s="378"/>
      <c r="B340" s="138" t="s">
        <v>763</v>
      </c>
      <c r="C340" s="139" t="s">
        <v>745</v>
      </c>
      <c r="D340" s="141">
        <v>41</v>
      </c>
      <c r="E340" s="141">
        <v>1974</v>
      </c>
      <c r="F340" s="142">
        <v>45.7</v>
      </c>
      <c r="G340" s="142">
        <v>4.16</v>
      </c>
      <c r="H340" s="142">
        <v>5.94</v>
      </c>
      <c r="I340" s="142">
        <v>35.590000000000003</v>
      </c>
      <c r="J340" s="143">
        <v>2255.44</v>
      </c>
      <c r="K340" s="144">
        <v>35.590000000000003</v>
      </c>
      <c r="L340" s="143">
        <v>2255.44</v>
      </c>
      <c r="M340" s="145">
        <f>K340/L340</f>
        <v>1.5779626148334693E-2</v>
      </c>
      <c r="N340" s="142">
        <v>84.3</v>
      </c>
      <c r="O340" s="146">
        <f>M340*N340</f>
        <v>1.3302224843046146</v>
      </c>
      <c r="P340" s="146">
        <f>M340*60*1000</f>
        <v>946.77756890008163</v>
      </c>
      <c r="Q340" s="314">
        <f>P340*N340/1000</f>
        <v>79.81334905827687</v>
      </c>
    </row>
    <row r="341" spans="1:17" s="12" customFormat="1" ht="12.75" customHeight="1">
      <c r="A341" s="378"/>
      <c r="B341" s="131" t="s">
        <v>401</v>
      </c>
      <c r="C341" s="132" t="s">
        <v>385</v>
      </c>
      <c r="D341" s="131">
        <v>40</v>
      </c>
      <c r="E341" s="131">
        <v>1973</v>
      </c>
      <c r="F341" s="133">
        <v>50.57</v>
      </c>
      <c r="G341" s="133">
        <v>3.8964300000000001</v>
      </c>
      <c r="H341" s="133">
        <v>6.16</v>
      </c>
      <c r="I341" s="133">
        <v>40.513570000000001</v>
      </c>
      <c r="J341" s="134">
        <v>2567.4</v>
      </c>
      <c r="K341" s="135">
        <v>40.513570000000001</v>
      </c>
      <c r="L341" s="134">
        <v>2567.4</v>
      </c>
      <c r="M341" s="136">
        <f>K341/L341</f>
        <v>1.5779999221001793E-2</v>
      </c>
      <c r="N341" s="133">
        <v>65.400000000000006</v>
      </c>
      <c r="O341" s="137">
        <f>K341*N341/J341</f>
        <v>1.0320119490535173</v>
      </c>
      <c r="P341" s="137">
        <f>M341*60*1000</f>
        <v>946.7999532601076</v>
      </c>
      <c r="Q341" s="315">
        <f>O341*60</f>
        <v>61.92071694321104</v>
      </c>
    </row>
    <row r="342" spans="1:17" s="12" customFormat="1" ht="12.75" customHeight="1">
      <c r="A342" s="378"/>
      <c r="B342" s="131" t="s">
        <v>538</v>
      </c>
      <c r="C342" s="188" t="s">
        <v>521</v>
      </c>
      <c r="D342" s="189">
        <v>26</v>
      </c>
      <c r="E342" s="189">
        <v>1982</v>
      </c>
      <c r="F342" s="157">
        <v>27.423999999999999</v>
      </c>
      <c r="G342" s="157">
        <v>2.2542080000000002</v>
      </c>
      <c r="H342" s="157">
        <v>3.84</v>
      </c>
      <c r="I342" s="157">
        <v>21.329792000000001</v>
      </c>
      <c r="J342" s="158">
        <v>1351.11</v>
      </c>
      <c r="K342" s="159">
        <v>21.329792000000001</v>
      </c>
      <c r="L342" s="158">
        <v>1351.11</v>
      </c>
      <c r="M342" s="160">
        <v>1.5786865614198699E-2</v>
      </c>
      <c r="N342" s="157">
        <v>79.352000000000004</v>
      </c>
      <c r="O342" s="161">
        <v>1.2527193602178952</v>
      </c>
      <c r="P342" s="161">
        <v>947.21193685192191</v>
      </c>
      <c r="Q342" s="316">
        <v>75.163161613073711</v>
      </c>
    </row>
    <row r="343" spans="1:17" s="12" customFormat="1" ht="12.75" customHeight="1">
      <c r="A343" s="378"/>
      <c r="B343" s="138" t="s">
        <v>763</v>
      </c>
      <c r="C343" s="139" t="s">
        <v>746</v>
      </c>
      <c r="D343" s="141">
        <v>23</v>
      </c>
      <c r="E343" s="141">
        <v>1983</v>
      </c>
      <c r="F343" s="142">
        <v>24.44</v>
      </c>
      <c r="G343" s="142">
        <v>2.08</v>
      </c>
      <c r="H343" s="142">
        <v>3.52</v>
      </c>
      <c r="I343" s="142">
        <v>18.829999999999998</v>
      </c>
      <c r="J343" s="143">
        <v>1192.3399999999999</v>
      </c>
      <c r="K343" s="144">
        <v>18.829999999999998</v>
      </c>
      <c r="L343" s="143">
        <v>1192.3399999999999</v>
      </c>
      <c r="M343" s="145">
        <f t="shared" ref="M343:M348" si="37">K343/L343</f>
        <v>1.5792475300669271E-2</v>
      </c>
      <c r="N343" s="142">
        <v>84.3</v>
      </c>
      <c r="O343" s="146">
        <f>M343*N343</f>
        <v>1.3313056678464195</v>
      </c>
      <c r="P343" s="146">
        <f t="shared" ref="P343:P348" si="38">M343*60*1000</f>
        <v>947.5485180401563</v>
      </c>
      <c r="Q343" s="314">
        <f>P343*N343/1000</f>
        <v>79.878340070785171</v>
      </c>
    </row>
    <row r="344" spans="1:17" s="12" customFormat="1" ht="12.75" customHeight="1">
      <c r="A344" s="378"/>
      <c r="B344" s="138" t="s">
        <v>34</v>
      </c>
      <c r="C344" s="139" t="s">
        <v>299</v>
      </c>
      <c r="D344" s="141">
        <v>12</v>
      </c>
      <c r="E344" s="141">
        <v>1973</v>
      </c>
      <c r="F344" s="142">
        <v>12.526</v>
      </c>
      <c r="G344" s="142">
        <v>1.121</v>
      </c>
      <c r="H344" s="142">
        <v>1.92</v>
      </c>
      <c r="I344" s="142">
        <v>9.4849999999999994</v>
      </c>
      <c r="J344" s="143">
        <v>595.97</v>
      </c>
      <c r="K344" s="144">
        <v>9.4849999999999994</v>
      </c>
      <c r="L344" s="143">
        <v>597.97</v>
      </c>
      <c r="M344" s="145">
        <f t="shared" si="37"/>
        <v>1.5861999765874539E-2</v>
      </c>
      <c r="N344" s="142">
        <v>59.4</v>
      </c>
      <c r="O344" s="146">
        <f>M344*N344</f>
        <v>0.94220278609294761</v>
      </c>
      <c r="P344" s="146">
        <f t="shared" si="38"/>
        <v>951.71998595247237</v>
      </c>
      <c r="Q344" s="314">
        <f>P344*N344/1000</f>
        <v>56.532167165576858</v>
      </c>
    </row>
    <row r="345" spans="1:17" s="12" customFormat="1" ht="12.75" customHeight="1">
      <c r="A345" s="378"/>
      <c r="B345" s="138" t="s">
        <v>763</v>
      </c>
      <c r="C345" s="139" t="s">
        <v>747</v>
      </c>
      <c r="D345" s="141">
        <v>12</v>
      </c>
      <c r="E345" s="141">
        <v>1976</v>
      </c>
      <c r="F345" s="142">
        <v>13.87</v>
      </c>
      <c r="G345" s="142">
        <v>1.1599999999999999</v>
      </c>
      <c r="H345" s="142">
        <v>1.76</v>
      </c>
      <c r="I345" s="142">
        <v>10.94</v>
      </c>
      <c r="J345" s="143">
        <v>686.4</v>
      </c>
      <c r="K345" s="144">
        <v>10.94</v>
      </c>
      <c r="L345" s="143">
        <v>686.4</v>
      </c>
      <c r="M345" s="145">
        <f t="shared" si="37"/>
        <v>1.5938228438228438E-2</v>
      </c>
      <c r="N345" s="142">
        <v>84.3</v>
      </c>
      <c r="O345" s="146">
        <f>M345*N345</f>
        <v>1.3435926573426573</v>
      </c>
      <c r="P345" s="146">
        <f t="shared" si="38"/>
        <v>956.29370629370624</v>
      </c>
      <c r="Q345" s="314">
        <f>P345*N345/1000</f>
        <v>80.615559440559437</v>
      </c>
    </row>
    <row r="346" spans="1:17" s="12" customFormat="1" ht="12.75" customHeight="1">
      <c r="A346" s="378"/>
      <c r="B346" s="138" t="s">
        <v>763</v>
      </c>
      <c r="C346" s="139" t="s">
        <v>748</v>
      </c>
      <c r="D346" s="141">
        <v>18</v>
      </c>
      <c r="E346" s="141">
        <v>1961</v>
      </c>
      <c r="F346" s="142">
        <v>17.510000000000002</v>
      </c>
      <c r="G346" s="142">
        <v>1.68</v>
      </c>
      <c r="H346" s="142">
        <v>2.4</v>
      </c>
      <c r="I346" s="142">
        <v>13.42</v>
      </c>
      <c r="J346" s="143">
        <v>839.24</v>
      </c>
      <c r="K346" s="144">
        <v>13.42</v>
      </c>
      <c r="L346" s="143">
        <v>839.24</v>
      </c>
      <c r="M346" s="145">
        <f t="shared" si="37"/>
        <v>1.5990658214575092E-2</v>
      </c>
      <c r="N346" s="142">
        <v>84.3</v>
      </c>
      <c r="O346" s="146">
        <f>M346*N346</f>
        <v>1.3480124874886801</v>
      </c>
      <c r="P346" s="146">
        <f t="shared" si="38"/>
        <v>959.4394928745055</v>
      </c>
      <c r="Q346" s="314">
        <f>P346*N346/1000</f>
        <v>80.880749249320814</v>
      </c>
    </row>
    <row r="347" spans="1:17" s="12" customFormat="1" ht="12.75" customHeight="1">
      <c r="A347" s="378"/>
      <c r="B347" s="131" t="s">
        <v>401</v>
      </c>
      <c r="C347" s="132" t="s">
        <v>392</v>
      </c>
      <c r="D347" s="131">
        <v>60</v>
      </c>
      <c r="E347" s="131">
        <v>1981</v>
      </c>
      <c r="F347" s="133">
        <v>65.08</v>
      </c>
      <c r="G347" s="133">
        <v>5.1952400000000001</v>
      </c>
      <c r="H347" s="133">
        <v>9.6</v>
      </c>
      <c r="I347" s="133">
        <v>50.284759999999999</v>
      </c>
      <c r="J347" s="134">
        <v>3122.77</v>
      </c>
      <c r="K347" s="135">
        <v>50.284759999999999</v>
      </c>
      <c r="L347" s="134">
        <v>3122.77</v>
      </c>
      <c r="M347" s="136">
        <f t="shared" si="37"/>
        <v>1.6102614025368504E-2</v>
      </c>
      <c r="N347" s="133">
        <v>65.400000000000006</v>
      </c>
      <c r="O347" s="137">
        <f>K347*N347/J347</f>
        <v>1.0531109572591002</v>
      </c>
      <c r="P347" s="137">
        <f t="shared" si="38"/>
        <v>966.1568415221102</v>
      </c>
      <c r="Q347" s="315">
        <f>O347*60</f>
        <v>63.18665743554601</v>
      </c>
    </row>
    <row r="348" spans="1:17" s="12" customFormat="1" ht="12.75" customHeight="1">
      <c r="A348" s="378"/>
      <c r="B348" s="138" t="s">
        <v>31</v>
      </c>
      <c r="C348" s="139" t="s">
        <v>561</v>
      </c>
      <c r="D348" s="141">
        <v>27</v>
      </c>
      <c r="E348" s="141">
        <v>1988</v>
      </c>
      <c r="F348" s="142">
        <v>30.62</v>
      </c>
      <c r="G348" s="142">
        <v>2.86</v>
      </c>
      <c r="H348" s="142">
        <v>4.32</v>
      </c>
      <c r="I348" s="142">
        <v>23.44</v>
      </c>
      <c r="J348" s="143">
        <v>1452</v>
      </c>
      <c r="K348" s="144">
        <v>23.44</v>
      </c>
      <c r="L348" s="143">
        <v>1452</v>
      </c>
      <c r="M348" s="145">
        <f t="shared" si="37"/>
        <v>1.6143250688705237E-2</v>
      </c>
      <c r="N348" s="142">
        <v>56.35</v>
      </c>
      <c r="O348" s="146">
        <f>M348*N348</f>
        <v>0.90967217630854014</v>
      </c>
      <c r="P348" s="146">
        <f t="shared" si="38"/>
        <v>968.59504132231427</v>
      </c>
      <c r="Q348" s="314">
        <f>P348*N348/1000</f>
        <v>54.58033057851241</v>
      </c>
    </row>
    <row r="349" spans="1:17" s="12" customFormat="1" ht="12.75" customHeight="1">
      <c r="A349" s="378"/>
      <c r="B349" s="131" t="s">
        <v>538</v>
      </c>
      <c r="C349" s="188" t="s">
        <v>519</v>
      </c>
      <c r="D349" s="189">
        <v>52</v>
      </c>
      <c r="E349" s="189">
        <v>1985</v>
      </c>
      <c r="F349" s="157">
        <v>57.371000000000002</v>
      </c>
      <c r="G349" s="157">
        <v>5.2098699999999996</v>
      </c>
      <c r="H349" s="157">
        <v>7.6783999999999999</v>
      </c>
      <c r="I349" s="157">
        <v>44.482726999999997</v>
      </c>
      <c r="J349" s="158">
        <v>2741.26</v>
      </c>
      <c r="K349" s="159">
        <v>44.482726999999997</v>
      </c>
      <c r="L349" s="158">
        <v>2741.26</v>
      </c>
      <c r="M349" s="160">
        <v>1.6227109796225093E-2</v>
      </c>
      <c r="N349" s="157">
        <v>79.352000000000004</v>
      </c>
      <c r="O349" s="161">
        <v>1.2876536165500536</v>
      </c>
      <c r="P349" s="161">
        <v>973.62658777350555</v>
      </c>
      <c r="Q349" s="316">
        <v>77.259216993003207</v>
      </c>
    </row>
    <row r="350" spans="1:17" s="12" customFormat="1" ht="12.75" customHeight="1">
      <c r="A350" s="378"/>
      <c r="B350" s="138" t="s">
        <v>31</v>
      </c>
      <c r="C350" s="139" t="s">
        <v>562</v>
      </c>
      <c r="D350" s="141">
        <v>13</v>
      </c>
      <c r="E350" s="141">
        <v>1993</v>
      </c>
      <c r="F350" s="142">
        <v>15.7</v>
      </c>
      <c r="G350" s="142">
        <v>1.07</v>
      </c>
      <c r="H350" s="142">
        <v>2.64</v>
      </c>
      <c r="I350" s="142">
        <v>11.99</v>
      </c>
      <c r="J350" s="143">
        <v>736</v>
      </c>
      <c r="K350" s="144">
        <v>11.99</v>
      </c>
      <c r="L350" s="143">
        <v>736</v>
      </c>
      <c r="M350" s="145">
        <f>K350/L350</f>
        <v>1.6290760869565216E-2</v>
      </c>
      <c r="N350" s="142">
        <v>56.35</v>
      </c>
      <c r="O350" s="146">
        <f>M350*N350</f>
        <v>0.91798437499999996</v>
      </c>
      <c r="P350" s="146">
        <f>M350*60*1000</f>
        <v>977.445652173913</v>
      </c>
      <c r="Q350" s="314">
        <f>P350*N350/1000</f>
        <v>55.079062499999999</v>
      </c>
    </row>
    <row r="351" spans="1:17" s="12" customFormat="1" ht="12.75" customHeight="1">
      <c r="A351" s="378"/>
      <c r="B351" s="131" t="s">
        <v>401</v>
      </c>
      <c r="C351" s="132" t="s">
        <v>384</v>
      </c>
      <c r="D351" s="131">
        <v>30</v>
      </c>
      <c r="E351" s="131">
        <v>1992</v>
      </c>
      <c r="F351" s="133">
        <v>33.43</v>
      </c>
      <c r="G351" s="133">
        <v>3.5011399999999999</v>
      </c>
      <c r="H351" s="133">
        <v>4.6399999999999997</v>
      </c>
      <c r="I351" s="133">
        <v>25.28886</v>
      </c>
      <c r="J351" s="134">
        <v>1521.17</v>
      </c>
      <c r="K351" s="135">
        <v>25.28886</v>
      </c>
      <c r="L351" s="134">
        <v>1521.17</v>
      </c>
      <c r="M351" s="136">
        <f>K351/L351</f>
        <v>1.6624611318918989E-2</v>
      </c>
      <c r="N351" s="133">
        <v>65.400000000000006</v>
      </c>
      <c r="O351" s="137">
        <f>K351*N351/J351</f>
        <v>1.0872495802573019</v>
      </c>
      <c r="P351" s="137">
        <f>M351*60*1000</f>
        <v>997.47667913513942</v>
      </c>
      <c r="Q351" s="315">
        <f>O351*60</f>
        <v>65.234974815438107</v>
      </c>
    </row>
    <row r="352" spans="1:17" s="12" customFormat="1" ht="12.75" customHeight="1">
      <c r="A352" s="378"/>
      <c r="B352" s="131" t="s">
        <v>429</v>
      </c>
      <c r="C352" s="132" t="s">
        <v>405</v>
      </c>
      <c r="D352" s="131">
        <v>21</v>
      </c>
      <c r="E352" s="131">
        <v>1998</v>
      </c>
      <c r="F352" s="133">
        <f>SUM(G352+H352+I352)</f>
        <v>25.5</v>
      </c>
      <c r="G352" s="133">
        <v>2.2000000000000002</v>
      </c>
      <c r="H352" s="133">
        <v>3.4</v>
      </c>
      <c r="I352" s="133">
        <v>19.899999999999999</v>
      </c>
      <c r="J352" s="134">
        <v>1178.27</v>
      </c>
      <c r="K352" s="135">
        <v>19.899999999999999</v>
      </c>
      <c r="L352" s="134">
        <v>1178.27</v>
      </c>
      <c r="M352" s="136">
        <f>SUM(K352/L352)</f>
        <v>1.6889168017517206E-2</v>
      </c>
      <c r="N352" s="133">
        <v>58.2</v>
      </c>
      <c r="O352" s="137">
        <f>SUM(M352*N352)</f>
        <v>0.98294957861950139</v>
      </c>
      <c r="P352" s="137">
        <f>SUM(M352*60*1000)</f>
        <v>1013.3500810510322</v>
      </c>
      <c r="Q352" s="315">
        <f>SUM(O352*60)</f>
        <v>58.97697471717008</v>
      </c>
    </row>
    <row r="353" spans="1:17" s="12" customFormat="1" ht="12.75" customHeight="1">
      <c r="A353" s="378"/>
      <c r="B353" s="138" t="s">
        <v>31</v>
      </c>
      <c r="C353" s="139" t="s">
        <v>563</v>
      </c>
      <c r="D353" s="141">
        <v>11</v>
      </c>
      <c r="E353" s="141">
        <v>1984</v>
      </c>
      <c r="F353" s="142">
        <v>14.3</v>
      </c>
      <c r="G353" s="142">
        <v>0.92</v>
      </c>
      <c r="H353" s="142">
        <v>1.76</v>
      </c>
      <c r="I353" s="142">
        <v>11.62</v>
      </c>
      <c r="J353" s="143">
        <v>688</v>
      </c>
      <c r="K353" s="144">
        <v>11.62</v>
      </c>
      <c r="L353" s="143">
        <v>688</v>
      </c>
      <c r="M353" s="145">
        <f t="shared" ref="M353:M359" si="39">K353/L353</f>
        <v>1.6889534883720927E-2</v>
      </c>
      <c r="N353" s="142">
        <v>56.35</v>
      </c>
      <c r="O353" s="146">
        <f>M353*N353</f>
        <v>0.95172529069767431</v>
      </c>
      <c r="P353" s="146">
        <f t="shared" ref="P353:P359" si="40">M353*60*1000</f>
        <v>1013.3720930232557</v>
      </c>
      <c r="Q353" s="314">
        <f>P353*N353/1000</f>
        <v>57.103517441860461</v>
      </c>
    </row>
    <row r="354" spans="1:17" s="12" customFormat="1" ht="12.75" customHeight="1">
      <c r="A354" s="378"/>
      <c r="B354" s="131" t="s">
        <v>401</v>
      </c>
      <c r="C354" s="132" t="s">
        <v>369</v>
      </c>
      <c r="D354" s="131">
        <v>45</v>
      </c>
      <c r="E354" s="131">
        <v>1993</v>
      </c>
      <c r="F354" s="133">
        <v>63.27</v>
      </c>
      <c r="G354" s="133">
        <v>6.0422900000000004</v>
      </c>
      <c r="H354" s="133">
        <v>7.04</v>
      </c>
      <c r="I354" s="133">
        <v>50.187710000000003</v>
      </c>
      <c r="J354" s="134">
        <v>2913.8</v>
      </c>
      <c r="K354" s="135">
        <v>50.187710000000003</v>
      </c>
      <c r="L354" s="134">
        <v>2913.8</v>
      </c>
      <c r="M354" s="136">
        <f t="shared" si="39"/>
        <v>1.7224143729837327E-2</v>
      </c>
      <c r="N354" s="133">
        <v>65.400000000000006</v>
      </c>
      <c r="O354" s="137">
        <f>K354*N354/J354</f>
        <v>1.1264589999313612</v>
      </c>
      <c r="P354" s="137">
        <f t="shared" si="40"/>
        <v>1033.4486237902397</v>
      </c>
      <c r="Q354" s="315">
        <f>O354*60</f>
        <v>67.58753999588167</v>
      </c>
    </row>
    <row r="355" spans="1:17" s="12" customFormat="1" ht="12.75" customHeight="1">
      <c r="A355" s="378"/>
      <c r="B355" s="131" t="s">
        <v>401</v>
      </c>
      <c r="C355" s="132" t="s">
        <v>370</v>
      </c>
      <c r="D355" s="131">
        <v>45</v>
      </c>
      <c r="E355" s="131">
        <v>1997</v>
      </c>
      <c r="F355" s="133">
        <v>60.6</v>
      </c>
      <c r="G355" s="133">
        <v>3.6720000000000002</v>
      </c>
      <c r="H355" s="133">
        <v>7.04</v>
      </c>
      <c r="I355" s="133">
        <v>49.887999999999998</v>
      </c>
      <c r="J355" s="134">
        <v>2895.9</v>
      </c>
      <c r="K355" s="135">
        <v>49.887999999999998</v>
      </c>
      <c r="L355" s="134">
        <v>2895.9</v>
      </c>
      <c r="M355" s="136">
        <f t="shared" si="39"/>
        <v>1.7227114195932178E-2</v>
      </c>
      <c r="N355" s="133">
        <v>65.400000000000006</v>
      </c>
      <c r="O355" s="137">
        <f>K355*N355/J355</f>
        <v>1.1266532684139645</v>
      </c>
      <c r="P355" s="137">
        <f t="shared" si="40"/>
        <v>1033.6268517559306</v>
      </c>
      <c r="Q355" s="315">
        <f>O355*60</f>
        <v>67.599196104837873</v>
      </c>
    </row>
    <row r="356" spans="1:17" s="12" customFormat="1" ht="12.75" customHeight="1">
      <c r="A356" s="378"/>
      <c r="B356" s="131" t="s">
        <v>362</v>
      </c>
      <c r="C356" s="148" t="s">
        <v>341</v>
      </c>
      <c r="D356" s="149">
        <v>18</v>
      </c>
      <c r="E356" s="150" t="s">
        <v>35</v>
      </c>
      <c r="F356" s="151">
        <v>20.89</v>
      </c>
      <c r="G356" s="151">
        <v>1.55</v>
      </c>
      <c r="H356" s="152">
        <v>2.88</v>
      </c>
      <c r="I356" s="151">
        <v>16.46</v>
      </c>
      <c r="J356" s="153">
        <v>946.37</v>
      </c>
      <c r="K356" s="154">
        <v>16.46</v>
      </c>
      <c r="L356" s="153">
        <v>946.37</v>
      </c>
      <c r="M356" s="145">
        <f t="shared" si="39"/>
        <v>1.7392774496232975E-2</v>
      </c>
      <c r="N356" s="142">
        <v>65.8</v>
      </c>
      <c r="O356" s="146">
        <f>M356*N356</f>
        <v>1.1444445618521297</v>
      </c>
      <c r="P356" s="146">
        <f t="shared" si="40"/>
        <v>1043.5664697739783</v>
      </c>
      <c r="Q356" s="314">
        <f>P356*N356/1000</f>
        <v>68.666673711127757</v>
      </c>
    </row>
    <row r="357" spans="1:17" s="12" customFormat="1" ht="12.75" customHeight="1">
      <c r="A357" s="378"/>
      <c r="B357" s="131" t="s">
        <v>401</v>
      </c>
      <c r="C357" s="132" t="s">
        <v>371</v>
      </c>
      <c r="D357" s="131">
        <v>42</v>
      </c>
      <c r="E357" s="131">
        <v>1994</v>
      </c>
      <c r="F357" s="133">
        <v>41.37</v>
      </c>
      <c r="G357" s="133">
        <v>2.9929100000000002</v>
      </c>
      <c r="H357" s="133">
        <v>5.84</v>
      </c>
      <c r="I357" s="133">
        <v>32.537089999999999</v>
      </c>
      <c r="J357" s="134">
        <v>1808.75</v>
      </c>
      <c r="K357" s="135">
        <v>32.537089999999999</v>
      </c>
      <c r="L357" s="134">
        <v>1808.75</v>
      </c>
      <c r="M357" s="136">
        <f t="shared" si="39"/>
        <v>1.7988715964063578E-2</v>
      </c>
      <c r="N357" s="133">
        <v>65.400000000000006</v>
      </c>
      <c r="O357" s="137">
        <f>K357*N357/J357</f>
        <v>1.1764620240497581</v>
      </c>
      <c r="P357" s="137">
        <f t="shared" si="40"/>
        <v>1079.3229578438145</v>
      </c>
      <c r="Q357" s="315">
        <f>O357*60</f>
        <v>70.587721442985483</v>
      </c>
    </row>
    <row r="358" spans="1:17" s="12" customFormat="1" ht="12.75" customHeight="1">
      <c r="A358" s="378"/>
      <c r="B358" s="131" t="s">
        <v>401</v>
      </c>
      <c r="C358" s="132" t="s">
        <v>366</v>
      </c>
      <c r="D358" s="131">
        <v>35</v>
      </c>
      <c r="E358" s="131">
        <v>1993</v>
      </c>
      <c r="F358" s="133">
        <v>47.46</v>
      </c>
      <c r="G358" s="133">
        <v>3.5011399999999999</v>
      </c>
      <c r="H358" s="133">
        <v>5.44</v>
      </c>
      <c r="I358" s="133">
        <v>38.518859999999997</v>
      </c>
      <c r="J358" s="134">
        <v>2047.51</v>
      </c>
      <c r="K358" s="135">
        <v>38.518859999999997</v>
      </c>
      <c r="L358" s="134">
        <v>2047.51</v>
      </c>
      <c r="M358" s="136">
        <f t="shared" si="39"/>
        <v>1.8812538156101802E-2</v>
      </c>
      <c r="N358" s="133">
        <v>65.400000000000006</v>
      </c>
      <c r="O358" s="137">
        <f>K358*N358/J358</f>
        <v>1.2303399954090579</v>
      </c>
      <c r="P358" s="137">
        <f t="shared" si="40"/>
        <v>1128.7522893661082</v>
      </c>
      <c r="Q358" s="315">
        <f>O358*60</f>
        <v>73.820399724543478</v>
      </c>
    </row>
    <row r="359" spans="1:17" s="12" customFormat="1" ht="12.75" customHeight="1" thickBot="1">
      <c r="A359" s="379"/>
      <c r="B359" s="320" t="s">
        <v>668</v>
      </c>
      <c r="C359" s="321" t="s">
        <v>646</v>
      </c>
      <c r="D359" s="322">
        <v>9</v>
      </c>
      <c r="E359" s="322">
        <v>1980</v>
      </c>
      <c r="F359" s="323">
        <f>G359+H359+I359</f>
        <v>14.2</v>
      </c>
      <c r="G359" s="323">
        <v>1.47</v>
      </c>
      <c r="H359" s="323">
        <v>1.44</v>
      </c>
      <c r="I359" s="323">
        <v>11.29</v>
      </c>
      <c r="J359" s="324">
        <v>553.67999999999995</v>
      </c>
      <c r="K359" s="325">
        <v>11.29</v>
      </c>
      <c r="L359" s="324">
        <v>553.67999999999995</v>
      </c>
      <c r="M359" s="326">
        <f t="shared" si="39"/>
        <v>2.0390839474064441E-2</v>
      </c>
      <c r="N359" s="323">
        <v>60.5</v>
      </c>
      <c r="O359" s="327">
        <f>M359*N359*1.09</f>
        <v>1.3446739091171795</v>
      </c>
      <c r="P359" s="327">
        <f t="shared" si="40"/>
        <v>1223.4503684438664</v>
      </c>
      <c r="Q359" s="328">
        <f>P359*N359/1000</f>
        <v>74.018747290853923</v>
      </c>
    </row>
    <row r="360" spans="1:17" s="12" customFormat="1" ht="12.75" customHeight="1">
      <c r="A360" s="351" t="s">
        <v>26</v>
      </c>
      <c r="B360" s="49" t="s">
        <v>114</v>
      </c>
      <c r="C360" s="288" t="s">
        <v>107</v>
      </c>
      <c r="D360" s="49">
        <v>21</v>
      </c>
      <c r="E360" s="49">
        <v>1986</v>
      </c>
      <c r="F360" s="289">
        <v>20.47</v>
      </c>
      <c r="G360" s="289">
        <v>1.915983</v>
      </c>
      <c r="H360" s="289">
        <v>3.2</v>
      </c>
      <c r="I360" s="289">
        <v>15.35402</v>
      </c>
      <c r="J360" s="290">
        <v>1090.6500000000001</v>
      </c>
      <c r="K360" s="291">
        <v>15.35402</v>
      </c>
      <c r="L360" s="290">
        <v>1090.6500000000001</v>
      </c>
      <c r="M360" s="292">
        <v>1.4077861825516893E-2</v>
      </c>
      <c r="N360" s="289">
        <v>79.134</v>
      </c>
      <c r="O360" s="293">
        <v>1.1140375177004538</v>
      </c>
      <c r="P360" s="293">
        <v>844.67170953101356</v>
      </c>
      <c r="Q360" s="294">
        <v>66.842251062027216</v>
      </c>
    </row>
    <row r="361" spans="1:17" s="12" customFormat="1" ht="12.75" customHeight="1">
      <c r="A361" s="352"/>
      <c r="B361" s="15" t="s">
        <v>138</v>
      </c>
      <c r="C361" s="60" t="s">
        <v>264</v>
      </c>
      <c r="D361" s="61">
        <v>45</v>
      </c>
      <c r="E361" s="61">
        <v>1979</v>
      </c>
      <c r="F361" s="195">
        <v>44.298000000000002</v>
      </c>
      <c r="G361" s="195">
        <v>3.1619999999999999</v>
      </c>
      <c r="H361" s="195">
        <v>7.2</v>
      </c>
      <c r="I361" s="195">
        <v>33.936</v>
      </c>
      <c r="J361" s="62">
        <v>2335.3000000000002</v>
      </c>
      <c r="K361" s="63">
        <v>33.936</v>
      </c>
      <c r="L361" s="62">
        <v>2335.3000000000002</v>
      </c>
      <c r="M361" s="196">
        <v>1.4531751809189397E-2</v>
      </c>
      <c r="N361" s="195">
        <v>87.527000000000001</v>
      </c>
      <c r="O361" s="197">
        <v>1.2719206406029204</v>
      </c>
      <c r="P361" s="197">
        <v>871.90510855136381</v>
      </c>
      <c r="Q361" s="295">
        <v>76.315238436175221</v>
      </c>
    </row>
    <row r="362" spans="1:17" s="12" customFormat="1" ht="12.75" customHeight="1">
      <c r="A362" s="352"/>
      <c r="B362" s="15" t="s">
        <v>670</v>
      </c>
      <c r="C362" s="64" t="s">
        <v>342</v>
      </c>
      <c r="D362" s="33">
        <v>45</v>
      </c>
      <c r="E362" s="34" t="s">
        <v>35</v>
      </c>
      <c r="F362" s="198">
        <v>45.9</v>
      </c>
      <c r="G362" s="198">
        <v>4.46</v>
      </c>
      <c r="H362" s="199">
        <v>7.2</v>
      </c>
      <c r="I362" s="198">
        <v>34.24</v>
      </c>
      <c r="J362" s="35">
        <v>2350.1</v>
      </c>
      <c r="K362" s="200">
        <v>34.24</v>
      </c>
      <c r="L362" s="35">
        <v>2350.1</v>
      </c>
      <c r="M362" s="201">
        <f>K362/L362</f>
        <v>1.4569592783285819E-2</v>
      </c>
      <c r="N362" s="202">
        <v>65.8</v>
      </c>
      <c r="O362" s="203">
        <f>M362*N362</f>
        <v>0.95867920514020688</v>
      </c>
      <c r="P362" s="203">
        <f>M362*60*1000</f>
        <v>874.17556699714919</v>
      </c>
      <c r="Q362" s="296">
        <f>P362*N362/1000</f>
        <v>57.520752308412412</v>
      </c>
    </row>
    <row r="363" spans="1:17" s="12" customFormat="1" ht="12.75" customHeight="1">
      <c r="A363" s="352"/>
      <c r="B363" s="15" t="s">
        <v>429</v>
      </c>
      <c r="C363" s="50" t="s">
        <v>417</v>
      </c>
      <c r="D363" s="15">
        <v>50</v>
      </c>
      <c r="E363" s="15">
        <v>1973</v>
      </c>
      <c r="F363" s="192">
        <f>SUM(G363+H363+I363)</f>
        <v>48.6</v>
      </c>
      <c r="G363" s="192">
        <v>3.7</v>
      </c>
      <c r="H363" s="192">
        <v>7.8</v>
      </c>
      <c r="I363" s="192">
        <v>37.1</v>
      </c>
      <c r="J363" s="22">
        <v>2510.2199999999998</v>
      </c>
      <c r="K363" s="21">
        <v>37.1</v>
      </c>
      <c r="L363" s="22">
        <v>2510.1999999999998</v>
      </c>
      <c r="M363" s="193">
        <f>SUM(K363/L363)</f>
        <v>1.4779698828778585E-2</v>
      </c>
      <c r="N363" s="192">
        <v>58.2</v>
      </c>
      <c r="O363" s="194">
        <f>SUM(M363*N363)</f>
        <v>0.86017847183491369</v>
      </c>
      <c r="P363" s="194">
        <f>SUM(M363*60*1000)</f>
        <v>886.78192972671513</v>
      </c>
      <c r="Q363" s="297">
        <f>SUM(O363*60)</f>
        <v>51.610708310094822</v>
      </c>
    </row>
    <row r="364" spans="1:17" s="12" customFormat="1" ht="12.75" customHeight="1">
      <c r="A364" s="352"/>
      <c r="B364" s="15" t="s">
        <v>362</v>
      </c>
      <c r="C364" s="204" t="s">
        <v>344</v>
      </c>
      <c r="D364" s="33">
        <v>107</v>
      </c>
      <c r="E364" s="34" t="s">
        <v>35</v>
      </c>
      <c r="F364" s="198">
        <v>63.76</v>
      </c>
      <c r="G364" s="198">
        <v>7.32</v>
      </c>
      <c r="H364" s="199">
        <v>17.12</v>
      </c>
      <c r="I364" s="198">
        <v>39.32</v>
      </c>
      <c r="J364" s="35">
        <v>2632.02</v>
      </c>
      <c r="K364" s="200">
        <v>38.840000000000003</v>
      </c>
      <c r="L364" s="35">
        <v>2611.6799999999998</v>
      </c>
      <c r="M364" s="201">
        <f>K364/L364</f>
        <v>1.4871653495068311E-2</v>
      </c>
      <c r="N364" s="202">
        <v>65.8</v>
      </c>
      <c r="O364" s="203">
        <f>M364*N364</f>
        <v>0.97855479997549488</v>
      </c>
      <c r="P364" s="203">
        <f>M364*60*1000</f>
        <v>892.29920970409876</v>
      </c>
      <c r="Q364" s="296">
        <f>P364*N364/1000</f>
        <v>58.713287998529694</v>
      </c>
    </row>
    <row r="365" spans="1:17" s="12" customFormat="1" ht="12.75" customHeight="1">
      <c r="A365" s="352"/>
      <c r="B365" s="15" t="s">
        <v>114</v>
      </c>
      <c r="C365" s="50" t="s">
        <v>111</v>
      </c>
      <c r="D365" s="15">
        <v>20</v>
      </c>
      <c r="E365" s="15">
        <v>1983</v>
      </c>
      <c r="F365" s="192">
        <v>20.835999999999999</v>
      </c>
      <c r="G365" s="192">
        <v>2.118789</v>
      </c>
      <c r="H365" s="192">
        <v>3.2</v>
      </c>
      <c r="I365" s="192">
        <v>15.517215</v>
      </c>
      <c r="J365" s="22">
        <v>1037.5</v>
      </c>
      <c r="K365" s="21">
        <v>15.517215</v>
      </c>
      <c r="L365" s="22">
        <v>1037.5</v>
      </c>
      <c r="M365" s="193">
        <v>1.4956351807228915E-2</v>
      </c>
      <c r="N365" s="192">
        <v>79.134</v>
      </c>
      <c r="O365" s="194">
        <v>1.183555943913253</v>
      </c>
      <c r="P365" s="194">
        <v>897.38110843373488</v>
      </c>
      <c r="Q365" s="297">
        <v>71.013356634795173</v>
      </c>
    </row>
    <row r="366" spans="1:17" s="12" customFormat="1" ht="12.75" customHeight="1">
      <c r="A366" s="352"/>
      <c r="B366" s="19" t="s">
        <v>229</v>
      </c>
      <c r="C366" s="205" t="s">
        <v>200</v>
      </c>
      <c r="D366" s="206">
        <v>72</v>
      </c>
      <c r="E366" s="206">
        <v>1989</v>
      </c>
      <c r="F366" s="207">
        <v>89.617000000000004</v>
      </c>
      <c r="G366" s="207">
        <v>9.0608129999999996</v>
      </c>
      <c r="H366" s="207">
        <v>17.28</v>
      </c>
      <c r="I366" s="207">
        <v>63.276183000000003</v>
      </c>
      <c r="J366" s="208">
        <v>4195.87</v>
      </c>
      <c r="K366" s="209">
        <v>63.276183000000003</v>
      </c>
      <c r="L366" s="208">
        <v>4195.87</v>
      </c>
      <c r="M366" s="210">
        <v>1.5080587101125632E-2</v>
      </c>
      <c r="N366" s="207">
        <v>67.906999999999996</v>
      </c>
      <c r="O366" s="211">
        <v>1.0240774282761382</v>
      </c>
      <c r="P366" s="211">
        <v>904.83522606753786</v>
      </c>
      <c r="Q366" s="298">
        <v>61.444645696568287</v>
      </c>
    </row>
    <row r="367" spans="1:17" s="12" customFormat="1" ht="12.75" customHeight="1">
      <c r="A367" s="352"/>
      <c r="B367" s="15" t="s">
        <v>138</v>
      </c>
      <c r="C367" s="60" t="s">
        <v>240</v>
      </c>
      <c r="D367" s="61">
        <v>40</v>
      </c>
      <c r="E367" s="61">
        <v>1972</v>
      </c>
      <c r="F367" s="195">
        <v>43.128999999999998</v>
      </c>
      <c r="G367" s="195">
        <v>2.9580000000000002</v>
      </c>
      <c r="H367" s="195">
        <v>6.4</v>
      </c>
      <c r="I367" s="195">
        <v>33.770999000000003</v>
      </c>
      <c r="J367" s="62">
        <v>2236.87</v>
      </c>
      <c r="K367" s="63">
        <v>33.770999000000003</v>
      </c>
      <c r="L367" s="62">
        <v>2236.87</v>
      </c>
      <c r="M367" s="196">
        <v>1.5097434808460038E-2</v>
      </c>
      <c r="N367" s="195">
        <v>87.527000000000001</v>
      </c>
      <c r="O367" s="197">
        <v>1.3214331764800817</v>
      </c>
      <c r="P367" s="197">
        <v>905.8460885076023</v>
      </c>
      <c r="Q367" s="295">
        <v>79.285990588804907</v>
      </c>
    </row>
    <row r="368" spans="1:17" s="12" customFormat="1" ht="12.75" customHeight="1">
      <c r="A368" s="352"/>
      <c r="B368" s="19" t="s">
        <v>40</v>
      </c>
      <c r="C368" s="64" t="s">
        <v>618</v>
      </c>
      <c r="D368" s="17">
        <v>50</v>
      </c>
      <c r="E368" s="17" t="s">
        <v>613</v>
      </c>
      <c r="F368" s="202">
        <f>SUM(G368,H368,I368)</f>
        <v>52.58</v>
      </c>
      <c r="G368" s="202">
        <v>4.4089999999999998</v>
      </c>
      <c r="H368" s="202">
        <v>8</v>
      </c>
      <c r="I368" s="202">
        <v>40.170999999999999</v>
      </c>
      <c r="J368" s="24"/>
      <c r="K368" s="23">
        <f>I368</f>
        <v>40.170999999999999</v>
      </c>
      <c r="L368" s="24">
        <v>2660.12</v>
      </c>
      <c r="M368" s="201">
        <f>K368/L368</f>
        <v>1.5101198442175541E-2</v>
      </c>
      <c r="N368" s="202">
        <v>65.617999999999995</v>
      </c>
      <c r="O368" s="203">
        <f>M368*N368</f>
        <v>0.99091043937867451</v>
      </c>
      <c r="P368" s="203">
        <f>M368*60*1000</f>
        <v>906.07190653053249</v>
      </c>
      <c r="Q368" s="296">
        <f>P368*N368/1000</f>
        <v>59.454626362720475</v>
      </c>
    </row>
    <row r="369" spans="1:17" s="12" customFormat="1" ht="12.75" customHeight="1">
      <c r="A369" s="352"/>
      <c r="B369" s="19" t="s">
        <v>668</v>
      </c>
      <c r="C369" s="50" t="s">
        <v>655</v>
      </c>
      <c r="D369" s="15">
        <v>39</v>
      </c>
      <c r="E369" s="15">
        <v>1982</v>
      </c>
      <c r="F369" s="192">
        <f>G369+H369+I369</f>
        <v>38.54</v>
      </c>
      <c r="G369" s="192">
        <v>2.9</v>
      </c>
      <c r="H369" s="192">
        <v>5.76</v>
      </c>
      <c r="I369" s="192">
        <v>29.88</v>
      </c>
      <c r="J369" s="22">
        <v>2093.63</v>
      </c>
      <c r="K369" s="21">
        <v>29.88</v>
      </c>
      <c r="L369" s="22">
        <v>1965</v>
      </c>
      <c r="M369" s="193">
        <f>K369/L369</f>
        <v>1.5206106870229007E-2</v>
      </c>
      <c r="N369" s="192">
        <v>60.5</v>
      </c>
      <c r="O369" s="194">
        <f>M369*N369*1.09</f>
        <v>1.0027667175572519</v>
      </c>
      <c r="P369" s="194">
        <f>M369*60*1000</f>
        <v>912.36641221374043</v>
      </c>
      <c r="Q369" s="297">
        <f>P369*N369/1000</f>
        <v>55.198167938931299</v>
      </c>
    </row>
    <row r="370" spans="1:17" s="12" customFormat="1" ht="12.75" customHeight="1">
      <c r="A370" s="352"/>
      <c r="B370" s="19" t="s">
        <v>668</v>
      </c>
      <c r="C370" s="50" t="s">
        <v>657</v>
      </c>
      <c r="D370" s="15">
        <v>20</v>
      </c>
      <c r="E370" s="15">
        <v>1986</v>
      </c>
      <c r="F370" s="192">
        <f>G370+H370+I370</f>
        <v>21.3</v>
      </c>
      <c r="G370" s="192">
        <v>1.89</v>
      </c>
      <c r="H370" s="192">
        <v>3.2</v>
      </c>
      <c r="I370" s="192">
        <v>16.21</v>
      </c>
      <c r="J370" s="22">
        <v>1062.4000000000001</v>
      </c>
      <c r="K370" s="21">
        <v>16.21</v>
      </c>
      <c r="L370" s="22">
        <v>1062.4000000000001</v>
      </c>
      <c r="M370" s="193">
        <f>K370/L370</f>
        <v>1.5257906626506024E-2</v>
      </c>
      <c r="N370" s="192">
        <v>60.5</v>
      </c>
      <c r="O370" s="194">
        <f>M370*N370*1.09</f>
        <v>1.00618265248494</v>
      </c>
      <c r="P370" s="194">
        <f>M370*60*1000</f>
        <v>915.47439759036138</v>
      </c>
      <c r="Q370" s="297">
        <f>P370*N370/1000</f>
        <v>55.386201054216862</v>
      </c>
    </row>
    <row r="371" spans="1:17" s="12" customFormat="1" ht="12.75" customHeight="1">
      <c r="A371" s="352"/>
      <c r="B371" s="15" t="s">
        <v>77</v>
      </c>
      <c r="C371" s="50" t="s">
        <v>65</v>
      </c>
      <c r="D371" s="15">
        <v>38</v>
      </c>
      <c r="E371" s="15">
        <v>1990</v>
      </c>
      <c r="F371" s="192">
        <v>46.57</v>
      </c>
      <c r="G371" s="192">
        <v>5.44</v>
      </c>
      <c r="H371" s="192">
        <v>8.8000000000000007</v>
      </c>
      <c r="I371" s="192">
        <f>F371-G371-H371</f>
        <v>32.33</v>
      </c>
      <c r="J371" s="22">
        <v>2118.5700000000002</v>
      </c>
      <c r="K371" s="21">
        <f>I371/J371*L371</f>
        <v>32.33</v>
      </c>
      <c r="L371" s="22">
        <v>2118.5700000000002</v>
      </c>
      <c r="M371" s="193">
        <f>K371/L371</f>
        <v>1.5260293499860753E-2</v>
      </c>
      <c r="N371" s="192">
        <v>70.522999999999996</v>
      </c>
      <c r="O371" s="194">
        <f>M371*N371</f>
        <v>1.0762016784906798</v>
      </c>
      <c r="P371" s="194">
        <f>M371*60*1000</f>
        <v>915.61760999164517</v>
      </c>
      <c r="Q371" s="297">
        <f>P371*N371/1000</f>
        <v>64.57210070944079</v>
      </c>
    </row>
    <row r="372" spans="1:17" s="12" customFormat="1" ht="12.75" customHeight="1">
      <c r="A372" s="352"/>
      <c r="B372" s="15" t="s">
        <v>138</v>
      </c>
      <c r="C372" s="60" t="s">
        <v>844</v>
      </c>
      <c r="D372" s="61">
        <v>46</v>
      </c>
      <c r="E372" s="61">
        <v>1981</v>
      </c>
      <c r="F372" s="195">
        <v>46.323999999999998</v>
      </c>
      <c r="G372" s="195">
        <v>4.0864260000000003</v>
      </c>
      <c r="H372" s="195">
        <v>7.2</v>
      </c>
      <c r="I372" s="195">
        <v>35.037573000000002</v>
      </c>
      <c r="J372" s="62">
        <v>2273.52</v>
      </c>
      <c r="K372" s="63">
        <v>35.037573000000002</v>
      </c>
      <c r="L372" s="62">
        <v>2273.52</v>
      </c>
      <c r="M372" s="196">
        <v>1.5411156708540062E-2</v>
      </c>
      <c r="N372" s="195">
        <v>87.527000000000001</v>
      </c>
      <c r="O372" s="197">
        <v>1.3488923132283861</v>
      </c>
      <c r="P372" s="197">
        <v>924.66940251240374</v>
      </c>
      <c r="Q372" s="295">
        <v>80.933538793703164</v>
      </c>
    </row>
    <row r="373" spans="1:17" s="12" customFormat="1" ht="12.75" customHeight="1">
      <c r="A373" s="352"/>
      <c r="B373" s="19" t="s">
        <v>40</v>
      </c>
      <c r="C373" s="64" t="s">
        <v>614</v>
      </c>
      <c r="D373" s="17">
        <v>55</v>
      </c>
      <c r="E373" s="17" t="s">
        <v>613</v>
      </c>
      <c r="F373" s="202">
        <f>SUM(G373,H373,I373)</f>
        <v>52.537999999999997</v>
      </c>
      <c r="G373" s="202">
        <v>4.5720000000000001</v>
      </c>
      <c r="H373" s="202">
        <v>8.5820000000000007</v>
      </c>
      <c r="I373" s="202">
        <v>39.384</v>
      </c>
      <c r="J373" s="24"/>
      <c r="K373" s="23">
        <f>I373</f>
        <v>39.384</v>
      </c>
      <c r="L373" s="24">
        <v>2555.09</v>
      </c>
      <c r="M373" s="201">
        <f>K373/L373</f>
        <v>1.5413938452265869E-2</v>
      </c>
      <c r="N373" s="202">
        <v>65.617999999999995</v>
      </c>
      <c r="O373" s="203">
        <f>M373*N373</f>
        <v>1.0114318133607818</v>
      </c>
      <c r="P373" s="203">
        <f>M373*60*1000</f>
        <v>924.8363071359521</v>
      </c>
      <c r="Q373" s="296">
        <f>P373*N373/1000</f>
        <v>60.685908801646903</v>
      </c>
    </row>
    <row r="374" spans="1:17" s="12" customFormat="1" ht="11.25" customHeight="1">
      <c r="A374" s="352"/>
      <c r="B374" s="15" t="s">
        <v>114</v>
      </c>
      <c r="C374" s="50" t="s">
        <v>110</v>
      </c>
      <c r="D374" s="15">
        <v>20</v>
      </c>
      <c r="E374" s="15">
        <v>1986</v>
      </c>
      <c r="F374" s="192">
        <v>22.414000000000001</v>
      </c>
      <c r="G374" s="192">
        <v>2.1935069999999999</v>
      </c>
      <c r="H374" s="192">
        <v>3.2</v>
      </c>
      <c r="I374" s="192">
        <v>17.020492000000001</v>
      </c>
      <c r="J374" s="22">
        <v>1094.49</v>
      </c>
      <c r="K374" s="21">
        <v>17.020492000000001</v>
      </c>
      <c r="L374" s="22">
        <v>1094.49</v>
      </c>
      <c r="M374" s="193">
        <v>1.5551071275205804E-2</v>
      </c>
      <c r="N374" s="192">
        <v>79.134</v>
      </c>
      <c r="O374" s="194">
        <v>1.230618474292136</v>
      </c>
      <c r="P374" s="194">
        <v>933.06427651234821</v>
      </c>
      <c r="Q374" s="297">
        <v>73.837108457528174</v>
      </c>
    </row>
    <row r="375" spans="1:17" s="12" customFormat="1" ht="12.75" customHeight="1">
      <c r="A375" s="352"/>
      <c r="B375" s="19" t="s">
        <v>40</v>
      </c>
      <c r="C375" s="64" t="s">
        <v>617</v>
      </c>
      <c r="D375" s="17">
        <v>50</v>
      </c>
      <c r="E375" s="17" t="s">
        <v>613</v>
      </c>
      <c r="F375" s="202">
        <f>SUM(G375,H375,I375)</f>
        <v>40.203000000000003</v>
      </c>
      <c r="G375" s="202">
        <v>3.375</v>
      </c>
      <c r="H375" s="202">
        <v>7.84</v>
      </c>
      <c r="I375" s="202">
        <v>28.988</v>
      </c>
      <c r="J375" s="24"/>
      <c r="K375" s="23">
        <f>I375</f>
        <v>28.988</v>
      </c>
      <c r="L375" s="24">
        <v>1860.33</v>
      </c>
      <c r="M375" s="201">
        <f>K375/L375</f>
        <v>1.5582181655942762E-2</v>
      </c>
      <c r="N375" s="202">
        <v>65.617999999999995</v>
      </c>
      <c r="O375" s="203">
        <f>M375*N375</f>
        <v>1.0224715958996522</v>
      </c>
      <c r="P375" s="203">
        <f>M375*60*1000</f>
        <v>934.93089935656576</v>
      </c>
      <c r="Q375" s="296">
        <f>P375*N375/1000</f>
        <v>61.348295753979123</v>
      </c>
    </row>
    <row r="376" spans="1:17" s="12" customFormat="1" ht="12.75" customHeight="1">
      <c r="A376" s="352"/>
      <c r="B376" s="15" t="s">
        <v>138</v>
      </c>
      <c r="C376" s="60" t="s">
        <v>265</v>
      </c>
      <c r="D376" s="61">
        <v>40</v>
      </c>
      <c r="E376" s="61">
        <v>1973</v>
      </c>
      <c r="F376" s="195">
        <v>44.152999999999999</v>
      </c>
      <c r="G376" s="195">
        <v>2.5499999999999998</v>
      </c>
      <c r="H376" s="195">
        <v>6.4</v>
      </c>
      <c r="I376" s="195">
        <v>35.203000000000003</v>
      </c>
      <c r="J376" s="62">
        <v>2247.54</v>
      </c>
      <c r="K376" s="63">
        <v>35.203000000000003</v>
      </c>
      <c r="L376" s="62">
        <v>2247.54</v>
      </c>
      <c r="M376" s="196">
        <v>1.5662902551233794E-2</v>
      </c>
      <c r="N376" s="195">
        <v>87.527000000000001</v>
      </c>
      <c r="O376" s="197">
        <v>1.3709268716018403</v>
      </c>
      <c r="P376" s="197">
        <v>939.77415307402771</v>
      </c>
      <c r="Q376" s="295">
        <v>82.255612296110428</v>
      </c>
    </row>
    <row r="377" spans="1:17" s="12" customFormat="1" ht="12.75" customHeight="1">
      <c r="A377" s="352"/>
      <c r="B377" s="15" t="s">
        <v>77</v>
      </c>
      <c r="C377" s="50" t="s">
        <v>59</v>
      </c>
      <c r="D377" s="15">
        <v>59</v>
      </c>
      <c r="E377" s="15">
        <v>1981</v>
      </c>
      <c r="F377" s="192">
        <v>71.010000000000005</v>
      </c>
      <c r="G377" s="192">
        <v>7.81</v>
      </c>
      <c r="H377" s="192">
        <v>9.6</v>
      </c>
      <c r="I377" s="192">
        <f>F377-G377-H377</f>
        <v>53.6</v>
      </c>
      <c r="J377" s="22">
        <v>3418.76</v>
      </c>
      <c r="K377" s="21">
        <f>I377/J377*L377</f>
        <v>52.620426119411718</v>
      </c>
      <c r="L377" s="22">
        <v>3356.28</v>
      </c>
      <c r="M377" s="193">
        <f>K377/L377</f>
        <v>1.5678199113128736E-2</v>
      </c>
      <c r="N377" s="192">
        <v>70.522999999999996</v>
      </c>
      <c r="O377" s="194">
        <f>M377*N377</f>
        <v>1.1056736360551778</v>
      </c>
      <c r="P377" s="194">
        <f>M377*60*1000</f>
        <v>940.69194678772419</v>
      </c>
      <c r="Q377" s="297">
        <f>P377*N377/1000</f>
        <v>66.340418163310659</v>
      </c>
    </row>
    <row r="378" spans="1:17" s="12" customFormat="1" ht="12.75" customHeight="1">
      <c r="A378" s="352"/>
      <c r="B378" s="15" t="s">
        <v>114</v>
      </c>
      <c r="C378" s="50" t="s">
        <v>112</v>
      </c>
      <c r="D378" s="15">
        <v>21</v>
      </c>
      <c r="E378" s="15">
        <v>1992</v>
      </c>
      <c r="F378" s="192">
        <v>22.397200000000002</v>
      </c>
      <c r="G378" s="192">
        <v>1.9746900000000001</v>
      </c>
      <c r="H378" s="192">
        <v>3.2</v>
      </c>
      <c r="I378" s="192">
        <v>17.222512999999999</v>
      </c>
      <c r="J378" s="22">
        <v>1077.7</v>
      </c>
      <c r="K378" s="21">
        <v>17.222512999999999</v>
      </c>
      <c r="L378" s="22">
        <v>1077.7</v>
      </c>
      <c r="M378" s="193">
        <v>1.5980804491045743E-2</v>
      </c>
      <c r="N378" s="192">
        <v>79.134</v>
      </c>
      <c r="O378" s="194">
        <v>1.2646249825944138</v>
      </c>
      <c r="P378" s="194">
        <v>958.84826946274461</v>
      </c>
      <c r="Q378" s="297">
        <v>75.877498955664834</v>
      </c>
    </row>
    <row r="379" spans="1:17" s="12" customFormat="1" ht="12.75" customHeight="1">
      <c r="A379" s="352"/>
      <c r="B379" s="15" t="s">
        <v>138</v>
      </c>
      <c r="C379" s="60" t="s">
        <v>266</v>
      </c>
      <c r="D379" s="61">
        <v>45</v>
      </c>
      <c r="E379" s="61">
        <v>1985</v>
      </c>
      <c r="F379" s="195">
        <v>47.872</v>
      </c>
      <c r="G379" s="195">
        <v>3.3149999999999999</v>
      </c>
      <c r="H379" s="195">
        <v>7.2</v>
      </c>
      <c r="I379" s="195">
        <v>37.357002999999999</v>
      </c>
      <c r="J379" s="62">
        <v>2334.15</v>
      </c>
      <c r="K379" s="63">
        <v>37.357002999999999</v>
      </c>
      <c r="L379" s="62">
        <v>2334.15</v>
      </c>
      <c r="M379" s="196">
        <v>1.6004542552963606E-2</v>
      </c>
      <c r="N379" s="195">
        <v>87.527000000000001</v>
      </c>
      <c r="O379" s="197">
        <v>1.4008295960332455</v>
      </c>
      <c r="P379" s="197">
        <v>960.27255317781635</v>
      </c>
      <c r="Q379" s="295">
        <v>84.049775761994738</v>
      </c>
    </row>
    <row r="380" spans="1:17" s="12" customFormat="1" ht="12.75" customHeight="1">
      <c r="A380" s="352"/>
      <c r="B380" s="19" t="s">
        <v>229</v>
      </c>
      <c r="C380" s="205" t="s">
        <v>201</v>
      </c>
      <c r="D380" s="206">
        <v>60</v>
      </c>
      <c r="E380" s="206">
        <v>1985</v>
      </c>
      <c r="F380" s="207">
        <v>67.927999999999997</v>
      </c>
      <c r="G380" s="207">
        <v>8.1904959999999996</v>
      </c>
      <c r="H380" s="207">
        <v>9.52</v>
      </c>
      <c r="I380" s="207">
        <v>50.217509999999997</v>
      </c>
      <c r="J380" s="208">
        <v>3133.55</v>
      </c>
      <c r="K380" s="209">
        <v>50.217509999999997</v>
      </c>
      <c r="L380" s="208">
        <v>3133.55</v>
      </c>
      <c r="M380" s="210">
        <v>1.6025756729587847E-2</v>
      </c>
      <c r="N380" s="207">
        <v>67.906999999999996</v>
      </c>
      <c r="O380" s="211">
        <v>1.088261062236122</v>
      </c>
      <c r="P380" s="211">
        <v>961.54540377527087</v>
      </c>
      <c r="Q380" s="298">
        <v>65.295663734167306</v>
      </c>
    </row>
    <row r="381" spans="1:17" ht="12.75" customHeight="1">
      <c r="A381" s="352"/>
      <c r="B381" s="15" t="s">
        <v>128</v>
      </c>
      <c r="C381" s="50" t="s">
        <v>115</v>
      </c>
      <c r="D381" s="15">
        <v>16</v>
      </c>
      <c r="E381" s="15">
        <v>1989</v>
      </c>
      <c r="F381" s="192">
        <v>17.201000000000001</v>
      </c>
      <c r="G381" s="192">
        <v>0</v>
      </c>
      <c r="H381" s="192">
        <v>0</v>
      </c>
      <c r="I381" s="192">
        <v>17.200998999999999</v>
      </c>
      <c r="J381" s="22">
        <v>1072.46</v>
      </c>
      <c r="K381" s="21">
        <v>17.200998999999999</v>
      </c>
      <c r="L381" s="22">
        <v>1072.46</v>
      </c>
      <c r="M381" s="193">
        <v>1.603882569046864E-2</v>
      </c>
      <c r="N381" s="192">
        <v>83.27600000000001</v>
      </c>
      <c r="O381" s="194">
        <v>1.3356492481994666</v>
      </c>
      <c r="P381" s="194">
        <v>962.32954142811843</v>
      </c>
      <c r="Q381" s="297">
        <v>80.138954891967998</v>
      </c>
    </row>
    <row r="382" spans="1:17" ht="12.75" customHeight="1">
      <c r="A382" s="352"/>
      <c r="B382" s="19" t="s">
        <v>229</v>
      </c>
      <c r="C382" s="205" t="s">
        <v>203</v>
      </c>
      <c r="D382" s="206">
        <v>71</v>
      </c>
      <c r="E382" s="206">
        <v>1985</v>
      </c>
      <c r="F382" s="207">
        <v>97.328999999999994</v>
      </c>
      <c r="G382" s="207">
        <v>10.136290000000001</v>
      </c>
      <c r="H382" s="207">
        <v>17.28</v>
      </c>
      <c r="I382" s="207">
        <v>69.912711000000002</v>
      </c>
      <c r="J382" s="208">
        <v>4324.5</v>
      </c>
      <c r="K382" s="209">
        <v>69.912711000000002</v>
      </c>
      <c r="L382" s="208">
        <v>4324.5</v>
      </c>
      <c r="M382" s="210">
        <v>1.6166657648283039E-2</v>
      </c>
      <c r="N382" s="207">
        <v>67.906999999999996</v>
      </c>
      <c r="O382" s="211">
        <v>1.0978292209219562</v>
      </c>
      <c r="P382" s="211">
        <v>969.99945889698233</v>
      </c>
      <c r="Q382" s="298">
        <v>65.869753255317377</v>
      </c>
    </row>
    <row r="383" spans="1:17" ht="13.5" customHeight="1">
      <c r="A383" s="352"/>
      <c r="B383" s="15" t="s">
        <v>138</v>
      </c>
      <c r="C383" s="60" t="s">
        <v>132</v>
      </c>
      <c r="D383" s="61">
        <v>55</v>
      </c>
      <c r="E383" s="61">
        <v>1968</v>
      </c>
      <c r="F383" s="195">
        <v>53.104999999999997</v>
      </c>
      <c r="G383" s="195">
        <v>3.8250000000000002</v>
      </c>
      <c r="H383" s="195">
        <v>8.8000000000000007</v>
      </c>
      <c r="I383" s="195">
        <v>40.479998999999999</v>
      </c>
      <c r="J383" s="62">
        <v>2493.39</v>
      </c>
      <c r="K383" s="63">
        <v>40.479998999999999</v>
      </c>
      <c r="L383" s="62">
        <v>2493.39</v>
      </c>
      <c r="M383" s="196">
        <v>1.6234924741015243E-2</v>
      </c>
      <c r="N383" s="195">
        <v>87.527000000000001</v>
      </c>
      <c r="O383" s="197">
        <v>1.4209942578068413</v>
      </c>
      <c r="P383" s="197">
        <v>974.09548446091469</v>
      </c>
      <c r="Q383" s="295">
        <v>85.259655468410472</v>
      </c>
    </row>
    <row r="384" spans="1:17" ht="11.25" customHeight="1">
      <c r="A384" s="352"/>
      <c r="B384" s="15" t="s">
        <v>128</v>
      </c>
      <c r="C384" s="50" t="s">
        <v>837</v>
      </c>
      <c r="D384" s="15">
        <v>40</v>
      </c>
      <c r="E384" s="15">
        <v>1982</v>
      </c>
      <c r="F384" s="192">
        <v>42.392000000000003</v>
      </c>
      <c r="G384" s="192">
        <v>4.4225159999999999</v>
      </c>
      <c r="H384" s="192">
        <v>6.4</v>
      </c>
      <c r="I384" s="192">
        <v>31.569479000000001</v>
      </c>
      <c r="J384" s="22">
        <v>1944.42</v>
      </c>
      <c r="K384" s="21">
        <v>31.569479000000001</v>
      </c>
      <c r="L384" s="22">
        <v>1944.42</v>
      </c>
      <c r="M384" s="193">
        <v>1.6235936166054659E-2</v>
      </c>
      <c r="N384" s="192">
        <v>83.27600000000001</v>
      </c>
      <c r="O384" s="194">
        <v>1.352063820164368</v>
      </c>
      <c r="P384" s="194">
        <v>974.15616996327958</v>
      </c>
      <c r="Q384" s="297">
        <v>81.123829209862095</v>
      </c>
    </row>
    <row r="385" spans="1:17" ht="12.75" customHeight="1">
      <c r="A385" s="352"/>
      <c r="B385" s="15" t="s">
        <v>671</v>
      </c>
      <c r="C385" s="212" t="s">
        <v>346</v>
      </c>
      <c r="D385" s="33">
        <v>55</v>
      </c>
      <c r="E385" s="34" t="s">
        <v>35</v>
      </c>
      <c r="F385" s="198">
        <v>55.69</v>
      </c>
      <c r="G385" s="198">
        <v>4.0999999999999996</v>
      </c>
      <c r="H385" s="199">
        <v>8.64</v>
      </c>
      <c r="I385" s="198">
        <v>42.95</v>
      </c>
      <c r="J385" s="35">
        <v>2645.25</v>
      </c>
      <c r="K385" s="200">
        <v>42.95</v>
      </c>
      <c r="L385" s="35">
        <v>2645.25</v>
      </c>
      <c r="M385" s="201">
        <f>K385/L385</f>
        <v>1.6236650600132314E-2</v>
      </c>
      <c r="N385" s="202">
        <v>65.8</v>
      </c>
      <c r="O385" s="203">
        <f>M385*N385</f>
        <v>1.0683716094887061</v>
      </c>
      <c r="P385" s="203">
        <f>M385*60*1000</f>
        <v>974.19903600793873</v>
      </c>
      <c r="Q385" s="296">
        <f>P385*N385/1000</f>
        <v>64.102296569322363</v>
      </c>
    </row>
    <row r="386" spans="1:17" ht="12.75" customHeight="1">
      <c r="A386" s="352"/>
      <c r="B386" s="15" t="s">
        <v>138</v>
      </c>
      <c r="C386" s="60" t="s">
        <v>845</v>
      </c>
      <c r="D386" s="61">
        <v>45</v>
      </c>
      <c r="E386" s="61">
        <v>1983</v>
      </c>
      <c r="F386" s="195">
        <v>45.951999999999998</v>
      </c>
      <c r="G386" s="195">
        <v>3.1619999999999999</v>
      </c>
      <c r="H386" s="195">
        <v>6.88</v>
      </c>
      <c r="I386" s="195">
        <v>35.909998000000002</v>
      </c>
      <c r="J386" s="62">
        <v>2205.25</v>
      </c>
      <c r="K386" s="63">
        <v>35.909998000000002</v>
      </c>
      <c r="L386" s="62">
        <v>2205.25</v>
      </c>
      <c r="M386" s="196">
        <v>1.6283867135245437E-2</v>
      </c>
      <c r="N386" s="195">
        <v>87.527000000000001</v>
      </c>
      <c r="O386" s="197">
        <v>1.4252780387466273</v>
      </c>
      <c r="P386" s="197">
        <v>977.03202811472624</v>
      </c>
      <c r="Q386" s="295">
        <v>85.516682324797642</v>
      </c>
    </row>
    <row r="387" spans="1:17" ht="12.75" customHeight="1">
      <c r="A387" s="352"/>
      <c r="B387" s="15" t="s">
        <v>114</v>
      </c>
      <c r="C387" s="50" t="s">
        <v>109</v>
      </c>
      <c r="D387" s="15">
        <v>20</v>
      </c>
      <c r="E387" s="15">
        <v>1985</v>
      </c>
      <c r="F387" s="192">
        <v>22.850999999999999</v>
      </c>
      <c r="G387" s="192">
        <v>1.723851</v>
      </c>
      <c r="H387" s="192">
        <v>3.2</v>
      </c>
      <c r="I387" s="192">
        <v>17.927150000000001</v>
      </c>
      <c r="J387" s="22">
        <v>1099.8</v>
      </c>
      <c r="K387" s="21">
        <v>17.927150000000001</v>
      </c>
      <c r="L387" s="22">
        <v>1099.8</v>
      </c>
      <c r="M387" s="193">
        <v>1.6300372795053648E-2</v>
      </c>
      <c r="N387" s="192">
        <v>79.134</v>
      </c>
      <c r="O387" s="194">
        <v>1.2899137007637753</v>
      </c>
      <c r="P387" s="194">
        <v>978.02236770321895</v>
      </c>
      <c r="Q387" s="297">
        <v>77.39482204582653</v>
      </c>
    </row>
    <row r="388" spans="1:17" ht="12.75" customHeight="1">
      <c r="A388" s="352"/>
      <c r="B388" s="19" t="s">
        <v>86</v>
      </c>
      <c r="C388" s="213" t="s">
        <v>537</v>
      </c>
      <c r="D388" s="214">
        <v>12</v>
      </c>
      <c r="E388" s="214">
        <v>1991</v>
      </c>
      <c r="F388" s="207">
        <v>17.347000000000001</v>
      </c>
      <c r="G388" s="207">
        <v>1.967376</v>
      </c>
      <c r="H388" s="207">
        <v>2</v>
      </c>
      <c r="I388" s="207">
        <v>13.379624</v>
      </c>
      <c r="J388" s="208">
        <v>818.44</v>
      </c>
      <c r="K388" s="209">
        <v>13.379624</v>
      </c>
      <c r="L388" s="208">
        <v>818.44</v>
      </c>
      <c r="M388" s="210">
        <v>1.6347715165436684E-2</v>
      </c>
      <c r="N388" s="207">
        <v>76.082000000000008</v>
      </c>
      <c r="O388" s="211">
        <v>1.2437668652167539</v>
      </c>
      <c r="P388" s="211">
        <v>980.86290992620104</v>
      </c>
      <c r="Q388" s="298">
        <v>74.626011913005229</v>
      </c>
    </row>
    <row r="389" spans="1:17" ht="12.75" customHeight="1">
      <c r="A389" s="352"/>
      <c r="B389" s="19" t="s">
        <v>40</v>
      </c>
      <c r="C389" s="64" t="s">
        <v>619</v>
      </c>
      <c r="D389" s="17">
        <v>30</v>
      </c>
      <c r="E389" s="17" t="s">
        <v>613</v>
      </c>
      <c r="F389" s="202">
        <f>SUM(G389,H389,I389)</f>
        <v>33.977000000000004</v>
      </c>
      <c r="G389" s="202">
        <v>3.6739999999999999</v>
      </c>
      <c r="H389" s="202">
        <v>4.1870000000000003</v>
      </c>
      <c r="I389" s="202">
        <v>26.116</v>
      </c>
      <c r="J389" s="24"/>
      <c r="K389" s="23">
        <f>I389</f>
        <v>26.116</v>
      </c>
      <c r="L389" s="24">
        <v>1593.55</v>
      </c>
      <c r="M389" s="201">
        <f>K389/L389</f>
        <v>1.6388566408333596E-2</v>
      </c>
      <c r="N389" s="202">
        <v>65.617999999999995</v>
      </c>
      <c r="O389" s="203">
        <f>M389*N389</f>
        <v>1.0753849505820339</v>
      </c>
      <c r="P389" s="203">
        <f>M389*60*1000</f>
        <v>983.31398450001586</v>
      </c>
      <c r="Q389" s="296">
        <f>P389*N389/1000</f>
        <v>64.523097034922031</v>
      </c>
    </row>
    <row r="390" spans="1:17" ht="12.75" customHeight="1">
      <c r="A390" s="352"/>
      <c r="B390" s="19" t="s">
        <v>37</v>
      </c>
      <c r="C390" s="64" t="s">
        <v>599</v>
      </c>
      <c r="D390" s="17">
        <v>18</v>
      </c>
      <c r="E390" s="17" t="s">
        <v>35</v>
      </c>
      <c r="F390" s="202">
        <f>G390+H390+I390</f>
        <v>21</v>
      </c>
      <c r="G390" s="202">
        <v>2.3797200000000003</v>
      </c>
      <c r="H390" s="202">
        <v>2.88</v>
      </c>
      <c r="I390" s="202">
        <v>15.74028</v>
      </c>
      <c r="J390" s="24">
        <v>960.39</v>
      </c>
      <c r="K390" s="23">
        <v>15.74028</v>
      </c>
      <c r="L390" s="24">
        <v>960.39</v>
      </c>
      <c r="M390" s="201">
        <f>K390/L390</f>
        <v>1.6389466779120981E-2</v>
      </c>
      <c r="N390" s="202">
        <v>56.244</v>
      </c>
      <c r="O390" s="203">
        <f>M390*N390</f>
        <v>0.92180916952488046</v>
      </c>
      <c r="P390" s="203">
        <f>M390*60*1000</f>
        <v>983.36800674725885</v>
      </c>
      <c r="Q390" s="296">
        <f>P390*N390/1000</f>
        <v>55.308550171492826</v>
      </c>
    </row>
    <row r="391" spans="1:17" ht="12.75" customHeight="1">
      <c r="A391" s="352"/>
      <c r="B391" s="15" t="s">
        <v>538</v>
      </c>
      <c r="C391" s="213" t="s">
        <v>523</v>
      </c>
      <c r="D391" s="214">
        <v>37</v>
      </c>
      <c r="E391" s="214">
        <v>1987</v>
      </c>
      <c r="F391" s="207">
        <v>37.433</v>
      </c>
      <c r="G391" s="207">
        <v>2.5243699999999998</v>
      </c>
      <c r="H391" s="207">
        <v>4.84</v>
      </c>
      <c r="I391" s="207">
        <v>30.068631</v>
      </c>
      <c r="J391" s="208">
        <v>1832.06</v>
      </c>
      <c r="K391" s="209">
        <v>30.068631</v>
      </c>
      <c r="L391" s="208">
        <v>1832.06</v>
      </c>
      <c r="M391" s="210">
        <v>1.641247066144122E-2</v>
      </c>
      <c r="N391" s="207">
        <v>79.352000000000004</v>
      </c>
      <c r="O391" s="211">
        <v>1.3023623719266837</v>
      </c>
      <c r="P391" s="211">
        <v>984.7482396864732</v>
      </c>
      <c r="Q391" s="298">
        <v>78.141742315601022</v>
      </c>
    </row>
    <row r="392" spans="1:17" ht="12.75" customHeight="1">
      <c r="A392" s="352"/>
      <c r="B392" s="19" t="s">
        <v>37</v>
      </c>
      <c r="C392" s="64" t="s">
        <v>600</v>
      </c>
      <c r="D392" s="17">
        <v>60</v>
      </c>
      <c r="E392" s="17">
        <v>1987</v>
      </c>
      <c r="F392" s="202">
        <f>G392+H392+I392</f>
        <v>51.9621</v>
      </c>
      <c r="G392" s="202">
        <v>4.7027800000000006</v>
      </c>
      <c r="H392" s="202">
        <v>9.6</v>
      </c>
      <c r="I392" s="202">
        <v>37.659320000000001</v>
      </c>
      <c r="J392" s="24">
        <v>2294.02</v>
      </c>
      <c r="K392" s="23">
        <v>37.659320000000001</v>
      </c>
      <c r="L392" s="24">
        <v>2294.02</v>
      </c>
      <c r="M392" s="201">
        <f>K392/L392</f>
        <v>1.641629977070819E-2</v>
      </c>
      <c r="N392" s="202">
        <v>56.244</v>
      </c>
      <c r="O392" s="203">
        <f>M392*N392</f>
        <v>0.9233183643037115</v>
      </c>
      <c r="P392" s="203">
        <f>M392*60*1000</f>
        <v>984.9779862424914</v>
      </c>
      <c r="Q392" s="296">
        <f>P392*N392/1000</f>
        <v>55.399101858222686</v>
      </c>
    </row>
    <row r="393" spans="1:17" ht="12.75" customHeight="1">
      <c r="A393" s="352"/>
      <c r="B393" s="15" t="s">
        <v>538</v>
      </c>
      <c r="C393" s="213" t="s">
        <v>522</v>
      </c>
      <c r="D393" s="214">
        <v>37</v>
      </c>
      <c r="E393" s="214">
        <v>1983</v>
      </c>
      <c r="F393" s="207">
        <v>43.817</v>
      </c>
      <c r="G393" s="207">
        <v>3.4234179999999999</v>
      </c>
      <c r="H393" s="207">
        <v>5.76</v>
      </c>
      <c r="I393" s="207">
        <v>34.633580000000002</v>
      </c>
      <c r="J393" s="208">
        <v>2108.85</v>
      </c>
      <c r="K393" s="209">
        <v>34.633580000000002</v>
      </c>
      <c r="L393" s="208">
        <v>2108.85</v>
      </c>
      <c r="M393" s="210">
        <v>1.6422969865092351E-2</v>
      </c>
      <c r="N393" s="207">
        <v>79.352000000000004</v>
      </c>
      <c r="O393" s="211">
        <v>1.3031955047348083</v>
      </c>
      <c r="P393" s="211">
        <v>985.37819190554114</v>
      </c>
      <c r="Q393" s="298">
        <v>78.191730284088507</v>
      </c>
    </row>
    <row r="394" spans="1:17" ht="12.75" customHeight="1">
      <c r="A394" s="352"/>
      <c r="B394" s="19" t="s">
        <v>37</v>
      </c>
      <c r="C394" s="64" t="s">
        <v>601</v>
      </c>
      <c r="D394" s="17">
        <v>20</v>
      </c>
      <c r="E394" s="17">
        <v>1987</v>
      </c>
      <c r="F394" s="202">
        <f>G394+H394+I394</f>
        <v>22.804000000000002</v>
      </c>
      <c r="G394" s="202">
        <v>2.3230600000000003</v>
      </c>
      <c r="H394" s="202">
        <v>3.2</v>
      </c>
      <c r="I394" s="202">
        <v>17.280940000000001</v>
      </c>
      <c r="J394" s="24">
        <v>1052.0899999999999</v>
      </c>
      <c r="K394" s="23">
        <v>17.280940000000001</v>
      </c>
      <c r="L394" s="24">
        <v>1052.0899999999999</v>
      </c>
      <c r="M394" s="201">
        <f>K394/L394</f>
        <v>1.6425343839405377E-2</v>
      </c>
      <c r="N394" s="202">
        <v>56.244</v>
      </c>
      <c r="O394" s="203">
        <f>M394*N394</f>
        <v>0.92382703890351603</v>
      </c>
      <c r="P394" s="203">
        <f>M394*60*1000</f>
        <v>985.52063036432253</v>
      </c>
      <c r="Q394" s="296">
        <f>P394*N394/1000</f>
        <v>55.429622334210961</v>
      </c>
    </row>
    <row r="395" spans="1:17" ht="12.75" customHeight="1">
      <c r="A395" s="352"/>
      <c r="B395" s="19" t="s">
        <v>37</v>
      </c>
      <c r="C395" s="64" t="s">
        <v>301</v>
      </c>
      <c r="D395" s="17">
        <v>45</v>
      </c>
      <c r="E395" s="17">
        <v>1975</v>
      </c>
      <c r="F395" s="202">
        <f>G395+H395+I395</f>
        <v>51.265000000000001</v>
      </c>
      <c r="G395" s="202">
        <v>5.6093399999999995</v>
      </c>
      <c r="H395" s="202">
        <v>7.2</v>
      </c>
      <c r="I395" s="202">
        <v>38.455660000000002</v>
      </c>
      <c r="J395" s="24">
        <v>2335.41</v>
      </c>
      <c r="K395" s="23">
        <v>38.455660000000002</v>
      </c>
      <c r="L395" s="24">
        <v>2335.41</v>
      </c>
      <c r="M395" s="201">
        <f>K395/L395</f>
        <v>1.646634209838958E-2</v>
      </c>
      <c r="N395" s="202">
        <v>56.244</v>
      </c>
      <c r="O395" s="203">
        <f>M395*N395</f>
        <v>0.92613294498182352</v>
      </c>
      <c r="P395" s="203">
        <f>M395*60*1000</f>
        <v>987.98052590337477</v>
      </c>
      <c r="Q395" s="296">
        <f>P395*N395/1000</f>
        <v>55.567976698909412</v>
      </c>
    </row>
    <row r="396" spans="1:17" ht="12.75" customHeight="1">
      <c r="A396" s="352"/>
      <c r="B396" s="19" t="s">
        <v>515</v>
      </c>
      <c r="C396" s="65" t="s">
        <v>769</v>
      </c>
      <c r="D396" s="36">
        <v>60</v>
      </c>
      <c r="E396" s="36" t="s">
        <v>35</v>
      </c>
      <c r="F396" s="215">
        <f>G396+H396+I396</f>
        <v>69.097999999999999</v>
      </c>
      <c r="G396" s="215">
        <v>6.7679</v>
      </c>
      <c r="H396" s="215">
        <v>9.6</v>
      </c>
      <c r="I396" s="215">
        <v>52.7301</v>
      </c>
      <c r="J396" s="37">
        <v>3199.03</v>
      </c>
      <c r="K396" s="38">
        <f>I396</f>
        <v>52.7301</v>
      </c>
      <c r="L396" s="37">
        <f>J396</f>
        <v>3199.03</v>
      </c>
      <c r="M396" s="216">
        <f>K396/L396</f>
        <v>1.6483152705663903E-2</v>
      </c>
      <c r="N396" s="215">
        <v>49.3</v>
      </c>
      <c r="O396" s="217">
        <f>M396*N396</f>
        <v>0.8126194283892304</v>
      </c>
      <c r="P396" s="217">
        <f>M396*60*1000</f>
        <v>988.98916233983414</v>
      </c>
      <c r="Q396" s="299">
        <f>P396*N396/1000</f>
        <v>48.75716570335382</v>
      </c>
    </row>
    <row r="397" spans="1:17" ht="12.75" customHeight="1">
      <c r="A397" s="352"/>
      <c r="B397" s="19" t="s">
        <v>37</v>
      </c>
      <c r="C397" s="64" t="s">
        <v>602</v>
      </c>
      <c r="D397" s="17">
        <v>45</v>
      </c>
      <c r="E397" s="17">
        <v>1985</v>
      </c>
      <c r="F397" s="202">
        <f>G397+H397+I397</f>
        <v>50.061999999999998</v>
      </c>
      <c r="G397" s="202">
        <v>4.4194800000000001</v>
      </c>
      <c r="H397" s="202">
        <v>7.2</v>
      </c>
      <c r="I397" s="202">
        <v>38.442520000000002</v>
      </c>
      <c r="J397" s="24">
        <v>2329.63</v>
      </c>
      <c r="K397" s="23">
        <v>38.442520000000002</v>
      </c>
      <c r="L397" s="24">
        <v>2329.63</v>
      </c>
      <c r="M397" s="201">
        <f>K397/L397</f>
        <v>1.6501556041088071E-2</v>
      </c>
      <c r="N397" s="202">
        <v>56.244</v>
      </c>
      <c r="O397" s="203">
        <f>M397*N397</f>
        <v>0.92811351797495745</v>
      </c>
      <c r="P397" s="203">
        <f>M397*60*1000</f>
        <v>990.09336246528426</v>
      </c>
      <c r="Q397" s="296">
        <f>P397*N397/1000</f>
        <v>55.686811078497449</v>
      </c>
    </row>
    <row r="398" spans="1:17" ht="12.75" customHeight="1">
      <c r="A398" s="352"/>
      <c r="B398" s="19" t="s">
        <v>229</v>
      </c>
      <c r="C398" s="205" t="s">
        <v>198</v>
      </c>
      <c r="D398" s="206">
        <v>36</v>
      </c>
      <c r="E398" s="206">
        <v>1986</v>
      </c>
      <c r="F398" s="207">
        <v>44.948999999999998</v>
      </c>
      <c r="G398" s="207">
        <v>6.2598399999999996</v>
      </c>
      <c r="H398" s="207">
        <v>5.76</v>
      </c>
      <c r="I398" s="207">
        <v>32.929164</v>
      </c>
      <c r="J398" s="208">
        <v>1988.92</v>
      </c>
      <c r="K398" s="209">
        <v>32.929164</v>
      </c>
      <c r="L398" s="208">
        <v>1988.92</v>
      </c>
      <c r="M398" s="210">
        <v>1.6556303923737505E-2</v>
      </c>
      <c r="N398" s="207">
        <v>67.906999999999996</v>
      </c>
      <c r="O398" s="211">
        <v>1.1242889305492427</v>
      </c>
      <c r="P398" s="211">
        <v>993.37823542425031</v>
      </c>
      <c r="Q398" s="298">
        <v>67.457335832954556</v>
      </c>
    </row>
    <row r="399" spans="1:17" ht="12.75" customHeight="1">
      <c r="A399" s="352"/>
      <c r="B399" s="19" t="s">
        <v>37</v>
      </c>
      <c r="C399" s="64" t="s">
        <v>603</v>
      </c>
      <c r="D399" s="17">
        <v>45</v>
      </c>
      <c r="E399" s="17">
        <v>1986</v>
      </c>
      <c r="F399" s="202">
        <f>G399+H399+I399</f>
        <v>50.578000000000003</v>
      </c>
      <c r="G399" s="202">
        <v>4.6461200000000007</v>
      </c>
      <c r="H399" s="202">
        <v>7.12</v>
      </c>
      <c r="I399" s="202">
        <v>38.811880000000002</v>
      </c>
      <c r="J399" s="24">
        <v>2341.9299999999998</v>
      </c>
      <c r="K399" s="23">
        <v>38.811880000000002</v>
      </c>
      <c r="L399" s="24">
        <v>2341.9299999999998</v>
      </c>
      <c r="M399" s="201">
        <f>K399/L399</f>
        <v>1.6572604646594904E-2</v>
      </c>
      <c r="N399" s="202">
        <v>56.244</v>
      </c>
      <c r="O399" s="203">
        <f>M399*N399</f>
        <v>0.93210957574308373</v>
      </c>
      <c r="P399" s="203">
        <f>M399*60*1000</f>
        <v>994.35627879569427</v>
      </c>
      <c r="Q399" s="296">
        <f>P399*N399/1000</f>
        <v>55.926574544585023</v>
      </c>
    </row>
    <row r="400" spans="1:17" ht="12.75" customHeight="1">
      <c r="A400" s="352"/>
      <c r="B400" s="15" t="s">
        <v>538</v>
      </c>
      <c r="C400" s="213" t="s">
        <v>528</v>
      </c>
      <c r="D400" s="214">
        <v>14</v>
      </c>
      <c r="E400" s="214">
        <v>1981</v>
      </c>
      <c r="F400" s="207">
        <v>16.518000000000001</v>
      </c>
      <c r="G400" s="207">
        <v>1.5038800000000001</v>
      </c>
      <c r="H400" s="207">
        <v>2.08</v>
      </c>
      <c r="I400" s="207">
        <v>12.934120999999999</v>
      </c>
      <c r="J400" s="208">
        <v>779.03</v>
      </c>
      <c r="K400" s="209">
        <v>12.934120999999999</v>
      </c>
      <c r="L400" s="208">
        <v>779.03</v>
      </c>
      <c r="M400" s="210">
        <v>1.6602853548643826E-2</v>
      </c>
      <c r="N400" s="207">
        <v>79.352000000000004</v>
      </c>
      <c r="O400" s="211">
        <v>1.317469634791985</v>
      </c>
      <c r="P400" s="211">
        <v>996.17121291862952</v>
      </c>
      <c r="Q400" s="298">
        <v>79.048178087519091</v>
      </c>
    </row>
    <row r="401" spans="1:17" ht="12.75" customHeight="1">
      <c r="A401" s="352"/>
      <c r="B401" s="19" t="s">
        <v>515</v>
      </c>
      <c r="C401" s="65" t="s">
        <v>503</v>
      </c>
      <c r="D401" s="36">
        <v>12</v>
      </c>
      <c r="E401" s="36" t="s">
        <v>35</v>
      </c>
      <c r="F401" s="215">
        <f>G401+H401+I401</f>
        <v>14.7</v>
      </c>
      <c r="G401" s="215">
        <v>1.0369999999999999</v>
      </c>
      <c r="H401" s="215">
        <v>1.92</v>
      </c>
      <c r="I401" s="215">
        <v>11.743</v>
      </c>
      <c r="J401" s="37">
        <v>706.92</v>
      </c>
      <c r="K401" s="38">
        <f>I401</f>
        <v>11.743</v>
      </c>
      <c r="L401" s="37">
        <f>J401</f>
        <v>706.92</v>
      </c>
      <c r="M401" s="216">
        <f>K401/L401</f>
        <v>1.6611497764952188E-2</v>
      </c>
      <c r="N401" s="215">
        <v>49.3</v>
      </c>
      <c r="O401" s="217">
        <f>M401*N401</f>
        <v>0.81894683981214278</v>
      </c>
      <c r="P401" s="217">
        <f>M401*60*1000</f>
        <v>996.68986589713131</v>
      </c>
      <c r="Q401" s="299">
        <f>P401*N401/1000</f>
        <v>49.13681038872857</v>
      </c>
    </row>
    <row r="402" spans="1:17" ht="12.75" customHeight="1">
      <c r="A402" s="352"/>
      <c r="B402" s="19" t="s">
        <v>37</v>
      </c>
      <c r="C402" s="64" t="s">
        <v>604</v>
      </c>
      <c r="D402" s="17">
        <v>38</v>
      </c>
      <c r="E402" s="17">
        <v>1986</v>
      </c>
      <c r="F402" s="202">
        <f>G402+H402+I402</f>
        <v>44.66</v>
      </c>
      <c r="G402" s="202">
        <v>4.3628200000000001</v>
      </c>
      <c r="H402" s="202">
        <v>6.08</v>
      </c>
      <c r="I402" s="202">
        <v>34.217179999999999</v>
      </c>
      <c r="J402" s="24">
        <v>2058.4</v>
      </c>
      <c r="K402" s="23">
        <v>34.217179999999999</v>
      </c>
      <c r="L402" s="24">
        <v>2058.4</v>
      </c>
      <c r="M402" s="201">
        <f>K402/L402</f>
        <v>1.6623192771084337E-2</v>
      </c>
      <c r="N402" s="202">
        <v>56.244</v>
      </c>
      <c r="O402" s="203">
        <f>M402*N402</f>
        <v>0.93495485421686741</v>
      </c>
      <c r="P402" s="203">
        <f>M402*60*1000</f>
        <v>997.39156626506019</v>
      </c>
      <c r="Q402" s="296">
        <f>P402*N402/1000</f>
        <v>56.097291253012045</v>
      </c>
    </row>
    <row r="403" spans="1:17" ht="12.75" customHeight="1">
      <c r="A403" s="352"/>
      <c r="B403" s="19" t="s">
        <v>229</v>
      </c>
      <c r="C403" s="205" t="s">
        <v>204</v>
      </c>
      <c r="D403" s="206">
        <v>70</v>
      </c>
      <c r="E403" s="206" t="s">
        <v>35</v>
      </c>
      <c r="F403" s="207">
        <v>41.192999999999998</v>
      </c>
      <c r="G403" s="207">
        <v>6.1128640000000001</v>
      </c>
      <c r="H403" s="207">
        <v>0.48</v>
      </c>
      <c r="I403" s="207">
        <v>34.600141999999998</v>
      </c>
      <c r="J403" s="208">
        <v>2072.2600000000002</v>
      </c>
      <c r="K403" s="209">
        <v>34.600141999999998</v>
      </c>
      <c r="L403" s="208">
        <v>2072.2600000000002</v>
      </c>
      <c r="M403" s="210">
        <v>1.6696815071467863E-2</v>
      </c>
      <c r="N403" s="207">
        <v>67.906999999999996</v>
      </c>
      <c r="O403" s="211">
        <v>1.1338306210581681</v>
      </c>
      <c r="P403" s="211">
        <v>1001.8089042880717</v>
      </c>
      <c r="Q403" s="298">
        <v>68.029837263490094</v>
      </c>
    </row>
    <row r="404" spans="1:17" ht="12.75" customHeight="1">
      <c r="A404" s="352"/>
      <c r="B404" s="15" t="s">
        <v>538</v>
      </c>
      <c r="C404" s="213" t="s">
        <v>525</v>
      </c>
      <c r="D404" s="214">
        <v>26</v>
      </c>
      <c r="E404" s="214">
        <v>1984</v>
      </c>
      <c r="F404" s="207">
        <v>28.452999999999999</v>
      </c>
      <c r="G404" s="207">
        <v>1.974971</v>
      </c>
      <c r="H404" s="207">
        <v>3.76</v>
      </c>
      <c r="I404" s="207">
        <v>22.718029999999999</v>
      </c>
      <c r="J404" s="208">
        <v>1357.72</v>
      </c>
      <c r="K404" s="209">
        <v>22.718029999999999</v>
      </c>
      <c r="L404" s="208">
        <v>1357.72</v>
      </c>
      <c r="M404" s="210">
        <v>1.6732485343075153E-2</v>
      </c>
      <c r="N404" s="207">
        <v>79.352000000000004</v>
      </c>
      <c r="O404" s="211">
        <v>1.3277561769436996</v>
      </c>
      <c r="P404" s="211">
        <v>1003.9491205845093</v>
      </c>
      <c r="Q404" s="298">
        <v>79.665370616621985</v>
      </c>
    </row>
    <row r="405" spans="1:17" ht="12.75" customHeight="1">
      <c r="A405" s="352"/>
      <c r="B405" s="15" t="s">
        <v>128</v>
      </c>
      <c r="C405" s="50" t="s">
        <v>838</v>
      </c>
      <c r="D405" s="15">
        <v>36</v>
      </c>
      <c r="E405" s="15">
        <v>1972</v>
      </c>
      <c r="F405" s="192">
        <v>33.488999999999997</v>
      </c>
      <c r="G405" s="192">
        <v>2.448</v>
      </c>
      <c r="H405" s="192">
        <v>5.76</v>
      </c>
      <c r="I405" s="192">
        <v>25.280999000000001</v>
      </c>
      <c r="J405" s="22">
        <v>1508.84</v>
      </c>
      <c r="K405" s="21">
        <v>25.280999000000001</v>
      </c>
      <c r="L405" s="22">
        <v>1508.84</v>
      </c>
      <c r="M405" s="193">
        <v>1.6755255030354445E-2</v>
      </c>
      <c r="N405" s="192">
        <v>83.27600000000001</v>
      </c>
      <c r="O405" s="194">
        <v>1.395310617907797</v>
      </c>
      <c r="P405" s="194">
        <v>1005.3153018212666</v>
      </c>
      <c r="Q405" s="297">
        <v>83.718637074467807</v>
      </c>
    </row>
    <row r="406" spans="1:17" ht="12.75" customHeight="1">
      <c r="A406" s="352"/>
      <c r="B406" s="15" t="s">
        <v>128</v>
      </c>
      <c r="C406" s="50" t="s">
        <v>839</v>
      </c>
      <c r="D406" s="15">
        <v>45</v>
      </c>
      <c r="E406" s="15">
        <v>1978</v>
      </c>
      <c r="F406" s="192">
        <v>47.552</v>
      </c>
      <c r="G406" s="192">
        <v>3.3610530000000001</v>
      </c>
      <c r="H406" s="192">
        <v>7.2</v>
      </c>
      <c r="I406" s="192">
        <v>36.990943000000001</v>
      </c>
      <c r="J406" s="22">
        <v>2206.29</v>
      </c>
      <c r="K406" s="21">
        <v>36.990943000000001</v>
      </c>
      <c r="L406" s="22">
        <v>2206.29</v>
      </c>
      <c r="M406" s="193">
        <v>1.6766129112673313E-2</v>
      </c>
      <c r="N406" s="192">
        <v>83.27600000000001</v>
      </c>
      <c r="O406" s="194">
        <v>1.3962161679869829</v>
      </c>
      <c r="P406" s="194">
        <v>1005.9677467603987</v>
      </c>
      <c r="Q406" s="297">
        <v>83.772970079218965</v>
      </c>
    </row>
    <row r="407" spans="1:17" ht="12.75" customHeight="1">
      <c r="A407" s="352"/>
      <c r="B407" s="19" t="s">
        <v>37</v>
      </c>
      <c r="C407" s="64" t="s">
        <v>605</v>
      </c>
      <c r="D407" s="17">
        <v>12</v>
      </c>
      <c r="E407" s="17" t="s">
        <v>35</v>
      </c>
      <c r="F407" s="202">
        <f>G407+H407+I407</f>
        <v>11.280999999999999</v>
      </c>
      <c r="G407" s="202">
        <v>0</v>
      </c>
      <c r="H407" s="202">
        <v>0</v>
      </c>
      <c r="I407" s="202">
        <v>11.280999999999999</v>
      </c>
      <c r="J407" s="24">
        <v>671.81000000000006</v>
      </c>
      <c r="K407" s="23">
        <v>11.280999999999999</v>
      </c>
      <c r="L407" s="24">
        <v>671.81000000000006</v>
      </c>
      <c r="M407" s="201">
        <f>K407/L407</f>
        <v>1.6791950104940383E-2</v>
      </c>
      <c r="N407" s="202">
        <v>56.244</v>
      </c>
      <c r="O407" s="203">
        <f>M407*N407</f>
        <v>0.94444644170226688</v>
      </c>
      <c r="P407" s="203">
        <f>M407*60*1000</f>
        <v>1007.5170062964229</v>
      </c>
      <c r="Q407" s="296">
        <f>P407*N407/1000</f>
        <v>56.666786502136013</v>
      </c>
    </row>
    <row r="408" spans="1:17" ht="12.75" customHeight="1">
      <c r="A408" s="352"/>
      <c r="B408" s="19" t="s">
        <v>37</v>
      </c>
      <c r="C408" s="64" t="s">
        <v>606</v>
      </c>
      <c r="D408" s="17">
        <v>22</v>
      </c>
      <c r="E408" s="17" t="s">
        <v>35</v>
      </c>
      <c r="F408" s="202">
        <f>G408+H408+I408</f>
        <v>26.030999999999999</v>
      </c>
      <c r="G408" s="202">
        <v>2.8896600000000001</v>
      </c>
      <c r="H408" s="202">
        <v>3.52</v>
      </c>
      <c r="I408" s="202">
        <v>19.62134</v>
      </c>
      <c r="J408" s="24">
        <v>1167.58</v>
      </c>
      <c r="K408" s="23">
        <v>19.62134</v>
      </c>
      <c r="L408" s="24">
        <v>1167.58</v>
      </c>
      <c r="M408" s="201">
        <f>K408/L408</f>
        <v>1.6805135408280377E-2</v>
      </c>
      <c r="N408" s="202">
        <v>56.244</v>
      </c>
      <c r="O408" s="203">
        <f>M408*N408</f>
        <v>0.94518803590332157</v>
      </c>
      <c r="P408" s="203">
        <f>M408*60*1000</f>
        <v>1008.3081244968226</v>
      </c>
      <c r="Q408" s="296">
        <f>P408*N408/1000</f>
        <v>56.711282154199289</v>
      </c>
    </row>
    <row r="409" spans="1:17" ht="12.75" customHeight="1">
      <c r="A409" s="352"/>
      <c r="B409" s="19" t="s">
        <v>515</v>
      </c>
      <c r="C409" s="65" t="s">
        <v>770</v>
      </c>
      <c r="D409" s="36">
        <v>38</v>
      </c>
      <c r="E409" s="36" t="s">
        <v>35</v>
      </c>
      <c r="F409" s="215">
        <f>G409+H409+I409</f>
        <v>44.2</v>
      </c>
      <c r="G409" s="215">
        <v>4.4210000000000003</v>
      </c>
      <c r="H409" s="215">
        <v>6.08</v>
      </c>
      <c r="I409" s="215">
        <v>33.698999999999998</v>
      </c>
      <c r="J409" s="37">
        <v>2000</v>
      </c>
      <c r="K409" s="38">
        <f>I409</f>
        <v>33.698999999999998</v>
      </c>
      <c r="L409" s="37">
        <f>J409</f>
        <v>2000</v>
      </c>
      <c r="M409" s="216">
        <f>K409/L409</f>
        <v>1.68495E-2</v>
      </c>
      <c r="N409" s="215">
        <v>49.3</v>
      </c>
      <c r="O409" s="217">
        <f>M409*N409</f>
        <v>0.83068034999999996</v>
      </c>
      <c r="P409" s="217">
        <f>M409*60*1000</f>
        <v>1010.9699999999999</v>
      </c>
      <c r="Q409" s="299">
        <f>P409*N409/1000</f>
        <v>49.840820999999998</v>
      </c>
    </row>
    <row r="410" spans="1:17" ht="12.75" customHeight="1">
      <c r="A410" s="352"/>
      <c r="B410" s="19" t="s">
        <v>37</v>
      </c>
      <c r="C410" s="64" t="s">
        <v>607</v>
      </c>
      <c r="D410" s="17">
        <v>34</v>
      </c>
      <c r="E410" s="17" t="s">
        <v>35</v>
      </c>
      <c r="F410" s="202">
        <f>G410+H410+I410</f>
        <v>32.899000000000001</v>
      </c>
      <c r="G410" s="202">
        <v>3.00298</v>
      </c>
      <c r="H410" s="202">
        <v>0.33</v>
      </c>
      <c r="I410" s="202">
        <v>29.566019999999998</v>
      </c>
      <c r="J410" s="24">
        <v>1753.64</v>
      </c>
      <c r="K410" s="23">
        <v>29.566019999999998</v>
      </c>
      <c r="L410" s="24">
        <v>1753.64</v>
      </c>
      <c r="M410" s="201">
        <f>K410/L410</f>
        <v>1.6859800187039527E-2</v>
      </c>
      <c r="N410" s="202">
        <v>56.244</v>
      </c>
      <c r="O410" s="203">
        <f>M410*N410</f>
        <v>0.94826260171985122</v>
      </c>
      <c r="P410" s="203">
        <f>M410*60*1000</f>
        <v>1011.5880112223716</v>
      </c>
      <c r="Q410" s="296">
        <f>P410*N410/1000</f>
        <v>56.895756103191069</v>
      </c>
    </row>
    <row r="411" spans="1:17" ht="12.75" customHeight="1">
      <c r="A411" s="352"/>
      <c r="B411" s="19" t="s">
        <v>148</v>
      </c>
      <c r="C411" s="218" t="s">
        <v>252</v>
      </c>
      <c r="D411" s="219">
        <v>31</v>
      </c>
      <c r="E411" s="219">
        <v>1991</v>
      </c>
      <c r="F411" s="220">
        <v>32.290999999999997</v>
      </c>
      <c r="G411" s="220">
        <v>2.1173670000000002</v>
      </c>
      <c r="H411" s="220">
        <v>4.8</v>
      </c>
      <c r="I411" s="220">
        <v>25.373639000000001</v>
      </c>
      <c r="J411" s="221">
        <v>1504.89</v>
      </c>
      <c r="K411" s="222">
        <v>25.373639000000001</v>
      </c>
      <c r="L411" s="221">
        <v>1504.89</v>
      </c>
      <c r="M411" s="223">
        <v>1.6860793147671922E-2</v>
      </c>
      <c r="N411" s="220">
        <v>71.722000000000008</v>
      </c>
      <c r="O411" s="224">
        <v>1.2092898061373258</v>
      </c>
      <c r="P411" s="224">
        <v>1011.6475888603154</v>
      </c>
      <c r="Q411" s="300">
        <v>72.557388368239558</v>
      </c>
    </row>
    <row r="412" spans="1:17" ht="12.75" customHeight="1">
      <c r="A412" s="352"/>
      <c r="B412" s="19" t="s">
        <v>229</v>
      </c>
      <c r="C412" s="205" t="s">
        <v>207</v>
      </c>
      <c r="D412" s="206">
        <v>40</v>
      </c>
      <c r="E412" s="206">
        <v>1987</v>
      </c>
      <c r="F412" s="207">
        <v>47.537999999999997</v>
      </c>
      <c r="G412" s="207">
        <v>4.7749439999999996</v>
      </c>
      <c r="H412" s="207">
        <v>6.4</v>
      </c>
      <c r="I412" s="207">
        <v>36.363052000000003</v>
      </c>
      <c r="J412" s="208">
        <v>2155.0100000000002</v>
      </c>
      <c r="K412" s="209">
        <v>36.363052000000003</v>
      </c>
      <c r="L412" s="208">
        <v>2155.0100000000002</v>
      </c>
      <c r="M412" s="210">
        <v>1.6873727732121892E-2</v>
      </c>
      <c r="N412" s="207">
        <v>67.906999999999996</v>
      </c>
      <c r="O412" s="211">
        <v>1.1458442291052013</v>
      </c>
      <c r="P412" s="211">
        <v>1012.4236639273137</v>
      </c>
      <c r="Q412" s="298">
        <v>68.750653746312096</v>
      </c>
    </row>
    <row r="413" spans="1:17" ht="12.75" customHeight="1">
      <c r="A413" s="352"/>
      <c r="B413" s="19" t="s">
        <v>229</v>
      </c>
      <c r="C413" s="205" t="s">
        <v>206</v>
      </c>
      <c r="D413" s="206">
        <v>88</v>
      </c>
      <c r="E413" s="206">
        <v>1986</v>
      </c>
      <c r="F413" s="207">
        <v>119.91500000000001</v>
      </c>
      <c r="G413" s="207">
        <v>12.504111</v>
      </c>
      <c r="H413" s="207">
        <v>19.52</v>
      </c>
      <c r="I413" s="207">
        <v>87.890866000000003</v>
      </c>
      <c r="J413" s="208">
        <v>5195.53</v>
      </c>
      <c r="K413" s="209">
        <v>87.890866000000003</v>
      </c>
      <c r="L413" s="208">
        <v>5195.53</v>
      </c>
      <c r="M413" s="210">
        <v>1.6916631412002243E-2</v>
      </c>
      <c r="N413" s="207">
        <v>67.906999999999996</v>
      </c>
      <c r="O413" s="211">
        <v>1.1487576892948363</v>
      </c>
      <c r="P413" s="211">
        <v>1014.9978847201346</v>
      </c>
      <c r="Q413" s="298">
        <v>68.925461357690182</v>
      </c>
    </row>
    <row r="414" spans="1:17" ht="12.75" customHeight="1">
      <c r="A414" s="352"/>
      <c r="B414" s="15" t="s">
        <v>138</v>
      </c>
      <c r="C414" s="60" t="s">
        <v>846</v>
      </c>
      <c r="D414" s="61">
        <v>12</v>
      </c>
      <c r="E414" s="61">
        <v>1980</v>
      </c>
      <c r="F414" s="195">
        <v>12.316000000000001</v>
      </c>
      <c r="G414" s="195">
        <v>0.66300000000000003</v>
      </c>
      <c r="H414" s="195">
        <v>1.76</v>
      </c>
      <c r="I414" s="195">
        <v>9.8930009999999982</v>
      </c>
      <c r="J414" s="62">
        <v>584.73</v>
      </c>
      <c r="K414" s="63">
        <v>9.8930009999999982</v>
      </c>
      <c r="L414" s="62">
        <v>584.73</v>
      </c>
      <c r="M414" s="196">
        <v>1.6918921553537525E-2</v>
      </c>
      <c r="N414" s="195">
        <v>87.527000000000001</v>
      </c>
      <c r="O414" s="197">
        <v>1.480862446816479</v>
      </c>
      <c r="P414" s="197">
        <v>1015.1352932122514</v>
      </c>
      <c r="Q414" s="295">
        <v>88.851746808988722</v>
      </c>
    </row>
    <row r="415" spans="1:17" ht="12.75" customHeight="1">
      <c r="A415" s="352"/>
      <c r="B415" s="19" t="s">
        <v>30</v>
      </c>
      <c r="C415" s="64" t="s">
        <v>232</v>
      </c>
      <c r="D415" s="17">
        <v>22</v>
      </c>
      <c r="E415" s="17">
        <v>1985</v>
      </c>
      <c r="F415" s="202">
        <f>G415+H415+I415</f>
        <v>25.081002999999999</v>
      </c>
      <c r="G415" s="202">
        <v>2.2502330000000001</v>
      </c>
      <c r="H415" s="202">
        <v>3.74</v>
      </c>
      <c r="I415" s="202">
        <v>19.090769999999999</v>
      </c>
      <c r="J415" s="24">
        <v>1124.8</v>
      </c>
      <c r="K415" s="23">
        <f>I415</f>
        <v>19.090769999999999</v>
      </c>
      <c r="L415" s="24">
        <f>J415</f>
        <v>1124.8</v>
      </c>
      <c r="M415" s="201">
        <f>K415/L415</f>
        <v>1.6972590682788051E-2</v>
      </c>
      <c r="N415" s="202">
        <v>81</v>
      </c>
      <c r="O415" s="203">
        <f>M415*N415</f>
        <v>1.3747798453058322</v>
      </c>
      <c r="P415" s="203">
        <f>M415*60*1000</f>
        <v>1018.355440967283</v>
      </c>
      <c r="Q415" s="296">
        <f>P415*N415/1000</f>
        <v>82.486790718349923</v>
      </c>
    </row>
    <row r="416" spans="1:17" ht="12.75" customHeight="1">
      <c r="A416" s="352"/>
      <c r="B416" s="15" t="s">
        <v>538</v>
      </c>
      <c r="C416" s="213" t="s">
        <v>524</v>
      </c>
      <c r="D416" s="214">
        <v>25</v>
      </c>
      <c r="E416" s="214">
        <v>1982</v>
      </c>
      <c r="F416" s="207">
        <v>29.01</v>
      </c>
      <c r="G416" s="207">
        <v>2.0946899999999999</v>
      </c>
      <c r="H416" s="207">
        <v>3.84</v>
      </c>
      <c r="I416" s="207">
        <v>23.075310000000002</v>
      </c>
      <c r="J416" s="208">
        <v>1353.96</v>
      </c>
      <c r="K416" s="209">
        <v>23.075310000000002</v>
      </c>
      <c r="L416" s="208">
        <v>1353.96</v>
      </c>
      <c r="M416" s="210">
        <v>1.7042829921120269E-2</v>
      </c>
      <c r="N416" s="207">
        <v>79.352000000000004</v>
      </c>
      <c r="O416" s="211">
        <v>1.3523826399007357</v>
      </c>
      <c r="P416" s="211">
        <v>1022.5697952672161</v>
      </c>
      <c r="Q416" s="298">
        <v>81.142958394044143</v>
      </c>
    </row>
    <row r="417" spans="1:17" ht="12.75" customHeight="1">
      <c r="A417" s="352"/>
      <c r="B417" s="15" t="s">
        <v>402</v>
      </c>
      <c r="C417" s="64" t="s">
        <v>688</v>
      </c>
      <c r="D417" s="17">
        <v>20</v>
      </c>
      <c r="E417" s="17" t="s">
        <v>35</v>
      </c>
      <c r="F417" s="202">
        <f>G417+H417+I417</f>
        <v>22.666</v>
      </c>
      <c r="G417" s="202">
        <v>1.92</v>
      </c>
      <c r="H417" s="202">
        <v>2.72</v>
      </c>
      <c r="I417" s="202">
        <v>18.026</v>
      </c>
      <c r="J417" s="24">
        <v>1057.54</v>
      </c>
      <c r="K417" s="23">
        <f>I417</f>
        <v>18.026</v>
      </c>
      <c r="L417" s="24">
        <f>J417</f>
        <v>1057.54</v>
      </c>
      <c r="M417" s="201">
        <f>K417/L417</f>
        <v>1.7045218147776917E-2</v>
      </c>
      <c r="N417" s="202">
        <v>89.59</v>
      </c>
      <c r="O417" s="203">
        <f>M417*N417</f>
        <v>1.527081093859334</v>
      </c>
      <c r="P417" s="203">
        <f>M417*60*1000</f>
        <v>1022.713088866615</v>
      </c>
      <c r="Q417" s="296">
        <f>P417*N417/1000</f>
        <v>91.624865631560041</v>
      </c>
    </row>
    <row r="418" spans="1:17" ht="12.75" customHeight="1">
      <c r="A418" s="352"/>
      <c r="B418" s="19" t="s">
        <v>515</v>
      </c>
      <c r="C418" s="65" t="s">
        <v>771</v>
      </c>
      <c r="D418" s="36">
        <v>9</v>
      </c>
      <c r="E418" s="36" t="s">
        <v>35</v>
      </c>
      <c r="F418" s="215">
        <f>G418+H418+I418</f>
        <v>10</v>
      </c>
      <c r="G418" s="215">
        <v>0.7641</v>
      </c>
      <c r="H418" s="215">
        <v>1.44</v>
      </c>
      <c r="I418" s="215">
        <v>7.7958999999999996</v>
      </c>
      <c r="J418" s="37">
        <v>456.28</v>
      </c>
      <c r="K418" s="38">
        <f>I418</f>
        <v>7.7958999999999996</v>
      </c>
      <c r="L418" s="37">
        <f>J418</f>
        <v>456.28</v>
      </c>
      <c r="M418" s="216">
        <f>K418/L418</f>
        <v>1.7085780660997633E-2</v>
      </c>
      <c r="N418" s="215">
        <v>49.3</v>
      </c>
      <c r="O418" s="217">
        <f>M418*N418</f>
        <v>0.84232898658718325</v>
      </c>
      <c r="P418" s="217">
        <f>M418*60*1000</f>
        <v>1025.146839659858</v>
      </c>
      <c r="Q418" s="299">
        <f>P418*N418/1000</f>
        <v>50.539739195230993</v>
      </c>
    </row>
    <row r="419" spans="1:17" ht="12.75" customHeight="1">
      <c r="A419" s="352"/>
      <c r="B419" s="15" t="s">
        <v>538</v>
      </c>
      <c r="C419" s="213" t="s">
        <v>520</v>
      </c>
      <c r="D419" s="214">
        <v>15</v>
      </c>
      <c r="E419" s="214">
        <v>1979</v>
      </c>
      <c r="F419" s="207">
        <v>15.298</v>
      </c>
      <c r="G419" s="207">
        <v>1.23533</v>
      </c>
      <c r="H419" s="207">
        <v>1.93</v>
      </c>
      <c r="I419" s="207">
        <v>12.132670000000001</v>
      </c>
      <c r="J419" s="208">
        <v>706.88</v>
      </c>
      <c r="K419" s="209">
        <v>12.132670000000001</v>
      </c>
      <c r="L419" s="208">
        <v>706.88</v>
      </c>
      <c r="M419" s="210">
        <v>1.7163691149841558E-2</v>
      </c>
      <c r="N419" s="207">
        <v>79.352000000000004</v>
      </c>
      <c r="O419" s="211">
        <v>1.3619732201222274</v>
      </c>
      <c r="P419" s="211">
        <v>1029.8214689904935</v>
      </c>
      <c r="Q419" s="298">
        <v>81.718393207333648</v>
      </c>
    </row>
    <row r="420" spans="1:17" ht="12.75" customHeight="1">
      <c r="A420" s="352"/>
      <c r="B420" s="19" t="s">
        <v>668</v>
      </c>
      <c r="C420" s="50" t="s">
        <v>658</v>
      </c>
      <c r="D420" s="15">
        <v>18</v>
      </c>
      <c r="E420" s="15">
        <v>1977</v>
      </c>
      <c r="F420" s="192">
        <f>G420+H420+I420</f>
        <v>17.649999999999999</v>
      </c>
      <c r="G420" s="192">
        <v>1.26</v>
      </c>
      <c r="H420" s="192">
        <v>2.88</v>
      </c>
      <c r="I420" s="192">
        <v>13.51</v>
      </c>
      <c r="J420" s="22">
        <v>787</v>
      </c>
      <c r="K420" s="21">
        <v>13.51</v>
      </c>
      <c r="L420" s="22">
        <v>787</v>
      </c>
      <c r="M420" s="193">
        <f>K420/L420</f>
        <v>1.7166454891994917E-2</v>
      </c>
      <c r="N420" s="192">
        <v>60.5</v>
      </c>
      <c r="O420" s="194">
        <f>M420*N420*1.09</f>
        <v>1.1320418678526047</v>
      </c>
      <c r="P420" s="194">
        <f>M420*60*1000</f>
        <v>1029.987293519695</v>
      </c>
      <c r="Q420" s="297">
        <f>P420*N420/1000</f>
        <v>62.314231257941543</v>
      </c>
    </row>
    <row r="421" spans="1:17" ht="12.75" customHeight="1">
      <c r="A421" s="352"/>
      <c r="B421" s="19" t="s">
        <v>229</v>
      </c>
      <c r="C421" s="205" t="s">
        <v>205</v>
      </c>
      <c r="D421" s="206">
        <v>60</v>
      </c>
      <c r="E421" s="206">
        <v>1980</v>
      </c>
      <c r="F421" s="207">
        <v>73.171000000000006</v>
      </c>
      <c r="G421" s="207">
        <v>7.63598</v>
      </c>
      <c r="H421" s="207">
        <v>9.6</v>
      </c>
      <c r="I421" s="207">
        <v>55.935011000000003</v>
      </c>
      <c r="J421" s="208">
        <v>3250.97</v>
      </c>
      <c r="K421" s="209">
        <v>55.935011000000003</v>
      </c>
      <c r="L421" s="208">
        <v>3250.97</v>
      </c>
      <c r="M421" s="210">
        <v>1.7205637394377679E-2</v>
      </c>
      <c r="N421" s="207">
        <v>67.906999999999996</v>
      </c>
      <c r="O421" s="211">
        <v>1.1683832185400049</v>
      </c>
      <c r="P421" s="211">
        <v>1032.3382436626607</v>
      </c>
      <c r="Q421" s="298">
        <v>70.102993112400284</v>
      </c>
    </row>
    <row r="422" spans="1:17" ht="12.75" customHeight="1">
      <c r="A422" s="352"/>
      <c r="B422" s="15" t="s">
        <v>402</v>
      </c>
      <c r="C422" s="64" t="s">
        <v>689</v>
      </c>
      <c r="D422" s="17">
        <v>18</v>
      </c>
      <c r="E422" s="17" t="s">
        <v>35</v>
      </c>
      <c r="F422" s="202">
        <f>G422+H422+I422</f>
        <v>21</v>
      </c>
      <c r="G422" s="202">
        <v>1.677</v>
      </c>
      <c r="H422" s="202">
        <v>2.88</v>
      </c>
      <c r="I422" s="202">
        <v>16.443000000000001</v>
      </c>
      <c r="J422" s="24">
        <v>955.53</v>
      </c>
      <c r="K422" s="23">
        <f>I422</f>
        <v>16.443000000000001</v>
      </c>
      <c r="L422" s="24">
        <f>J422</f>
        <v>955.53</v>
      </c>
      <c r="M422" s="201">
        <f t="shared" ref="M422:M427" si="41">K422/L422</f>
        <v>1.7208250918338514E-2</v>
      </c>
      <c r="N422" s="202">
        <v>89.59</v>
      </c>
      <c r="O422" s="203">
        <f t="shared" ref="O422:O427" si="42">M422*N422</f>
        <v>1.5416871997739476</v>
      </c>
      <c r="P422" s="203">
        <f t="shared" ref="P422:P427" si="43">M422*60*1000</f>
        <v>1032.495055100311</v>
      </c>
      <c r="Q422" s="296">
        <f t="shared" ref="Q422:Q427" si="44">P422*N422/1000</f>
        <v>92.501231986436864</v>
      </c>
    </row>
    <row r="423" spans="1:17" ht="12.75" customHeight="1">
      <c r="A423" s="352"/>
      <c r="B423" s="19" t="s">
        <v>31</v>
      </c>
      <c r="C423" s="64" t="s">
        <v>290</v>
      </c>
      <c r="D423" s="17">
        <v>40</v>
      </c>
      <c r="E423" s="17">
        <v>1976</v>
      </c>
      <c r="F423" s="202">
        <v>41.8</v>
      </c>
      <c r="G423" s="202">
        <v>2.5499999999999998</v>
      </c>
      <c r="H423" s="202">
        <v>6.4</v>
      </c>
      <c r="I423" s="202">
        <v>32.85</v>
      </c>
      <c r="J423" s="24">
        <v>1908</v>
      </c>
      <c r="K423" s="23">
        <v>32.85</v>
      </c>
      <c r="L423" s="24">
        <v>1908</v>
      </c>
      <c r="M423" s="201">
        <f t="shared" si="41"/>
        <v>1.7216981132075471E-2</v>
      </c>
      <c r="N423" s="202">
        <v>56.35</v>
      </c>
      <c r="O423" s="203">
        <f t="shared" si="42"/>
        <v>0.97017688679245284</v>
      </c>
      <c r="P423" s="203">
        <f t="shared" si="43"/>
        <v>1033.0188679245282</v>
      </c>
      <c r="Q423" s="296">
        <f t="shared" si="44"/>
        <v>58.210613207547169</v>
      </c>
    </row>
    <row r="424" spans="1:17" ht="12.75" customHeight="1">
      <c r="A424" s="352"/>
      <c r="B424" s="19" t="s">
        <v>30</v>
      </c>
      <c r="C424" s="64" t="s">
        <v>231</v>
      </c>
      <c r="D424" s="17">
        <v>44</v>
      </c>
      <c r="E424" s="17">
        <v>1966</v>
      </c>
      <c r="F424" s="202">
        <f>G424+H424+I424</f>
        <v>41.135995999999999</v>
      </c>
      <c r="G424" s="202">
        <v>2.2362690000000001</v>
      </c>
      <c r="H424" s="202">
        <v>7.04</v>
      </c>
      <c r="I424" s="202">
        <v>31.859726999999999</v>
      </c>
      <c r="J424" s="24">
        <v>1849.2</v>
      </c>
      <c r="K424" s="23">
        <f t="shared" ref="K424:L426" si="45">I424</f>
        <v>31.859726999999999</v>
      </c>
      <c r="L424" s="24">
        <f t="shared" si="45"/>
        <v>1849.2</v>
      </c>
      <c r="M424" s="201">
        <f t="shared" si="41"/>
        <v>1.7228924399740428E-2</v>
      </c>
      <c r="N424" s="202">
        <v>81</v>
      </c>
      <c r="O424" s="203">
        <f t="shared" si="42"/>
        <v>1.3955428763789746</v>
      </c>
      <c r="P424" s="203">
        <f t="shared" si="43"/>
        <v>1033.7354639844257</v>
      </c>
      <c r="Q424" s="296">
        <f t="shared" si="44"/>
        <v>83.73257258273847</v>
      </c>
    </row>
    <row r="425" spans="1:17" ht="12.75" customHeight="1">
      <c r="A425" s="352"/>
      <c r="B425" s="15" t="s">
        <v>402</v>
      </c>
      <c r="C425" s="64" t="s">
        <v>690</v>
      </c>
      <c r="D425" s="17">
        <v>20</v>
      </c>
      <c r="E425" s="17" t="s">
        <v>35</v>
      </c>
      <c r="F425" s="202">
        <f>G425+H425+I425</f>
        <v>21.548999999999999</v>
      </c>
      <c r="G425" s="202">
        <v>1.583</v>
      </c>
      <c r="H425" s="202">
        <v>3.2</v>
      </c>
      <c r="I425" s="202">
        <v>16.765999999999998</v>
      </c>
      <c r="J425" s="24">
        <v>971.69</v>
      </c>
      <c r="K425" s="23">
        <f t="shared" si="45"/>
        <v>16.765999999999998</v>
      </c>
      <c r="L425" s="24">
        <f t="shared" si="45"/>
        <v>971.69</v>
      </c>
      <c r="M425" s="201">
        <f t="shared" si="41"/>
        <v>1.7254474163570684E-2</v>
      </c>
      <c r="N425" s="202">
        <v>89.59</v>
      </c>
      <c r="O425" s="203">
        <f t="shared" si="42"/>
        <v>1.5458283403142976</v>
      </c>
      <c r="P425" s="203">
        <f t="shared" si="43"/>
        <v>1035.268449814241</v>
      </c>
      <c r="Q425" s="296">
        <f t="shared" si="44"/>
        <v>92.749700418857856</v>
      </c>
    </row>
    <row r="426" spans="1:17" ht="12.75" customHeight="1">
      <c r="A426" s="352"/>
      <c r="B426" s="19" t="s">
        <v>515</v>
      </c>
      <c r="C426" s="65" t="s">
        <v>505</v>
      </c>
      <c r="D426" s="36">
        <v>22</v>
      </c>
      <c r="E426" s="36" t="s">
        <v>35</v>
      </c>
      <c r="F426" s="215">
        <f>G426+H426+I426</f>
        <v>25.1</v>
      </c>
      <c r="G426" s="215">
        <v>2.4287999999999998</v>
      </c>
      <c r="H426" s="215">
        <v>3.52</v>
      </c>
      <c r="I426" s="215">
        <v>19.151199999999999</v>
      </c>
      <c r="J426" s="37">
        <v>1107.8599999999999</v>
      </c>
      <c r="K426" s="38">
        <f t="shared" si="45"/>
        <v>19.151199999999999</v>
      </c>
      <c r="L426" s="37">
        <f t="shared" si="45"/>
        <v>1107.8599999999999</v>
      </c>
      <c r="M426" s="216">
        <f t="shared" si="41"/>
        <v>1.7286660769411297E-2</v>
      </c>
      <c r="N426" s="215">
        <v>49.3</v>
      </c>
      <c r="O426" s="217">
        <f t="shared" si="42"/>
        <v>0.85223237593197687</v>
      </c>
      <c r="P426" s="217">
        <f t="shared" si="43"/>
        <v>1037.1996461646777</v>
      </c>
      <c r="Q426" s="299">
        <f t="shared" si="44"/>
        <v>51.133942555918608</v>
      </c>
    </row>
    <row r="427" spans="1:17" ht="12.75" customHeight="1">
      <c r="A427" s="352"/>
      <c r="B427" s="15" t="s">
        <v>77</v>
      </c>
      <c r="C427" s="50" t="s">
        <v>66</v>
      </c>
      <c r="D427" s="15">
        <v>47</v>
      </c>
      <c r="E427" s="15">
        <v>1981</v>
      </c>
      <c r="F427" s="192">
        <v>68.34</v>
      </c>
      <c r="G427" s="192">
        <v>7.28</v>
      </c>
      <c r="H427" s="192">
        <v>9.49</v>
      </c>
      <c r="I427" s="192">
        <v>51.57</v>
      </c>
      <c r="J427" s="22">
        <v>2980.63</v>
      </c>
      <c r="K427" s="21">
        <f>I427/J427*L427</f>
        <v>49.377008082183963</v>
      </c>
      <c r="L427" s="22">
        <v>2853.88</v>
      </c>
      <c r="M427" s="193">
        <f t="shared" si="41"/>
        <v>1.730171138316396E-2</v>
      </c>
      <c r="N427" s="192">
        <v>70.522999999999996</v>
      </c>
      <c r="O427" s="194">
        <f t="shared" si="42"/>
        <v>1.2201685918748719</v>
      </c>
      <c r="P427" s="194">
        <f t="shared" si="43"/>
        <v>1038.1026829898376</v>
      </c>
      <c r="Q427" s="297">
        <f t="shared" si="44"/>
        <v>73.210115512492308</v>
      </c>
    </row>
    <row r="428" spans="1:17" ht="12.75" customHeight="1">
      <c r="A428" s="352"/>
      <c r="B428" s="15" t="s">
        <v>128</v>
      </c>
      <c r="C428" s="50" t="s">
        <v>840</v>
      </c>
      <c r="D428" s="15">
        <v>24</v>
      </c>
      <c r="E428" s="15">
        <v>1969</v>
      </c>
      <c r="F428" s="192">
        <v>22.59</v>
      </c>
      <c r="G428" s="192">
        <v>1.0372889999999999</v>
      </c>
      <c r="H428" s="192">
        <v>3.84</v>
      </c>
      <c r="I428" s="192">
        <v>17.712710999999999</v>
      </c>
      <c r="J428" s="22">
        <v>1020.69</v>
      </c>
      <c r="K428" s="21">
        <v>17.712710999999999</v>
      </c>
      <c r="L428" s="22">
        <v>1020.69</v>
      </c>
      <c r="M428" s="193">
        <v>1.7353663698086587E-2</v>
      </c>
      <c r="N428" s="192">
        <v>83.27600000000001</v>
      </c>
      <c r="O428" s="194">
        <v>1.4451436981218588</v>
      </c>
      <c r="P428" s="194">
        <v>1041.2198218851952</v>
      </c>
      <c r="Q428" s="297">
        <v>86.708621887311523</v>
      </c>
    </row>
    <row r="429" spans="1:17" ht="12.75" customHeight="1">
      <c r="A429" s="352"/>
      <c r="B429" s="19" t="s">
        <v>30</v>
      </c>
      <c r="C429" s="64" t="s">
        <v>283</v>
      </c>
      <c r="D429" s="17">
        <v>44</v>
      </c>
      <c r="E429" s="17">
        <v>1966</v>
      </c>
      <c r="F429" s="202">
        <f>G429+H429+I429</f>
        <v>41.171005999999998</v>
      </c>
      <c r="G429" s="202">
        <v>2.086897</v>
      </c>
      <c r="H429" s="202">
        <v>7.04</v>
      </c>
      <c r="I429" s="202">
        <v>32.044108999999999</v>
      </c>
      <c r="J429" s="24">
        <v>1845.5</v>
      </c>
      <c r="K429" s="23">
        <f>I429</f>
        <v>32.044108999999999</v>
      </c>
      <c r="L429" s="24">
        <f>J429</f>
        <v>1845.5</v>
      </c>
      <c r="M429" s="201">
        <f>K429/L429</f>
        <v>1.7363375237063126E-2</v>
      </c>
      <c r="N429" s="202">
        <v>81</v>
      </c>
      <c r="O429" s="203">
        <f>M429*N429</f>
        <v>1.4064333942021132</v>
      </c>
      <c r="P429" s="203">
        <f>M429*60*1000</f>
        <v>1041.8025142237877</v>
      </c>
      <c r="Q429" s="296">
        <f>P429*N429/1000</f>
        <v>84.386003652126803</v>
      </c>
    </row>
    <row r="430" spans="1:17" ht="12.75" customHeight="1">
      <c r="A430" s="352"/>
      <c r="B430" s="19" t="s">
        <v>172</v>
      </c>
      <c r="C430" s="64" t="s">
        <v>634</v>
      </c>
      <c r="D430" s="25">
        <v>21</v>
      </c>
      <c r="E430" s="17" t="s">
        <v>35</v>
      </c>
      <c r="F430" s="202">
        <f>G430+H430+I430</f>
        <v>22.3</v>
      </c>
      <c r="G430" s="202">
        <v>0.96900000000000008</v>
      </c>
      <c r="H430" s="202">
        <v>3.2</v>
      </c>
      <c r="I430" s="202">
        <v>18.131</v>
      </c>
      <c r="J430" s="24">
        <v>1044.05</v>
      </c>
      <c r="K430" s="23">
        <v>18.131</v>
      </c>
      <c r="L430" s="24">
        <v>1044.05</v>
      </c>
      <c r="M430" s="201">
        <f>K430/L430</f>
        <v>1.7366026531296395E-2</v>
      </c>
      <c r="N430" s="202">
        <v>52</v>
      </c>
      <c r="O430" s="203">
        <f>M430*N430</f>
        <v>0.90303337962741259</v>
      </c>
      <c r="P430" s="203">
        <f>M430*60*1000</f>
        <v>1041.9615918777838</v>
      </c>
      <c r="Q430" s="296">
        <f>P430*N430/1000</f>
        <v>54.182002777644762</v>
      </c>
    </row>
    <row r="431" spans="1:17" ht="12.75" customHeight="1">
      <c r="A431" s="352"/>
      <c r="B431" s="15" t="s">
        <v>77</v>
      </c>
      <c r="C431" s="50" t="s">
        <v>62</v>
      </c>
      <c r="D431" s="15">
        <v>54</v>
      </c>
      <c r="E431" s="15">
        <v>1987</v>
      </c>
      <c r="F431" s="192">
        <v>54.5</v>
      </c>
      <c r="G431" s="192">
        <v>5.85</v>
      </c>
      <c r="H431" s="192">
        <v>10.83</v>
      </c>
      <c r="I431" s="192">
        <v>37.82</v>
      </c>
      <c r="J431" s="22">
        <v>2177.62</v>
      </c>
      <c r="K431" s="21">
        <f>I431/J431*L431</f>
        <v>37.82</v>
      </c>
      <c r="L431" s="22">
        <v>2177.62</v>
      </c>
      <c r="M431" s="193">
        <f>K431/L431</f>
        <v>1.7367584794408576E-2</v>
      </c>
      <c r="N431" s="192">
        <v>70.522999999999996</v>
      </c>
      <c r="O431" s="194">
        <f>M431*N431</f>
        <v>1.2248141824560759</v>
      </c>
      <c r="P431" s="194">
        <f>M431*60*1000</f>
        <v>1042.0550876645145</v>
      </c>
      <c r="Q431" s="297">
        <f>P431*N431/1000</f>
        <v>73.488850947364554</v>
      </c>
    </row>
    <row r="432" spans="1:17" ht="12.75" customHeight="1">
      <c r="A432" s="352"/>
      <c r="B432" s="15" t="s">
        <v>671</v>
      </c>
      <c r="C432" s="212" t="s">
        <v>353</v>
      </c>
      <c r="D432" s="33">
        <v>21</v>
      </c>
      <c r="E432" s="39" t="s">
        <v>35</v>
      </c>
      <c r="F432" s="198">
        <v>24.56</v>
      </c>
      <c r="G432" s="198">
        <v>2.27</v>
      </c>
      <c r="H432" s="199">
        <v>3.36</v>
      </c>
      <c r="I432" s="198">
        <v>18.93</v>
      </c>
      <c r="J432" s="35">
        <v>1088.6600000000001</v>
      </c>
      <c r="K432" s="200">
        <v>18.93</v>
      </c>
      <c r="L432" s="35">
        <v>1088.6600000000001</v>
      </c>
      <c r="M432" s="201">
        <f>K432/L432</f>
        <v>1.7388348979479357E-2</v>
      </c>
      <c r="N432" s="202">
        <v>65.8</v>
      </c>
      <c r="O432" s="203">
        <f>M432*N432</f>
        <v>1.1441533628497416</v>
      </c>
      <c r="P432" s="203">
        <f>M432*60*1000</f>
        <v>1043.3009387687614</v>
      </c>
      <c r="Q432" s="296">
        <f>P432*N432/1000</f>
        <v>68.64920177098449</v>
      </c>
    </row>
    <row r="433" spans="1:17" ht="12.75" customHeight="1">
      <c r="A433" s="352"/>
      <c r="B433" s="15" t="s">
        <v>114</v>
      </c>
      <c r="C433" s="50" t="s">
        <v>113</v>
      </c>
      <c r="D433" s="15">
        <v>20</v>
      </c>
      <c r="E433" s="15">
        <v>1985</v>
      </c>
      <c r="F433" s="192">
        <v>23.661000000000001</v>
      </c>
      <c r="G433" s="192">
        <v>2.2769810000000001</v>
      </c>
      <c r="H433" s="192">
        <v>3.2</v>
      </c>
      <c r="I433" s="192">
        <v>18.184027</v>
      </c>
      <c r="J433" s="22">
        <v>1045.6199999999999</v>
      </c>
      <c r="K433" s="21">
        <v>18.184027</v>
      </c>
      <c r="L433" s="22">
        <v>1045.6199999999999</v>
      </c>
      <c r="M433" s="193">
        <v>1.7390664868690349E-2</v>
      </c>
      <c r="N433" s="192">
        <v>79.134</v>
      </c>
      <c r="O433" s="194">
        <v>1.3761928737189422</v>
      </c>
      <c r="P433" s="194">
        <v>1043.4398921214211</v>
      </c>
      <c r="Q433" s="297">
        <v>82.57157242313653</v>
      </c>
    </row>
    <row r="434" spans="1:17" ht="12.75" customHeight="1">
      <c r="A434" s="352"/>
      <c r="B434" s="15" t="s">
        <v>402</v>
      </c>
      <c r="C434" s="64" t="s">
        <v>691</v>
      </c>
      <c r="D434" s="17">
        <v>22</v>
      </c>
      <c r="E434" s="17" t="s">
        <v>35</v>
      </c>
      <c r="F434" s="202">
        <f>G434+H434+I434</f>
        <v>25.279</v>
      </c>
      <c r="G434" s="202">
        <v>1.5669999999999999</v>
      </c>
      <c r="H434" s="202">
        <v>3.52</v>
      </c>
      <c r="I434" s="202">
        <v>20.192</v>
      </c>
      <c r="J434" s="24">
        <v>1161.06</v>
      </c>
      <c r="K434" s="23">
        <f>I434</f>
        <v>20.192</v>
      </c>
      <c r="L434" s="24">
        <f>J434</f>
        <v>1161.06</v>
      </c>
      <c r="M434" s="201">
        <f>K434/L434</f>
        <v>1.7391004771501906E-2</v>
      </c>
      <c r="N434" s="202">
        <v>89.59</v>
      </c>
      <c r="O434" s="203">
        <f>M434*N434</f>
        <v>1.5580601174788558</v>
      </c>
      <c r="P434" s="203">
        <f>M434*60*1000</f>
        <v>1043.4602862901143</v>
      </c>
      <c r="Q434" s="296">
        <f>P434*N434/1000</f>
        <v>93.483607048731344</v>
      </c>
    </row>
    <row r="435" spans="1:17" ht="12.75" customHeight="1">
      <c r="A435" s="352"/>
      <c r="B435" s="19" t="s">
        <v>515</v>
      </c>
      <c r="C435" s="65" t="s">
        <v>772</v>
      </c>
      <c r="D435" s="36">
        <v>20</v>
      </c>
      <c r="E435" s="36" t="s">
        <v>35</v>
      </c>
      <c r="F435" s="215">
        <f>G435+H435+I435</f>
        <v>24.11</v>
      </c>
      <c r="G435" s="215">
        <v>2.1831999999999998</v>
      </c>
      <c r="H435" s="215">
        <v>3.2</v>
      </c>
      <c r="I435" s="215">
        <v>18.726800000000001</v>
      </c>
      <c r="J435" s="37">
        <v>1075.3499999999999</v>
      </c>
      <c r="K435" s="38">
        <f>I435</f>
        <v>18.726800000000001</v>
      </c>
      <c r="L435" s="37">
        <f>J435</f>
        <v>1075.3499999999999</v>
      </c>
      <c r="M435" s="216">
        <f>K435/L435</f>
        <v>1.7414609197005628E-2</v>
      </c>
      <c r="N435" s="215">
        <v>49.3</v>
      </c>
      <c r="O435" s="217">
        <f>M435*N435</f>
        <v>0.8585402334123774</v>
      </c>
      <c r="P435" s="217">
        <f>M435*60*1000</f>
        <v>1044.8765518203377</v>
      </c>
      <c r="Q435" s="299">
        <f>P435*N435/1000</f>
        <v>51.512414004742645</v>
      </c>
    </row>
    <row r="436" spans="1:17" ht="12.75" customHeight="1">
      <c r="A436" s="352"/>
      <c r="B436" s="15" t="s">
        <v>362</v>
      </c>
      <c r="C436" s="204" t="s">
        <v>345</v>
      </c>
      <c r="D436" s="33">
        <v>76</v>
      </c>
      <c r="E436" s="34" t="s">
        <v>35</v>
      </c>
      <c r="F436" s="198">
        <v>39.71</v>
      </c>
      <c r="G436" s="198">
        <v>5.25</v>
      </c>
      <c r="H436" s="199">
        <v>0.74</v>
      </c>
      <c r="I436" s="198">
        <v>33.72</v>
      </c>
      <c r="J436" s="35">
        <v>1931.61</v>
      </c>
      <c r="K436" s="200">
        <v>33.72</v>
      </c>
      <c r="L436" s="35">
        <v>1931.61</v>
      </c>
      <c r="M436" s="201">
        <f>K436/L436</f>
        <v>1.7456940065541181E-2</v>
      </c>
      <c r="N436" s="202">
        <v>65.8</v>
      </c>
      <c r="O436" s="203">
        <f>M436*N436</f>
        <v>1.1486666563126096</v>
      </c>
      <c r="P436" s="203">
        <f>M436*60*1000</f>
        <v>1047.416403932471</v>
      </c>
      <c r="Q436" s="296">
        <f>P436*N436/1000</f>
        <v>68.919999378756586</v>
      </c>
    </row>
    <row r="437" spans="1:17" ht="12.75" customHeight="1">
      <c r="A437" s="352"/>
      <c r="B437" s="15" t="s">
        <v>402</v>
      </c>
      <c r="C437" s="64" t="s">
        <v>692</v>
      </c>
      <c r="D437" s="17">
        <v>20</v>
      </c>
      <c r="E437" s="17" t="s">
        <v>35</v>
      </c>
      <c r="F437" s="202">
        <f>G437+H437+I437</f>
        <v>22.882000000000001</v>
      </c>
      <c r="G437" s="202">
        <v>1.4850000000000001</v>
      </c>
      <c r="H437" s="202">
        <v>3.12</v>
      </c>
      <c r="I437" s="202">
        <v>18.277000000000001</v>
      </c>
      <c r="J437" s="24">
        <v>1046.3</v>
      </c>
      <c r="K437" s="23">
        <f>I437</f>
        <v>18.277000000000001</v>
      </c>
      <c r="L437" s="24">
        <f>J437</f>
        <v>1046.3</v>
      </c>
      <c r="M437" s="201">
        <f>K437/L437</f>
        <v>1.7468221351428847E-2</v>
      </c>
      <c r="N437" s="202">
        <v>89.59</v>
      </c>
      <c r="O437" s="203">
        <f>M437*N437</f>
        <v>1.5649779508745105</v>
      </c>
      <c r="P437" s="203">
        <f>M437*60*1000</f>
        <v>1048.093281085731</v>
      </c>
      <c r="Q437" s="296">
        <f>P437*N437/1000</f>
        <v>93.898677052470632</v>
      </c>
    </row>
    <row r="438" spans="1:17" ht="12.75" customHeight="1">
      <c r="A438" s="352"/>
      <c r="B438" s="15" t="s">
        <v>128</v>
      </c>
      <c r="C438" s="50" t="s">
        <v>116</v>
      </c>
      <c r="D438" s="15">
        <v>26</v>
      </c>
      <c r="E438" s="15">
        <v>1985</v>
      </c>
      <c r="F438" s="192">
        <v>24.797999999999998</v>
      </c>
      <c r="G438" s="192">
        <v>0</v>
      </c>
      <c r="H438" s="192">
        <v>0</v>
      </c>
      <c r="I438" s="192">
        <v>24.797993000000002</v>
      </c>
      <c r="J438" s="22">
        <v>1415.92</v>
      </c>
      <c r="K438" s="21">
        <v>24.797993000000002</v>
      </c>
      <c r="L438" s="22">
        <v>1415.92</v>
      </c>
      <c r="M438" s="193">
        <v>1.7513696395276571E-2</v>
      </c>
      <c r="N438" s="192">
        <v>83.27600000000001</v>
      </c>
      <c r="O438" s="194">
        <v>1.4584705810130518</v>
      </c>
      <c r="P438" s="194">
        <v>1050.8217837165944</v>
      </c>
      <c r="Q438" s="297">
        <v>87.508234860783119</v>
      </c>
    </row>
    <row r="439" spans="1:17" ht="12.75" customHeight="1">
      <c r="A439" s="352"/>
      <c r="B439" s="19" t="s">
        <v>172</v>
      </c>
      <c r="C439" s="64" t="s">
        <v>635</v>
      </c>
      <c r="D439" s="25">
        <v>44</v>
      </c>
      <c r="E439" s="17" t="s">
        <v>35</v>
      </c>
      <c r="F439" s="202">
        <f>G439+H439+I439</f>
        <v>64.669997999999993</v>
      </c>
      <c r="G439" s="202">
        <v>5.8650000000000002</v>
      </c>
      <c r="H439" s="202">
        <v>6.88</v>
      </c>
      <c r="I439" s="202">
        <v>51.924997999999995</v>
      </c>
      <c r="J439" s="24">
        <v>2962.01</v>
      </c>
      <c r="K439" s="23">
        <v>51.924997999999995</v>
      </c>
      <c r="L439" s="24">
        <v>2962.01</v>
      </c>
      <c r="M439" s="201">
        <f>K439/L439</f>
        <v>1.7530325015783197E-2</v>
      </c>
      <c r="N439" s="202">
        <v>52</v>
      </c>
      <c r="O439" s="203">
        <f>M439*N439</f>
        <v>0.91157690082072629</v>
      </c>
      <c r="P439" s="203">
        <f>M439*60*1000</f>
        <v>1051.8195009469916</v>
      </c>
      <c r="Q439" s="296">
        <f>P439*N439/1000</f>
        <v>54.694614049243569</v>
      </c>
    </row>
    <row r="440" spans="1:17" ht="12.75" customHeight="1">
      <c r="A440" s="352"/>
      <c r="B440" s="19" t="s">
        <v>172</v>
      </c>
      <c r="C440" s="64" t="s">
        <v>636</v>
      </c>
      <c r="D440" s="25">
        <v>95</v>
      </c>
      <c r="E440" s="17" t="s">
        <v>35</v>
      </c>
      <c r="F440" s="202">
        <f>G440+H440+I440</f>
        <v>63.147000000000006</v>
      </c>
      <c r="G440" s="202">
        <v>3.6720000000000002</v>
      </c>
      <c r="H440" s="202">
        <v>0.91500000000000004</v>
      </c>
      <c r="I440" s="202">
        <v>58.56</v>
      </c>
      <c r="J440" s="24">
        <v>3902.58</v>
      </c>
      <c r="K440" s="23">
        <v>56.771000000000001</v>
      </c>
      <c r="L440" s="24">
        <v>3228.4700000000003</v>
      </c>
      <c r="M440" s="201">
        <f>K440/L440</f>
        <v>1.7584490486205539E-2</v>
      </c>
      <c r="N440" s="202">
        <v>52</v>
      </c>
      <c r="O440" s="203">
        <f>M440*N440</f>
        <v>0.91439350528268803</v>
      </c>
      <c r="P440" s="203">
        <f>M440*60*1000</f>
        <v>1055.0694291723323</v>
      </c>
      <c r="Q440" s="296">
        <f>P440*N440/1000</f>
        <v>54.863610316961285</v>
      </c>
    </row>
    <row r="441" spans="1:17" ht="12.75" customHeight="1">
      <c r="A441" s="352"/>
      <c r="B441" s="19" t="s">
        <v>515</v>
      </c>
      <c r="C441" s="65" t="s">
        <v>773</v>
      </c>
      <c r="D441" s="36">
        <v>20</v>
      </c>
      <c r="E441" s="36" t="s">
        <v>35</v>
      </c>
      <c r="F441" s="215">
        <f>G441+H441+I441</f>
        <v>23.047000000000001</v>
      </c>
      <c r="G441" s="215">
        <v>1.5282</v>
      </c>
      <c r="H441" s="215">
        <v>3.2</v>
      </c>
      <c r="I441" s="215">
        <v>18.3188</v>
      </c>
      <c r="J441" s="37">
        <v>1040.75</v>
      </c>
      <c r="K441" s="38">
        <f>I441</f>
        <v>18.3188</v>
      </c>
      <c r="L441" s="37">
        <f>J441</f>
        <v>1040.75</v>
      </c>
      <c r="M441" s="216">
        <f>K441/L441</f>
        <v>1.7601537352870525E-2</v>
      </c>
      <c r="N441" s="215">
        <v>49.3</v>
      </c>
      <c r="O441" s="217">
        <f>M441*N441</f>
        <v>0.86775579149651683</v>
      </c>
      <c r="P441" s="217">
        <f>M441*60*1000</f>
        <v>1056.0922411722315</v>
      </c>
      <c r="Q441" s="299">
        <f>P441*N441/1000</f>
        <v>52.065347489791016</v>
      </c>
    </row>
    <row r="442" spans="1:17" ht="12.75" customHeight="1">
      <c r="A442" s="352"/>
      <c r="B442" s="15" t="s">
        <v>402</v>
      </c>
      <c r="C442" s="64" t="s">
        <v>693</v>
      </c>
      <c r="D442" s="17">
        <v>36</v>
      </c>
      <c r="E442" s="17" t="s">
        <v>35</v>
      </c>
      <c r="F442" s="202">
        <f>G442+H442+I442</f>
        <v>26.728000000000002</v>
      </c>
      <c r="G442" s="202">
        <v>0</v>
      </c>
      <c r="H442" s="202">
        <v>0</v>
      </c>
      <c r="I442" s="202">
        <v>26.728000000000002</v>
      </c>
      <c r="J442" s="24">
        <v>1512.85</v>
      </c>
      <c r="K442" s="23">
        <f>I442</f>
        <v>26.728000000000002</v>
      </c>
      <c r="L442" s="24">
        <f>J442</f>
        <v>1512.85</v>
      </c>
      <c r="M442" s="201">
        <f>K442/L442</f>
        <v>1.7667316653997425E-2</v>
      </c>
      <c r="N442" s="202">
        <v>89.59</v>
      </c>
      <c r="O442" s="203">
        <f>M442*N442</f>
        <v>1.5828148990316293</v>
      </c>
      <c r="P442" s="203">
        <f>M442*60*1000</f>
        <v>1060.0389992398457</v>
      </c>
      <c r="Q442" s="296">
        <f>P442*N442/1000</f>
        <v>94.96889394189779</v>
      </c>
    </row>
    <row r="443" spans="1:17" ht="12.75" customHeight="1">
      <c r="A443" s="352"/>
      <c r="B443" s="15" t="s">
        <v>158</v>
      </c>
      <c r="C443" s="213" t="s">
        <v>152</v>
      </c>
      <c r="D443" s="214">
        <v>43</v>
      </c>
      <c r="E443" s="214">
        <v>1971</v>
      </c>
      <c r="F443" s="207">
        <v>31.2</v>
      </c>
      <c r="G443" s="207">
        <v>0</v>
      </c>
      <c r="H443" s="207">
        <v>0</v>
      </c>
      <c r="I443" s="207">
        <v>31.199997</v>
      </c>
      <c r="J443" s="208">
        <v>1764.69</v>
      </c>
      <c r="K443" s="209">
        <v>31.199997</v>
      </c>
      <c r="L443" s="208">
        <v>1764.69</v>
      </c>
      <c r="M443" s="210">
        <v>1.7680157421416792E-2</v>
      </c>
      <c r="N443" s="207">
        <v>75.864000000000004</v>
      </c>
      <c r="O443" s="211">
        <v>1.3412874626183635</v>
      </c>
      <c r="P443" s="211">
        <v>1060.8094452850073</v>
      </c>
      <c r="Q443" s="298">
        <v>80.477247757101793</v>
      </c>
    </row>
    <row r="444" spans="1:17" ht="12.75" customHeight="1">
      <c r="A444" s="352"/>
      <c r="B444" s="15" t="s">
        <v>402</v>
      </c>
      <c r="C444" s="64" t="s">
        <v>694</v>
      </c>
      <c r="D444" s="17">
        <v>50</v>
      </c>
      <c r="E444" s="17" t="s">
        <v>35</v>
      </c>
      <c r="F444" s="202">
        <f>G444+H444+I444</f>
        <v>57.165000000000006</v>
      </c>
      <c r="G444" s="202">
        <v>4.0960000000000001</v>
      </c>
      <c r="H444" s="202">
        <v>8</v>
      </c>
      <c r="I444" s="202">
        <v>45.069000000000003</v>
      </c>
      <c r="J444" s="24">
        <v>2547.77</v>
      </c>
      <c r="K444" s="23">
        <f>I444</f>
        <v>45.069000000000003</v>
      </c>
      <c r="L444" s="24">
        <f>J444</f>
        <v>2547.77</v>
      </c>
      <c r="M444" s="201">
        <f t="shared" ref="M444:M449" si="46">K444/L444</f>
        <v>1.7689587364636526E-2</v>
      </c>
      <c r="N444" s="202">
        <v>89.59</v>
      </c>
      <c r="O444" s="203">
        <f t="shared" ref="O444:O449" si="47">M444*N444</f>
        <v>1.5848101319977863</v>
      </c>
      <c r="P444" s="203">
        <f t="shared" ref="P444:P449" si="48">M444*60*1000</f>
        <v>1061.3752418781914</v>
      </c>
      <c r="Q444" s="296">
        <f t="shared" ref="Q444:Q449" si="49">P444*N444/1000</f>
        <v>95.088607919867187</v>
      </c>
    </row>
    <row r="445" spans="1:17" ht="12.75" customHeight="1">
      <c r="A445" s="352"/>
      <c r="B445" s="15" t="s">
        <v>362</v>
      </c>
      <c r="C445" s="204" t="s">
        <v>352</v>
      </c>
      <c r="D445" s="225">
        <v>20</v>
      </c>
      <c r="E445" s="39" t="s">
        <v>35</v>
      </c>
      <c r="F445" s="198">
        <v>24.95</v>
      </c>
      <c r="G445" s="198">
        <v>2.62</v>
      </c>
      <c r="H445" s="199">
        <v>3.2</v>
      </c>
      <c r="I445" s="198">
        <v>19.13</v>
      </c>
      <c r="J445" s="35">
        <v>1079.8800000000001</v>
      </c>
      <c r="K445" s="200">
        <v>19.13</v>
      </c>
      <c r="L445" s="35">
        <v>1079.8800000000001</v>
      </c>
      <c r="M445" s="201">
        <f t="shared" si="46"/>
        <v>1.7714931288661702E-2</v>
      </c>
      <c r="N445" s="202">
        <v>65.8</v>
      </c>
      <c r="O445" s="203">
        <f t="shared" si="47"/>
        <v>1.1656424787939399</v>
      </c>
      <c r="P445" s="203">
        <f t="shared" si="48"/>
        <v>1062.8958773197021</v>
      </c>
      <c r="Q445" s="296">
        <f t="shared" si="49"/>
        <v>69.938548727636402</v>
      </c>
    </row>
    <row r="446" spans="1:17" ht="12.75" customHeight="1">
      <c r="A446" s="352"/>
      <c r="B446" s="19" t="s">
        <v>172</v>
      </c>
      <c r="C446" s="64" t="s">
        <v>637</v>
      </c>
      <c r="D446" s="25">
        <v>45</v>
      </c>
      <c r="E446" s="17" t="s">
        <v>35</v>
      </c>
      <c r="F446" s="202">
        <f>G446+H446+I446</f>
        <v>51.009996000000001</v>
      </c>
      <c r="G446" s="202">
        <v>2.5500000000000003</v>
      </c>
      <c r="H446" s="202">
        <v>7.2</v>
      </c>
      <c r="I446" s="202">
        <v>41.259996000000001</v>
      </c>
      <c r="J446" s="24">
        <v>2326.0500000000002</v>
      </c>
      <c r="K446" s="23">
        <v>41.259996000000001</v>
      </c>
      <c r="L446" s="24">
        <v>2326.0500000000002</v>
      </c>
      <c r="M446" s="201">
        <f t="shared" si="46"/>
        <v>1.7738224027858386E-2</v>
      </c>
      <c r="N446" s="202">
        <v>52</v>
      </c>
      <c r="O446" s="203">
        <f t="shared" si="47"/>
        <v>0.92238764944863605</v>
      </c>
      <c r="P446" s="203">
        <f t="shared" si="48"/>
        <v>1064.2934416715032</v>
      </c>
      <c r="Q446" s="296">
        <f t="shared" si="49"/>
        <v>55.343258966918164</v>
      </c>
    </row>
    <row r="447" spans="1:17" ht="12.75" customHeight="1">
      <c r="A447" s="352"/>
      <c r="B447" s="19" t="s">
        <v>172</v>
      </c>
      <c r="C447" s="64" t="s">
        <v>638</v>
      </c>
      <c r="D447" s="25">
        <v>45</v>
      </c>
      <c r="E447" s="17" t="s">
        <v>35</v>
      </c>
      <c r="F447" s="202">
        <f>G447+H447+I447</f>
        <v>52.199000999999996</v>
      </c>
      <c r="G447" s="202">
        <v>3.2130000000000001</v>
      </c>
      <c r="H447" s="202">
        <v>7.2</v>
      </c>
      <c r="I447" s="202">
        <v>41.786000999999999</v>
      </c>
      <c r="J447" s="24">
        <v>2354.7200000000003</v>
      </c>
      <c r="K447" s="23">
        <v>41.786000999999999</v>
      </c>
      <c r="L447" s="24">
        <v>2354.7200000000003</v>
      </c>
      <c r="M447" s="201">
        <f t="shared" si="46"/>
        <v>1.7745634725147785E-2</v>
      </c>
      <c r="N447" s="202">
        <v>52</v>
      </c>
      <c r="O447" s="203">
        <f t="shared" si="47"/>
        <v>0.92277300570768483</v>
      </c>
      <c r="P447" s="203">
        <f t="shared" si="48"/>
        <v>1064.738083508867</v>
      </c>
      <c r="Q447" s="296">
        <f t="shared" si="49"/>
        <v>55.366380342461085</v>
      </c>
    </row>
    <row r="448" spans="1:17" ht="12.75" customHeight="1">
      <c r="A448" s="352"/>
      <c r="B448" s="19" t="s">
        <v>172</v>
      </c>
      <c r="C448" s="64" t="s">
        <v>164</v>
      </c>
      <c r="D448" s="25">
        <v>10</v>
      </c>
      <c r="E448" s="17" t="s">
        <v>35</v>
      </c>
      <c r="F448" s="202">
        <f>G448+H448+I448</f>
        <v>12.080000000000002</v>
      </c>
      <c r="G448" s="202">
        <v>0.56100000000000005</v>
      </c>
      <c r="H448" s="202">
        <v>1.1300000000000001</v>
      </c>
      <c r="I448" s="202">
        <v>10.389000000000001</v>
      </c>
      <c r="J448" s="24">
        <v>584.30000000000007</v>
      </c>
      <c r="K448" s="23">
        <v>10.389000000000001</v>
      </c>
      <c r="L448" s="24">
        <v>584.30000000000007</v>
      </c>
      <c r="M448" s="201">
        <f t="shared" si="46"/>
        <v>1.7780249871641281E-2</v>
      </c>
      <c r="N448" s="202">
        <v>52</v>
      </c>
      <c r="O448" s="203">
        <f t="shared" si="47"/>
        <v>0.92457299332534659</v>
      </c>
      <c r="P448" s="203">
        <f t="shared" si="48"/>
        <v>1066.8149922984769</v>
      </c>
      <c r="Q448" s="296">
        <f t="shared" si="49"/>
        <v>55.474379599520802</v>
      </c>
    </row>
    <row r="449" spans="1:17" ht="12.75" customHeight="1">
      <c r="A449" s="352"/>
      <c r="B449" s="15" t="s">
        <v>362</v>
      </c>
      <c r="C449" s="204" t="s">
        <v>350</v>
      </c>
      <c r="D449" s="33">
        <v>108</v>
      </c>
      <c r="E449" s="34" t="s">
        <v>35</v>
      </c>
      <c r="F449" s="198">
        <v>69.040000000000006</v>
      </c>
      <c r="G449" s="198">
        <v>6.21</v>
      </c>
      <c r="H449" s="199">
        <v>17.28</v>
      </c>
      <c r="I449" s="198">
        <v>45.55</v>
      </c>
      <c r="J449" s="35">
        <v>2561.06</v>
      </c>
      <c r="K449" s="200">
        <v>45.55</v>
      </c>
      <c r="L449" s="35">
        <v>2561.06</v>
      </c>
      <c r="M449" s="201">
        <f t="shared" si="46"/>
        <v>1.7785604398178879E-2</v>
      </c>
      <c r="N449" s="202">
        <v>65.8</v>
      </c>
      <c r="O449" s="203">
        <f t="shared" si="47"/>
        <v>1.1702927694001701</v>
      </c>
      <c r="P449" s="203">
        <f t="shared" si="48"/>
        <v>1067.1362638907326</v>
      </c>
      <c r="Q449" s="296">
        <f t="shared" si="49"/>
        <v>70.217566164010208</v>
      </c>
    </row>
    <row r="450" spans="1:17" ht="12.75" customHeight="1">
      <c r="A450" s="352"/>
      <c r="B450" s="19" t="s">
        <v>229</v>
      </c>
      <c r="C450" s="205" t="s">
        <v>202</v>
      </c>
      <c r="D450" s="206">
        <v>59</v>
      </c>
      <c r="E450" s="206">
        <v>1964</v>
      </c>
      <c r="F450" s="207">
        <v>62.959000000000003</v>
      </c>
      <c r="G450" s="207">
        <v>6.6876709999999999</v>
      </c>
      <c r="H450" s="207">
        <v>9.1199999999999992</v>
      </c>
      <c r="I450" s="207">
        <v>47.151333999999999</v>
      </c>
      <c r="J450" s="208">
        <v>2642.27</v>
      </c>
      <c r="K450" s="209">
        <v>47.151333999999999</v>
      </c>
      <c r="L450" s="208">
        <v>2642.27</v>
      </c>
      <c r="M450" s="210">
        <v>1.784500978325455E-2</v>
      </c>
      <c r="N450" s="207">
        <v>67.906999999999996</v>
      </c>
      <c r="O450" s="211">
        <v>1.2118010793514666</v>
      </c>
      <c r="P450" s="211">
        <v>1070.7005869952729</v>
      </c>
      <c r="Q450" s="298">
        <v>72.708064761087996</v>
      </c>
    </row>
    <row r="451" spans="1:17" ht="12.75" customHeight="1">
      <c r="A451" s="352"/>
      <c r="B451" s="19" t="s">
        <v>515</v>
      </c>
      <c r="C451" s="65" t="s">
        <v>774</v>
      </c>
      <c r="D451" s="36">
        <v>22</v>
      </c>
      <c r="E451" s="36" t="s">
        <v>35</v>
      </c>
      <c r="F451" s="215">
        <f>G451+H451+I451</f>
        <v>27.31</v>
      </c>
      <c r="G451" s="215">
        <v>2.0194999999999999</v>
      </c>
      <c r="H451" s="215">
        <v>3.52</v>
      </c>
      <c r="I451" s="215">
        <v>21.770499999999998</v>
      </c>
      <c r="J451" s="37">
        <v>1219.5999999999999</v>
      </c>
      <c r="K451" s="38">
        <f t="shared" ref="K451:L453" si="50">I451</f>
        <v>21.770499999999998</v>
      </c>
      <c r="L451" s="37">
        <f t="shared" si="50"/>
        <v>1219.5999999999999</v>
      </c>
      <c r="M451" s="216">
        <f t="shared" ref="M451:M458" si="51">K451/L451</f>
        <v>1.7850524762217119E-2</v>
      </c>
      <c r="N451" s="215">
        <v>49.3</v>
      </c>
      <c r="O451" s="217">
        <f>M451*N451</f>
        <v>0.88003087077730391</v>
      </c>
      <c r="P451" s="217">
        <f t="shared" ref="P451:P458" si="52">M451*60*1000</f>
        <v>1071.0314857330272</v>
      </c>
      <c r="Q451" s="299">
        <f t="shared" ref="Q451:Q458" si="53">P451*N451/1000</f>
        <v>52.801852246638241</v>
      </c>
    </row>
    <row r="452" spans="1:17" ht="12.75" customHeight="1">
      <c r="A452" s="352"/>
      <c r="B452" s="19" t="s">
        <v>515</v>
      </c>
      <c r="C452" s="65" t="s">
        <v>504</v>
      </c>
      <c r="D452" s="36">
        <v>20</v>
      </c>
      <c r="E452" s="36" t="s">
        <v>35</v>
      </c>
      <c r="F452" s="215">
        <f>G452+H452+I452</f>
        <v>22</v>
      </c>
      <c r="G452" s="215">
        <v>2.0739999999999998</v>
      </c>
      <c r="H452" s="215">
        <v>3.2</v>
      </c>
      <c r="I452" s="215">
        <v>16.725999999999999</v>
      </c>
      <c r="J452" s="37">
        <v>936.33</v>
      </c>
      <c r="K452" s="38">
        <f t="shared" si="50"/>
        <v>16.725999999999999</v>
      </c>
      <c r="L452" s="37">
        <f t="shared" si="50"/>
        <v>936.33</v>
      </c>
      <c r="M452" s="216">
        <f t="shared" si="51"/>
        <v>1.7863360140121538E-2</v>
      </c>
      <c r="N452" s="215">
        <v>49.3</v>
      </c>
      <c r="O452" s="217">
        <f>M452*N452</f>
        <v>0.8806636549079917</v>
      </c>
      <c r="P452" s="217">
        <f t="shared" si="52"/>
        <v>1071.8016084072924</v>
      </c>
      <c r="Q452" s="299">
        <f t="shared" si="53"/>
        <v>52.839819294479518</v>
      </c>
    </row>
    <row r="453" spans="1:17" ht="12.75" customHeight="1">
      <c r="A453" s="352"/>
      <c r="B453" s="15" t="s">
        <v>402</v>
      </c>
      <c r="C453" s="64" t="s">
        <v>695</v>
      </c>
      <c r="D453" s="17">
        <v>22</v>
      </c>
      <c r="E453" s="17" t="s">
        <v>35</v>
      </c>
      <c r="F453" s="202">
        <f>G453+H453+I453</f>
        <v>26.722000000000001</v>
      </c>
      <c r="G453" s="202">
        <v>2.0350000000000001</v>
      </c>
      <c r="H453" s="202">
        <v>3.52</v>
      </c>
      <c r="I453" s="202">
        <v>21.167000000000002</v>
      </c>
      <c r="J453" s="24">
        <v>1184.78</v>
      </c>
      <c r="K453" s="23">
        <f t="shared" si="50"/>
        <v>21.167000000000002</v>
      </c>
      <c r="L453" s="24">
        <f t="shared" si="50"/>
        <v>1184.78</v>
      </c>
      <c r="M453" s="201">
        <f t="shared" si="51"/>
        <v>1.7865764108104459E-2</v>
      </c>
      <c r="N453" s="202">
        <v>89.59</v>
      </c>
      <c r="O453" s="203">
        <f>M453*N453</f>
        <v>1.6005938064450784</v>
      </c>
      <c r="P453" s="203">
        <f t="shared" si="52"/>
        <v>1071.9458464862676</v>
      </c>
      <c r="Q453" s="296">
        <f t="shared" si="53"/>
        <v>96.035628386704715</v>
      </c>
    </row>
    <row r="454" spans="1:17" ht="12.75" customHeight="1">
      <c r="A454" s="352"/>
      <c r="B454" s="19" t="s">
        <v>668</v>
      </c>
      <c r="C454" s="50" t="s">
        <v>656</v>
      </c>
      <c r="D454" s="15">
        <v>20</v>
      </c>
      <c r="E454" s="15">
        <v>1970</v>
      </c>
      <c r="F454" s="192">
        <f>G454+H454+I454</f>
        <v>21.5</v>
      </c>
      <c r="G454" s="192">
        <v>1.1599999999999999</v>
      </c>
      <c r="H454" s="192">
        <v>3.2</v>
      </c>
      <c r="I454" s="192">
        <v>17.14</v>
      </c>
      <c r="J454" s="22">
        <v>957.46</v>
      </c>
      <c r="K454" s="21">
        <v>17.14</v>
      </c>
      <c r="L454" s="22">
        <v>957.46</v>
      </c>
      <c r="M454" s="193">
        <f t="shared" si="51"/>
        <v>1.7901531134459924E-2</v>
      </c>
      <c r="N454" s="192">
        <v>60.5</v>
      </c>
      <c r="O454" s="194">
        <f>M454*N454*1.09</f>
        <v>1.1805164706619597</v>
      </c>
      <c r="P454" s="194">
        <f t="shared" si="52"/>
        <v>1074.0918680675954</v>
      </c>
      <c r="Q454" s="297">
        <f t="shared" si="53"/>
        <v>64.98255801808952</v>
      </c>
    </row>
    <row r="455" spans="1:17" ht="12.75" customHeight="1">
      <c r="A455" s="352"/>
      <c r="B455" s="15" t="s">
        <v>402</v>
      </c>
      <c r="C455" s="64" t="s">
        <v>696</v>
      </c>
      <c r="D455" s="17">
        <v>22</v>
      </c>
      <c r="E455" s="17" t="s">
        <v>35</v>
      </c>
      <c r="F455" s="202">
        <f>G455+H455+I455</f>
        <v>27.480999999999998</v>
      </c>
      <c r="G455" s="202">
        <v>2.2669999999999999</v>
      </c>
      <c r="H455" s="202">
        <v>3.52</v>
      </c>
      <c r="I455" s="202">
        <v>21.693999999999999</v>
      </c>
      <c r="J455" s="24">
        <v>1211.5</v>
      </c>
      <c r="K455" s="23">
        <f>I455</f>
        <v>21.693999999999999</v>
      </c>
      <c r="L455" s="24">
        <f>J455</f>
        <v>1211.5</v>
      </c>
      <c r="M455" s="201">
        <f t="shared" si="51"/>
        <v>1.7906727197688814E-2</v>
      </c>
      <c r="N455" s="202">
        <v>89.59</v>
      </c>
      <c r="O455" s="203">
        <f>M455*N455</f>
        <v>1.604263689640941</v>
      </c>
      <c r="P455" s="203">
        <f t="shared" si="52"/>
        <v>1074.4036318613289</v>
      </c>
      <c r="Q455" s="296">
        <f t="shared" si="53"/>
        <v>96.25582137845646</v>
      </c>
    </row>
    <row r="456" spans="1:17" ht="12.75" customHeight="1">
      <c r="A456" s="352"/>
      <c r="B456" s="19" t="s">
        <v>31</v>
      </c>
      <c r="C456" s="64" t="s">
        <v>565</v>
      </c>
      <c r="D456" s="17">
        <v>29</v>
      </c>
      <c r="E456" s="17">
        <v>1974</v>
      </c>
      <c r="F456" s="202">
        <v>31.5</v>
      </c>
      <c r="G456" s="202">
        <v>2.68</v>
      </c>
      <c r="H456" s="202">
        <v>4.4800000000000004</v>
      </c>
      <c r="I456" s="202">
        <v>24.34</v>
      </c>
      <c r="J456" s="24">
        <v>1359</v>
      </c>
      <c r="K456" s="23">
        <v>24.34</v>
      </c>
      <c r="L456" s="24">
        <v>1359</v>
      </c>
      <c r="M456" s="201">
        <f t="shared" si="51"/>
        <v>1.7910228108903605E-2</v>
      </c>
      <c r="N456" s="202">
        <v>56.35</v>
      </c>
      <c r="O456" s="203">
        <f>M456*N456</f>
        <v>1.0092413539367182</v>
      </c>
      <c r="P456" s="203">
        <f t="shared" si="52"/>
        <v>1074.6136865342164</v>
      </c>
      <c r="Q456" s="296">
        <f t="shared" si="53"/>
        <v>60.554481236203095</v>
      </c>
    </row>
    <row r="457" spans="1:17" ht="12.75" customHeight="1">
      <c r="A457" s="352"/>
      <c r="B457" s="15" t="s">
        <v>402</v>
      </c>
      <c r="C457" s="64" t="s">
        <v>675</v>
      </c>
      <c r="D457" s="17">
        <v>12</v>
      </c>
      <c r="E457" s="17" t="s">
        <v>35</v>
      </c>
      <c r="F457" s="202">
        <f>G457+H457+I457</f>
        <v>14.958</v>
      </c>
      <c r="G457" s="202">
        <v>0.44</v>
      </c>
      <c r="H457" s="202">
        <v>1.92</v>
      </c>
      <c r="I457" s="202">
        <v>12.598000000000001</v>
      </c>
      <c r="J457" s="24">
        <v>701.9</v>
      </c>
      <c r="K457" s="23">
        <f>I457</f>
        <v>12.598000000000001</v>
      </c>
      <c r="L457" s="24">
        <f>J457</f>
        <v>701.9</v>
      </c>
      <c r="M457" s="201">
        <f t="shared" si="51"/>
        <v>1.7948425701666906E-2</v>
      </c>
      <c r="N457" s="202">
        <v>89.59</v>
      </c>
      <c r="O457" s="203">
        <f>M457*N457</f>
        <v>1.6079994586123381</v>
      </c>
      <c r="P457" s="203">
        <f t="shared" si="52"/>
        <v>1076.9055421000144</v>
      </c>
      <c r="Q457" s="296">
        <f t="shared" si="53"/>
        <v>96.479967516740288</v>
      </c>
    </row>
    <row r="458" spans="1:17" ht="12.75" customHeight="1">
      <c r="A458" s="352"/>
      <c r="B458" s="19" t="s">
        <v>30</v>
      </c>
      <c r="C458" s="64" t="s">
        <v>29</v>
      </c>
      <c r="D458" s="17">
        <v>20</v>
      </c>
      <c r="E458" s="17">
        <v>1987</v>
      </c>
      <c r="F458" s="202">
        <f>G458+H458+I458</f>
        <v>24.274001999999999</v>
      </c>
      <c r="G458" s="202">
        <v>1.4424410000000001</v>
      </c>
      <c r="H458" s="202">
        <v>3.4</v>
      </c>
      <c r="I458" s="202">
        <v>19.431560999999999</v>
      </c>
      <c r="J458" s="24">
        <v>1081.5999999999999</v>
      </c>
      <c r="K458" s="23">
        <f>I458</f>
        <v>19.431560999999999</v>
      </c>
      <c r="L458" s="24">
        <f>J458</f>
        <v>1081.5999999999999</v>
      </c>
      <c r="M458" s="201">
        <f t="shared" si="51"/>
        <v>1.7965570451183431E-2</v>
      </c>
      <c r="N458" s="202">
        <v>81</v>
      </c>
      <c r="O458" s="203">
        <f>M458*N458</f>
        <v>1.455211206545858</v>
      </c>
      <c r="P458" s="203">
        <f t="shared" si="52"/>
        <v>1077.934227071006</v>
      </c>
      <c r="Q458" s="296">
        <f t="shared" si="53"/>
        <v>87.31267239275148</v>
      </c>
    </row>
    <row r="459" spans="1:17" ht="12.75" customHeight="1">
      <c r="A459" s="352"/>
      <c r="B459" s="15" t="s">
        <v>429</v>
      </c>
      <c r="C459" s="50" t="s">
        <v>418</v>
      </c>
      <c r="D459" s="15">
        <v>45</v>
      </c>
      <c r="E459" s="15">
        <v>1981</v>
      </c>
      <c r="F459" s="192">
        <f>SUM(G459+H459+I459)</f>
        <v>50.5</v>
      </c>
      <c r="G459" s="192">
        <v>2.8</v>
      </c>
      <c r="H459" s="192">
        <v>7.2</v>
      </c>
      <c r="I459" s="192">
        <v>40.5</v>
      </c>
      <c r="J459" s="22">
        <v>2250.5500000000002</v>
      </c>
      <c r="K459" s="21">
        <v>40.5</v>
      </c>
      <c r="L459" s="22">
        <v>2250.5500000000002</v>
      </c>
      <c r="M459" s="193">
        <f>SUM(K459/L459)</f>
        <v>1.7995601075292706E-2</v>
      </c>
      <c r="N459" s="192">
        <v>58.2</v>
      </c>
      <c r="O459" s="194">
        <f>SUM(M459*N459)</f>
        <v>1.0473439825820356</v>
      </c>
      <c r="P459" s="194">
        <f>SUM(M459*60*1000)</f>
        <v>1079.7360645175625</v>
      </c>
      <c r="Q459" s="297">
        <f>SUM(O459*60)</f>
        <v>62.840638954922142</v>
      </c>
    </row>
    <row r="460" spans="1:17" ht="12.75" customHeight="1">
      <c r="A460" s="352"/>
      <c r="B460" s="15" t="s">
        <v>128</v>
      </c>
      <c r="C460" s="50" t="s">
        <v>117</v>
      </c>
      <c r="D460" s="15">
        <v>37</v>
      </c>
      <c r="E460" s="15">
        <v>1970</v>
      </c>
      <c r="F460" s="192">
        <v>36.64</v>
      </c>
      <c r="G460" s="192">
        <v>2.375121</v>
      </c>
      <c r="H460" s="192">
        <v>5.76</v>
      </c>
      <c r="I460" s="192">
        <v>28.504875999999999</v>
      </c>
      <c r="J460" s="22">
        <v>1579.46</v>
      </c>
      <c r="K460" s="21">
        <v>28.504875999999999</v>
      </c>
      <c r="L460" s="22">
        <v>1579.46</v>
      </c>
      <c r="M460" s="193">
        <v>1.8047228799716358E-2</v>
      </c>
      <c r="N460" s="192">
        <v>83.27600000000001</v>
      </c>
      <c r="O460" s="194">
        <v>1.5029010255251796</v>
      </c>
      <c r="P460" s="194">
        <v>1082.8337279829814</v>
      </c>
      <c r="Q460" s="297">
        <v>90.174061531510773</v>
      </c>
    </row>
    <row r="461" spans="1:17" ht="12.75" customHeight="1">
      <c r="A461" s="352"/>
      <c r="B461" s="19" t="s">
        <v>86</v>
      </c>
      <c r="C461" s="213" t="s">
        <v>822</v>
      </c>
      <c r="D461" s="214">
        <v>9</v>
      </c>
      <c r="E461" s="214">
        <v>1986</v>
      </c>
      <c r="F461" s="207">
        <v>11.773</v>
      </c>
      <c r="G461" s="207">
        <v>0.81110400000000005</v>
      </c>
      <c r="H461" s="207">
        <v>1.28</v>
      </c>
      <c r="I461" s="207">
        <v>9.6818939999999998</v>
      </c>
      <c r="J461" s="208">
        <v>536.30999999999995</v>
      </c>
      <c r="K461" s="209">
        <v>9.6818939999999998</v>
      </c>
      <c r="L461" s="208">
        <v>536.30999999999995</v>
      </c>
      <c r="M461" s="210">
        <v>1.8052794092968619E-2</v>
      </c>
      <c r="N461" s="207">
        <v>76.082000000000008</v>
      </c>
      <c r="O461" s="211">
        <v>1.3734926801812386</v>
      </c>
      <c r="P461" s="211">
        <v>1083.1676455781171</v>
      </c>
      <c r="Q461" s="298">
        <v>82.409560810874325</v>
      </c>
    </row>
    <row r="462" spans="1:17" ht="12.75" customHeight="1">
      <c r="A462" s="352"/>
      <c r="B462" s="15" t="s">
        <v>401</v>
      </c>
      <c r="C462" s="50" t="s">
        <v>391</v>
      </c>
      <c r="D462" s="15">
        <v>85</v>
      </c>
      <c r="E462" s="15">
        <v>1970</v>
      </c>
      <c r="F462" s="192">
        <v>89.8</v>
      </c>
      <c r="G462" s="192">
        <v>6.8328699999999998</v>
      </c>
      <c r="H462" s="192">
        <v>13.6</v>
      </c>
      <c r="I462" s="192">
        <v>69.367130000000003</v>
      </c>
      <c r="J462" s="22">
        <v>3839.76</v>
      </c>
      <c r="K462" s="21">
        <v>69.367130000000003</v>
      </c>
      <c r="L462" s="22">
        <v>3839.76</v>
      </c>
      <c r="M462" s="193">
        <f t="shared" ref="M462:M467" si="54">K462/L462</f>
        <v>1.8065485863699816E-2</v>
      </c>
      <c r="N462" s="192">
        <v>65.400000000000006</v>
      </c>
      <c r="O462" s="194">
        <f>K462*N462/J462</f>
        <v>1.181482775485968</v>
      </c>
      <c r="P462" s="194">
        <f t="shared" ref="P462:P467" si="55">M462*60*1000</f>
        <v>1083.9291518219889</v>
      </c>
      <c r="Q462" s="297">
        <f>O462*60</f>
        <v>70.888966529158083</v>
      </c>
    </row>
    <row r="463" spans="1:17" ht="12.75" customHeight="1">
      <c r="A463" s="352"/>
      <c r="B463" s="19" t="s">
        <v>40</v>
      </c>
      <c r="C463" s="64" t="s">
        <v>615</v>
      </c>
      <c r="D463" s="17">
        <v>25</v>
      </c>
      <c r="E463" s="17" t="s">
        <v>613</v>
      </c>
      <c r="F463" s="202">
        <f>SUM(G463,H463,I463)</f>
        <v>32.726999999999997</v>
      </c>
      <c r="G463" s="202">
        <v>3.5710000000000002</v>
      </c>
      <c r="H463" s="202">
        <v>4</v>
      </c>
      <c r="I463" s="202">
        <v>25.155999999999999</v>
      </c>
      <c r="J463" s="24"/>
      <c r="K463" s="23">
        <f>I463</f>
        <v>25.155999999999999</v>
      </c>
      <c r="L463" s="24">
        <v>1389.64</v>
      </c>
      <c r="M463" s="201">
        <f t="shared" si="54"/>
        <v>1.8102530151693962E-2</v>
      </c>
      <c r="N463" s="202">
        <v>65.617999999999995</v>
      </c>
      <c r="O463" s="203">
        <f>M463*N463</f>
        <v>1.1878518234938542</v>
      </c>
      <c r="P463" s="203">
        <f t="shared" si="55"/>
        <v>1086.1518091016378</v>
      </c>
      <c r="Q463" s="296">
        <f>P463*N463/1000</f>
        <v>71.271109409631265</v>
      </c>
    </row>
    <row r="464" spans="1:17" ht="12.75" customHeight="1">
      <c r="A464" s="352"/>
      <c r="B464" s="19" t="s">
        <v>30</v>
      </c>
      <c r="C464" s="64" t="s">
        <v>286</v>
      </c>
      <c r="D464" s="17">
        <v>15</v>
      </c>
      <c r="E464" s="17">
        <v>1984</v>
      </c>
      <c r="F464" s="202">
        <f>G464+H464+I464</f>
        <v>13.556001</v>
      </c>
      <c r="G464" s="202">
        <v>0.88809000000000005</v>
      </c>
      <c r="H464" s="202">
        <v>0.15</v>
      </c>
      <c r="I464" s="202">
        <v>12.517911</v>
      </c>
      <c r="J464" s="24">
        <v>691.4</v>
      </c>
      <c r="K464" s="23">
        <f>I464</f>
        <v>12.517911</v>
      </c>
      <c r="L464" s="24">
        <f>J464</f>
        <v>691.4</v>
      </c>
      <c r="M464" s="201">
        <f t="shared" si="54"/>
        <v>1.81051648828464E-2</v>
      </c>
      <c r="N464" s="202">
        <v>81</v>
      </c>
      <c r="O464" s="203">
        <f>M464*N464</f>
        <v>1.4665183555105583</v>
      </c>
      <c r="P464" s="203">
        <f t="shared" si="55"/>
        <v>1086.3098929707839</v>
      </c>
      <c r="Q464" s="296">
        <f>P464*N464/1000</f>
        <v>87.991101330633498</v>
      </c>
    </row>
    <row r="465" spans="1:17" ht="12.75" customHeight="1">
      <c r="A465" s="352"/>
      <c r="B465" s="19" t="s">
        <v>515</v>
      </c>
      <c r="C465" s="65" t="s">
        <v>775</v>
      </c>
      <c r="D465" s="36">
        <v>22</v>
      </c>
      <c r="E465" s="36" t="s">
        <v>35</v>
      </c>
      <c r="F465" s="215">
        <f>G465+H465+I465</f>
        <v>27.7</v>
      </c>
      <c r="G465" s="215">
        <v>2.7835999999999999</v>
      </c>
      <c r="H465" s="215">
        <v>3.52</v>
      </c>
      <c r="I465" s="215">
        <v>21.3964</v>
      </c>
      <c r="J465" s="37">
        <v>1180.93</v>
      </c>
      <c r="K465" s="38">
        <f>I465</f>
        <v>21.3964</v>
      </c>
      <c r="L465" s="37">
        <f>J465</f>
        <v>1180.93</v>
      </c>
      <c r="M465" s="216">
        <f t="shared" si="54"/>
        <v>1.8118262725140354E-2</v>
      </c>
      <c r="N465" s="215">
        <v>49.3</v>
      </c>
      <c r="O465" s="217">
        <f>M465*N465</f>
        <v>0.89323035234941939</v>
      </c>
      <c r="P465" s="217">
        <f t="shared" si="55"/>
        <v>1087.0957635084212</v>
      </c>
      <c r="Q465" s="299">
        <f>P465*N465/1000</f>
        <v>53.593821140965161</v>
      </c>
    </row>
    <row r="466" spans="1:17" ht="12.75" customHeight="1">
      <c r="A466" s="352"/>
      <c r="B466" s="19" t="s">
        <v>172</v>
      </c>
      <c r="C466" s="64" t="s">
        <v>639</v>
      </c>
      <c r="D466" s="25">
        <v>55</v>
      </c>
      <c r="E466" s="17" t="s">
        <v>35</v>
      </c>
      <c r="F466" s="202">
        <f>G466+H466+I466</f>
        <v>67.700005000000004</v>
      </c>
      <c r="G466" s="202">
        <v>4.9470000000000001</v>
      </c>
      <c r="H466" s="202">
        <v>8.64</v>
      </c>
      <c r="I466" s="202">
        <v>54.113005000000001</v>
      </c>
      <c r="J466" s="24">
        <v>2985.27</v>
      </c>
      <c r="K466" s="23">
        <v>54.113005000000001</v>
      </c>
      <c r="L466" s="24">
        <v>2985.27</v>
      </c>
      <c r="M466" s="201">
        <f t="shared" si="54"/>
        <v>1.8126670284429883E-2</v>
      </c>
      <c r="N466" s="202">
        <v>52</v>
      </c>
      <c r="O466" s="203">
        <f>M466*N466</f>
        <v>0.94258685479035398</v>
      </c>
      <c r="P466" s="203">
        <f t="shared" si="55"/>
        <v>1087.600217065793</v>
      </c>
      <c r="Q466" s="296">
        <f>P466*N466/1000</f>
        <v>56.55521128742123</v>
      </c>
    </row>
    <row r="467" spans="1:17" ht="12.75" customHeight="1">
      <c r="A467" s="352"/>
      <c r="B467" s="19" t="s">
        <v>172</v>
      </c>
      <c r="C467" s="64" t="s">
        <v>159</v>
      </c>
      <c r="D467" s="25">
        <v>24</v>
      </c>
      <c r="E467" s="17" t="s">
        <v>35</v>
      </c>
      <c r="F467" s="202">
        <f>G467+H467+I467</f>
        <v>23.1</v>
      </c>
      <c r="G467" s="202">
        <v>1.1220000000000001</v>
      </c>
      <c r="H467" s="202">
        <v>3.84</v>
      </c>
      <c r="I467" s="202">
        <v>18.138000000000002</v>
      </c>
      <c r="J467" s="24">
        <v>1000.52</v>
      </c>
      <c r="K467" s="23">
        <v>18.138000000000002</v>
      </c>
      <c r="L467" s="24">
        <v>1000.52</v>
      </c>
      <c r="M467" s="201">
        <f t="shared" si="54"/>
        <v>1.812857314196618E-2</v>
      </c>
      <c r="N467" s="202">
        <v>52</v>
      </c>
      <c r="O467" s="203">
        <f>M467*N467</f>
        <v>0.94268580338224139</v>
      </c>
      <c r="P467" s="203">
        <f t="shared" si="55"/>
        <v>1087.7143885179707</v>
      </c>
      <c r="Q467" s="296">
        <f>P467*N467/1000</f>
        <v>56.561148202934476</v>
      </c>
    </row>
    <row r="468" spans="1:17" ht="12.75" customHeight="1">
      <c r="A468" s="352"/>
      <c r="B468" s="15" t="s">
        <v>138</v>
      </c>
      <c r="C468" s="60" t="s">
        <v>267</v>
      </c>
      <c r="D468" s="61">
        <v>22</v>
      </c>
      <c r="E468" s="61">
        <v>1992</v>
      </c>
      <c r="F468" s="195">
        <v>26.515000000000001</v>
      </c>
      <c r="G468" s="195">
        <v>1.9758929999999999</v>
      </c>
      <c r="H468" s="195">
        <v>3.52</v>
      </c>
      <c r="I468" s="195">
        <v>21.019106000000001</v>
      </c>
      <c r="J468" s="62">
        <v>1158.3800000000001</v>
      </c>
      <c r="K468" s="63">
        <v>21.019106000000001</v>
      </c>
      <c r="L468" s="62">
        <v>1158.3800000000001</v>
      </c>
      <c r="M468" s="196">
        <v>1.8145259759319049E-2</v>
      </c>
      <c r="N468" s="195">
        <v>87.527000000000001</v>
      </c>
      <c r="O468" s="197">
        <v>1.5882001509539183</v>
      </c>
      <c r="P468" s="197">
        <v>1088.7155855591432</v>
      </c>
      <c r="Q468" s="295">
        <v>95.29200905723512</v>
      </c>
    </row>
    <row r="469" spans="1:17" ht="12.75" customHeight="1">
      <c r="A469" s="352"/>
      <c r="B469" s="15" t="s">
        <v>429</v>
      </c>
      <c r="C469" s="50" t="s">
        <v>413</v>
      </c>
      <c r="D469" s="15">
        <v>50</v>
      </c>
      <c r="E469" s="15">
        <v>1969</v>
      </c>
      <c r="F469" s="192">
        <f>SUM(G469+H469+I469)</f>
        <v>59.4</v>
      </c>
      <c r="G469" s="192">
        <v>4.5999999999999996</v>
      </c>
      <c r="H469" s="192">
        <v>7.9</v>
      </c>
      <c r="I469" s="192">
        <v>46.9</v>
      </c>
      <c r="J469" s="22">
        <v>2582.6</v>
      </c>
      <c r="K469" s="21">
        <v>46.9</v>
      </c>
      <c r="L469" s="22">
        <v>2582.6</v>
      </c>
      <c r="M469" s="193">
        <f>SUM(K469/L469)</f>
        <v>1.8159993804692943E-2</v>
      </c>
      <c r="N469" s="192">
        <v>58.2</v>
      </c>
      <c r="O469" s="194">
        <f>SUM(M469*N469)</f>
        <v>1.0569116394331293</v>
      </c>
      <c r="P469" s="194">
        <f>SUM(M469*60*1000)</f>
        <v>1089.5996282815765</v>
      </c>
      <c r="Q469" s="297">
        <f>SUM(O469*60)</f>
        <v>63.414698365987753</v>
      </c>
    </row>
    <row r="470" spans="1:17" ht="12.75" customHeight="1">
      <c r="A470" s="352"/>
      <c r="B470" s="15" t="s">
        <v>77</v>
      </c>
      <c r="C470" s="50" t="s">
        <v>61</v>
      </c>
      <c r="D470" s="15">
        <v>107</v>
      </c>
      <c r="E470" s="15">
        <v>1974</v>
      </c>
      <c r="F470" s="192">
        <v>72.930000000000007</v>
      </c>
      <c r="G470" s="192">
        <v>9.2899999999999991</v>
      </c>
      <c r="H470" s="192">
        <v>17.12</v>
      </c>
      <c r="I470" s="192">
        <f>F470-G470-H470</f>
        <v>46.52000000000001</v>
      </c>
      <c r="J470" s="22">
        <v>2559.98</v>
      </c>
      <c r="K470" s="21">
        <f>I470/J470*L470</f>
        <v>45.486012234470593</v>
      </c>
      <c r="L470" s="22">
        <v>2503.08</v>
      </c>
      <c r="M470" s="193">
        <f>K470/L470</f>
        <v>1.8172016968882574E-2</v>
      </c>
      <c r="N470" s="192">
        <v>70.522999999999996</v>
      </c>
      <c r="O470" s="194">
        <f>M470*N470</f>
        <v>1.2815451526965056</v>
      </c>
      <c r="P470" s="194">
        <f>M470*60*1000</f>
        <v>1090.3210181329544</v>
      </c>
      <c r="Q470" s="297">
        <f>P470*N470/1000</f>
        <v>76.892709161790336</v>
      </c>
    </row>
    <row r="471" spans="1:17" ht="12.75" customHeight="1">
      <c r="A471" s="352"/>
      <c r="B471" s="19" t="s">
        <v>86</v>
      </c>
      <c r="C471" s="213" t="s">
        <v>81</v>
      </c>
      <c r="D471" s="214">
        <v>40</v>
      </c>
      <c r="E471" s="214">
        <v>1988</v>
      </c>
      <c r="F471" s="207">
        <v>43.648000000000003</v>
      </c>
      <c r="G471" s="207">
        <v>2.5499999999999998</v>
      </c>
      <c r="H471" s="207">
        <v>3.92</v>
      </c>
      <c r="I471" s="207">
        <v>37.177999</v>
      </c>
      <c r="J471" s="208">
        <v>2040.9</v>
      </c>
      <c r="K471" s="209">
        <v>37.177999</v>
      </c>
      <c r="L471" s="208">
        <v>2040.9</v>
      </c>
      <c r="M471" s="210">
        <v>1.8216472634621981E-2</v>
      </c>
      <c r="N471" s="207">
        <v>74.992000000000004</v>
      </c>
      <c r="O471" s="211">
        <v>1.3660897158155716</v>
      </c>
      <c r="P471" s="211">
        <v>1092.9883580773187</v>
      </c>
      <c r="Q471" s="298">
        <v>81.965382948934291</v>
      </c>
    </row>
    <row r="472" spans="1:17" ht="12.75" customHeight="1">
      <c r="A472" s="352"/>
      <c r="B472" s="19" t="s">
        <v>31</v>
      </c>
      <c r="C472" s="64" t="s">
        <v>567</v>
      </c>
      <c r="D472" s="17">
        <v>48</v>
      </c>
      <c r="E472" s="17">
        <v>1979</v>
      </c>
      <c r="F472" s="202">
        <v>55.7</v>
      </c>
      <c r="G472" s="202">
        <v>4.08</v>
      </c>
      <c r="H472" s="202">
        <v>7.68</v>
      </c>
      <c r="I472" s="202">
        <v>43.94</v>
      </c>
      <c r="J472" s="24">
        <v>2401</v>
      </c>
      <c r="K472" s="23">
        <v>43.94</v>
      </c>
      <c r="L472" s="24">
        <v>2401</v>
      </c>
      <c r="M472" s="201">
        <f>K472/L472</f>
        <v>1.8300708038317366E-2</v>
      </c>
      <c r="N472" s="202">
        <v>56.35</v>
      </c>
      <c r="O472" s="203">
        <f>M472*N472</f>
        <v>1.0312448979591835</v>
      </c>
      <c r="P472" s="203">
        <f>M472*60*1000</f>
        <v>1098.0424822990419</v>
      </c>
      <c r="Q472" s="296">
        <f>P472*N472/1000</f>
        <v>61.87469387755101</v>
      </c>
    </row>
    <row r="473" spans="1:17" ht="12.75" customHeight="1">
      <c r="A473" s="352"/>
      <c r="B473" s="19" t="s">
        <v>148</v>
      </c>
      <c r="C473" s="218" t="s">
        <v>270</v>
      </c>
      <c r="D473" s="219">
        <v>35</v>
      </c>
      <c r="E473" s="219">
        <v>1972</v>
      </c>
      <c r="F473" s="220">
        <v>35.834000000000003</v>
      </c>
      <c r="G473" s="220">
        <v>2.290257</v>
      </c>
      <c r="H473" s="220">
        <v>5.76</v>
      </c>
      <c r="I473" s="220">
        <v>27.783745</v>
      </c>
      <c r="J473" s="221">
        <v>1516.82</v>
      </c>
      <c r="K473" s="222">
        <v>27.783745</v>
      </c>
      <c r="L473" s="221">
        <v>1516.82</v>
      </c>
      <c r="M473" s="223">
        <v>1.8317100908479583E-2</v>
      </c>
      <c r="N473" s="220">
        <v>71.722000000000008</v>
      </c>
      <c r="O473" s="224">
        <v>1.3137391113579728</v>
      </c>
      <c r="P473" s="224">
        <v>1099.0260545087749</v>
      </c>
      <c r="Q473" s="300">
        <v>78.82434668147836</v>
      </c>
    </row>
    <row r="474" spans="1:17" ht="12.75" customHeight="1">
      <c r="A474" s="352"/>
      <c r="B474" s="19" t="s">
        <v>229</v>
      </c>
      <c r="C474" s="205" t="s">
        <v>237</v>
      </c>
      <c r="D474" s="206">
        <v>31</v>
      </c>
      <c r="E474" s="206">
        <v>1986</v>
      </c>
      <c r="F474" s="207">
        <v>42.658000000000001</v>
      </c>
      <c r="G474" s="207">
        <v>3.4299369999999998</v>
      </c>
      <c r="H474" s="207">
        <v>4.96</v>
      </c>
      <c r="I474" s="207">
        <v>34.268064000000003</v>
      </c>
      <c r="J474" s="208">
        <v>1870.28</v>
      </c>
      <c r="K474" s="209">
        <v>34.268064000000003</v>
      </c>
      <c r="L474" s="208">
        <v>1870.28</v>
      </c>
      <c r="M474" s="210">
        <v>1.8322424449815002E-2</v>
      </c>
      <c r="N474" s="207">
        <v>67.906999999999996</v>
      </c>
      <c r="O474" s="211">
        <v>1.2442208771135872</v>
      </c>
      <c r="P474" s="211">
        <v>1099.3454669888999</v>
      </c>
      <c r="Q474" s="298">
        <v>74.653252626815231</v>
      </c>
    </row>
    <row r="475" spans="1:17" ht="12.75" customHeight="1">
      <c r="A475" s="352"/>
      <c r="B475" s="19" t="s">
        <v>30</v>
      </c>
      <c r="C475" s="64" t="s">
        <v>560</v>
      </c>
      <c r="D475" s="17">
        <v>12</v>
      </c>
      <c r="E475" s="17">
        <v>1988</v>
      </c>
      <c r="F475" s="202">
        <f>G475+H475+I475</f>
        <v>13.748000000000001</v>
      </c>
      <c r="G475" s="202">
        <v>0.88066</v>
      </c>
      <c r="H475" s="202">
        <v>1.92</v>
      </c>
      <c r="I475" s="202">
        <v>10.947340000000001</v>
      </c>
      <c r="J475" s="24">
        <v>597.29999999999995</v>
      </c>
      <c r="K475" s="23">
        <f>I475</f>
        <v>10.947340000000001</v>
      </c>
      <c r="L475" s="24">
        <f>J475</f>
        <v>597.29999999999995</v>
      </c>
      <c r="M475" s="201">
        <f>K475/L475</f>
        <v>1.8328042859534575E-2</v>
      </c>
      <c r="N475" s="202">
        <v>81</v>
      </c>
      <c r="O475" s="203">
        <f>M475*N475</f>
        <v>1.4845714716223006</v>
      </c>
      <c r="P475" s="203">
        <f>M475*60*1000</f>
        <v>1099.6825715720745</v>
      </c>
      <c r="Q475" s="296">
        <f>P475*N475/1000</f>
        <v>89.074288297338029</v>
      </c>
    </row>
    <row r="476" spans="1:17" ht="12.75" customHeight="1">
      <c r="A476" s="352"/>
      <c r="B476" s="15" t="s">
        <v>158</v>
      </c>
      <c r="C476" s="213" t="s">
        <v>150</v>
      </c>
      <c r="D476" s="214">
        <v>20</v>
      </c>
      <c r="E476" s="214">
        <v>1973</v>
      </c>
      <c r="F476" s="207">
        <v>21.6</v>
      </c>
      <c r="G476" s="207">
        <v>1.3542540000000001</v>
      </c>
      <c r="H476" s="207">
        <v>3.2</v>
      </c>
      <c r="I476" s="207">
        <v>17.045746000000001</v>
      </c>
      <c r="J476" s="208">
        <v>929.05</v>
      </c>
      <c r="K476" s="209">
        <v>17.045746000000001</v>
      </c>
      <c r="L476" s="208">
        <v>929.05</v>
      </c>
      <c r="M476" s="210">
        <v>1.8347501210914378E-2</v>
      </c>
      <c r="N476" s="207">
        <v>75.864000000000004</v>
      </c>
      <c r="O476" s="211">
        <v>1.3919148318648085</v>
      </c>
      <c r="P476" s="211">
        <v>1100.8500726548627</v>
      </c>
      <c r="Q476" s="298">
        <v>83.514889911888517</v>
      </c>
    </row>
    <row r="477" spans="1:17" ht="12.75" customHeight="1">
      <c r="A477" s="352"/>
      <c r="B477" s="19" t="s">
        <v>86</v>
      </c>
      <c r="C477" s="213" t="s">
        <v>244</v>
      </c>
      <c r="D477" s="214">
        <v>41</v>
      </c>
      <c r="E477" s="214">
        <v>1981</v>
      </c>
      <c r="F477" s="207">
        <v>47.308</v>
      </c>
      <c r="G477" s="207">
        <v>3.4574259999999999</v>
      </c>
      <c r="H477" s="207">
        <v>2.65</v>
      </c>
      <c r="I477" s="207">
        <v>41.200581999999997</v>
      </c>
      <c r="J477" s="208">
        <v>2245.19</v>
      </c>
      <c r="K477" s="209">
        <v>41.200581999999997</v>
      </c>
      <c r="L477" s="208">
        <v>2245.19</v>
      </c>
      <c r="M477" s="210">
        <v>1.8350599281129882E-2</v>
      </c>
      <c r="N477" s="207">
        <v>74.992000000000004</v>
      </c>
      <c r="O477" s="211">
        <v>1.3761481412904921</v>
      </c>
      <c r="P477" s="211">
        <v>1101.0359568677929</v>
      </c>
      <c r="Q477" s="298">
        <v>82.568888477429525</v>
      </c>
    </row>
    <row r="478" spans="1:17" ht="12.75" customHeight="1">
      <c r="A478" s="352"/>
      <c r="B478" s="15" t="s">
        <v>538</v>
      </c>
      <c r="C478" s="213" t="s">
        <v>526</v>
      </c>
      <c r="D478" s="214">
        <v>30</v>
      </c>
      <c r="E478" s="214">
        <v>1980</v>
      </c>
      <c r="F478" s="207">
        <v>31.602</v>
      </c>
      <c r="G478" s="207">
        <v>2.6855000000000002</v>
      </c>
      <c r="H478" s="207">
        <v>3.84</v>
      </c>
      <c r="I478" s="207">
        <v>25.076502999999999</v>
      </c>
      <c r="J478" s="208">
        <v>1363.59</v>
      </c>
      <c r="K478" s="209">
        <v>25.076502999999999</v>
      </c>
      <c r="L478" s="208">
        <v>1363.59</v>
      </c>
      <c r="M478" s="210">
        <v>1.8390060795400377E-2</v>
      </c>
      <c r="N478" s="207">
        <v>79.352000000000004</v>
      </c>
      <c r="O478" s="211">
        <v>1.4592881042366108</v>
      </c>
      <c r="P478" s="211">
        <v>1103.4036477240224</v>
      </c>
      <c r="Q478" s="298">
        <v>87.557286254196626</v>
      </c>
    </row>
    <row r="479" spans="1:17" ht="12.75" customHeight="1">
      <c r="A479" s="352"/>
      <c r="B479" s="15" t="s">
        <v>362</v>
      </c>
      <c r="C479" s="204" t="s">
        <v>348</v>
      </c>
      <c r="D479" s="33">
        <v>105</v>
      </c>
      <c r="E479" s="39" t="s">
        <v>35</v>
      </c>
      <c r="F479" s="198">
        <v>71.150000000000006</v>
      </c>
      <c r="G479" s="198">
        <v>7.16</v>
      </c>
      <c r="H479" s="199">
        <v>17.13</v>
      </c>
      <c r="I479" s="198">
        <v>46.86</v>
      </c>
      <c r="J479" s="35">
        <v>2608.98</v>
      </c>
      <c r="K479" s="200">
        <v>46.86</v>
      </c>
      <c r="L479" s="35">
        <v>2539.69</v>
      </c>
      <c r="M479" s="201">
        <f>K479/L479</f>
        <v>1.8451070799979524E-2</v>
      </c>
      <c r="N479" s="202">
        <v>65.8</v>
      </c>
      <c r="O479" s="203">
        <f>M479*N479</f>
        <v>1.2140804586386527</v>
      </c>
      <c r="P479" s="203">
        <f>M479*60*1000</f>
        <v>1107.0642479987714</v>
      </c>
      <c r="Q479" s="296">
        <f>P479*N479/1000</f>
        <v>72.844827518319164</v>
      </c>
    </row>
    <row r="480" spans="1:17" ht="12.75" customHeight="1">
      <c r="A480" s="352"/>
      <c r="B480" s="15" t="s">
        <v>138</v>
      </c>
      <c r="C480" s="60" t="s">
        <v>133</v>
      </c>
      <c r="D480" s="61">
        <v>13</v>
      </c>
      <c r="E480" s="61">
        <v>1900</v>
      </c>
      <c r="F480" s="195">
        <v>11.302</v>
      </c>
      <c r="G480" s="195">
        <v>0.40799999999999997</v>
      </c>
      <c r="H480" s="195">
        <v>1.92</v>
      </c>
      <c r="I480" s="195">
        <v>8.9740000000000002</v>
      </c>
      <c r="J480" s="62">
        <v>485.29</v>
      </c>
      <c r="K480" s="63">
        <v>8.9740000000000002</v>
      </c>
      <c r="L480" s="62">
        <v>485.29</v>
      </c>
      <c r="M480" s="196">
        <v>1.8492035689999794E-2</v>
      </c>
      <c r="N480" s="195">
        <v>87.527000000000001</v>
      </c>
      <c r="O480" s="197">
        <v>1.618552407838612</v>
      </c>
      <c r="P480" s="197">
        <v>1109.5221413999875</v>
      </c>
      <c r="Q480" s="295">
        <v>97.113144470316712</v>
      </c>
    </row>
    <row r="481" spans="1:17" ht="12.75" customHeight="1">
      <c r="A481" s="352"/>
      <c r="B481" s="15" t="s">
        <v>362</v>
      </c>
      <c r="C481" s="204" t="s">
        <v>343</v>
      </c>
      <c r="D481" s="33">
        <v>107</v>
      </c>
      <c r="E481" s="34" t="s">
        <v>35</v>
      </c>
      <c r="F481" s="198">
        <v>70.489999999999995</v>
      </c>
      <c r="G481" s="198">
        <v>5.86</v>
      </c>
      <c r="H481" s="199">
        <v>17.2</v>
      </c>
      <c r="I481" s="198">
        <v>47.43</v>
      </c>
      <c r="J481" s="35">
        <v>2563.58</v>
      </c>
      <c r="K481" s="200">
        <v>47.07</v>
      </c>
      <c r="L481" s="35">
        <v>2544.59</v>
      </c>
      <c r="M481" s="201">
        <f>K481/L481</f>
        <v>1.8498068451106072E-2</v>
      </c>
      <c r="N481" s="202">
        <v>65.8</v>
      </c>
      <c r="O481" s="203">
        <f>M481*N481</f>
        <v>1.2171729040827794</v>
      </c>
      <c r="P481" s="203">
        <f>M481*60*1000</f>
        <v>1109.8841070663643</v>
      </c>
      <c r="Q481" s="296">
        <f>P481*N481/1000</f>
        <v>73.030374244966765</v>
      </c>
    </row>
    <row r="482" spans="1:17" ht="12.75" customHeight="1">
      <c r="A482" s="352"/>
      <c r="B482" s="15" t="s">
        <v>538</v>
      </c>
      <c r="C482" s="205" t="s">
        <v>529</v>
      </c>
      <c r="D482" s="206">
        <v>47</v>
      </c>
      <c r="E482" s="206">
        <v>1969</v>
      </c>
      <c r="F482" s="207">
        <v>45.847000000000001</v>
      </c>
      <c r="G482" s="207">
        <v>3.3300200000000002</v>
      </c>
      <c r="H482" s="207">
        <v>7.44</v>
      </c>
      <c r="I482" s="207">
        <v>35.076976999999999</v>
      </c>
      <c r="J482" s="208">
        <v>1893.25</v>
      </c>
      <c r="K482" s="209">
        <v>35.076976999999999</v>
      </c>
      <c r="L482" s="208">
        <v>1893.25</v>
      </c>
      <c r="M482" s="210">
        <v>1.852738782516836E-2</v>
      </c>
      <c r="N482" s="207">
        <v>79.352000000000004</v>
      </c>
      <c r="O482" s="211">
        <v>1.4701852787027598</v>
      </c>
      <c r="P482" s="211">
        <v>1111.6432695101016</v>
      </c>
      <c r="Q482" s="298">
        <v>88.211116722165599</v>
      </c>
    </row>
    <row r="483" spans="1:17" ht="12.75" customHeight="1">
      <c r="A483" s="352"/>
      <c r="B483" s="19" t="s">
        <v>31</v>
      </c>
      <c r="C483" s="64" t="s">
        <v>569</v>
      </c>
      <c r="D483" s="17">
        <v>40</v>
      </c>
      <c r="E483" s="17">
        <v>1969</v>
      </c>
      <c r="F483" s="202">
        <v>46.2</v>
      </c>
      <c r="G483" s="202">
        <v>2.81</v>
      </c>
      <c r="H483" s="202">
        <v>6.4</v>
      </c>
      <c r="I483" s="202">
        <v>37</v>
      </c>
      <c r="J483" s="24">
        <v>1992</v>
      </c>
      <c r="K483" s="23">
        <v>37</v>
      </c>
      <c r="L483" s="24">
        <v>1992</v>
      </c>
      <c r="M483" s="201">
        <f>K483/L483</f>
        <v>1.8574297188755019E-2</v>
      </c>
      <c r="N483" s="202">
        <v>56.35</v>
      </c>
      <c r="O483" s="203">
        <f>M483*N483</f>
        <v>1.0466616465863454</v>
      </c>
      <c r="P483" s="203">
        <f>M483*60*1000</f>
        <v>1114.4578313253012</v>
      </c>
      <c r="Q483" s="296">
        <f>P483*N483/1000</f>
        <v>62.799698795180724</v>
      </c>
    </row>
    <row r="484" spans="1:17" ht="12.75" customHeight="1">
      <c r="A484" s="352"/>
      <c r="B484" s="15" t="s">
        <v>362</v>
      </c>
      <c r="C484" s="204" t="s">
        <v>351</v>
      </c>
      <c r="D484" s="33">
        <v>12</v>
      </c>
      <c r="E484" s="34" t="s">
        <v>35</v>
      </c>
      <c r="F484" s="198">
        <v>13.44</v>
      </c>
      <c r="G484" s="198">
        <v>1.38</v>
      </c>
      <c r="H484" s="199">
        <v>1.76</v>
      </c>
      <c r="I484" s="198">
        <v>10.3</v>
      </c>
      <c r="J484" s="35">
        <v>604.23</v>
      </c>
      <c r="K484" s="200">
        <v>10.3</v>
      </c>
      <c r="L484" s="35">
        <v>552.99</v>
      </c>
      <c r="M484" s="201">
        <f>K484/L484</f>
        <v>1.862601493697897E-2</v>
      </c>
      <c r="N484" s="202">
        <v>65.8</v>
      </c>
      <c r="O484" s="203">
        <f>M484*N484</f>
        <v>1.2255917828532161</v>
      </c>
      <c r="P484" s="203">
        <f>M484*60*1000</f>
        <v>1117.5608962187382</v>
      </c>
      <c r="Q484" s="296">
        <f>P484*N484/1000</f>
        <v>73.535506971192973</v>
      </c>
    </row>
    <row r="485" spans="1:17" ht="12.75" customHeight="1">
      <c r="A485" s="352"/>
      <c r="B485" s="15" t="s">
        <v>538</v>
      </c>
      <c r="C485" s="213" t="s">
        <v>527</v>
      </c>
      <c r="D485" s="214">
        <v>12</v>
      </c>
      <c r="E485" s="214">
        <v>1981</v>
      </c>
      <c r="F485" s="207">
        <v>16.12</v>
      </c>
      <c r="G485" s="207">
        <v>0.91307000000000005</v>
      </c>
      <c r="H485" s="207">
        <v>1.84</v>
      </c>
      <c r="I485" s="207">
        <v>13.36693</v>
      </c>
      <c r="J485" s="208">
        <v>716.05</v>
      </c>
      <c r="K485" s="209">
        <v>13.36693</v>
      </c>
      <c r="L485" s="208">
        <v>716.05</v>
      </c>
      <c r="M485" s="210">
        <v>1.8667593045178409E-2</v>
      </c>
      <c r="N485" s="207">
        <v>79.352000000000004</v>
      </c>
      <c r="O485" s="211">
        <v>1.4813108433209972</v>
      </c>
      <c r="P485" s="211">
        <v>1120.0555827107046</v>
      </c>
      <c r="Q485" s="298">
        <v>88.878650599259842</v>
      </c>
    </row>
    <row r="486" spans="1:17" ht="12.75" customHeight="1">
      <c r="A486" s="352"/>
      <c r="B486" s="19" t="s">
        <v>172</v>
      </c>
      <c r="C486" s="64" t="s">
        <v>161</v>
      </c>
      <c r="D486" s="25">
        <v>27</v>
      </c>
      <c r="E486" s="17" t="s">
        <v>35</v>
      </c>
      <c r="F486" s="202">
        <f>G486+H486+I486</f>
        <v>26.900000000000002</v>
      </c>
      <c r="G486" s="202">
        <v>1.1220000000000001</v>
      </c>
      <c r="H486" s="202">
        <v>0.27</v>
      </c>
      <c r="I486" s="202">
        <v>25.508000000000003</v>
      </c>
      <c r="J486" s="24">
        <v>1364.56</v>
      </c>
      <c r="K486" s="23">
        <v>25.508000000000003</v>
      </c>
      <c r="L486" s="24">
        <v>1364.56</v>
      </c>
      <c r="M486" s="201">
        <f>K486/L486</f>
        <v>1.8693205135721407E-2</v>
      </c>
      <c r="N486" s="202">
        <v>52</v>
      </c>
      <c r="O486" s="203">
        <f>M486*N486</f>
        <v>0.97204666705751319</v>
      </c>
      <c r="P486" s="203">
        <f>M486*60*1000</f>
        <v>1121.5923081432843</v>
      </c>
      <c r="Q486" s="296">
        <f>P486*N486/1000</f>
        <v>58.322800023450789</v>
      </c>
    </row>
    <row r="487" spans="1:17" ht="12.75" customHeight="1">
      <c r="A487" s="352"/>
      <c r="B487" s="15" t="s">
        <v>429</v>
      </c>
      <c r="C487" s="50" t="s">
        <v>414</v>
      </c>
      <c r="D487" s="15">
        <v>40</v>
      </c>
      <c r="E487" s="15">
        <v>1980</v>
      </c>
      <c r="F487" s="192">
        <f>SUM(G487+H487+I487)</f>
        <v>51.5</v>
      </c>
      <c r="G487" s="192">
        <v>3.8</v>
      </c>
      <c r="H487" s="192">
        <v>6.4</v>
      </c>
      <c r="I487" s="192">
        <v>41.3</v>
      </c>
      <c r="J487" s="22">
        <v>2208.7600000000002</v>
      </c>
      <c r="K487" s="21">
        <v>41.3</v>
      </c>
      <c r="L487" s="22">
        <v>2208.8000000000002</v>
      </c>
      <c r="M487" s="193">
        <f>SUM(K487/L487)</f>
        <v>1.8697935530604851E-2</v>
      </c>
      <c r="N487" s="192">
        <v>58.2</v>
      </c>
      <c r="O487" s="194">
        <f>SUM(M487*N487)</f>
        <v>1.0882198478812024</v>
      </c>
      <c r="P487" s="194">
        <f>SUM(M487*60*1000)</f>
        <v>1121.8761318362911</v>
      </c>
      <c r="Q487" s="297">
        <f>SUM(O487*60)</f>
        <v>65.293190872872145</v>
      </c>
    </row>
    <row r="488" spans="1:17" ht="12.75" customHeight="1">
      <c r="A488" s="352"/>
      <c r="B488" s="19" t="s">
        <v>172</v>
      </c>
      <c r="C488" s="64" t="s">
        <v>163</v>
      </c>
      <c r="D488" s="25">
        <v>54</v>
      </c>
      <c r="E488" s="17" t="s">
        <v>35</v>
      </c>
      <c r="F488" s="202">
        <f>G488+H488+I488</f>
        <v>57.100375999999997</v>
      </c>
      <c r="G488" s="202">
        <v>3.6503760000000001</v>
      </c>
      <c r="H488" s="202">
        <v>8.4</v>
      </c>
      <c r="I488" s="202">
        <v>45.05</v>
      </c>
      <c r="J488" s="24">
        <v>2522.02</v>
      </c>
      <c r="K488" s="23">
        <v>44.77</v>
      </c>
      <c r="L488" s="24">
        <v>2392.67</v>
      </c>
      <c r="M488" s="201">
        <f>K488/L488</f>
        <v>1.8711314138598303E-2</v>
      </c>
      <c r="N488" s="202">
        <v>52</v>
      </c>
      <c r="O488" s="203">
        <f>M488*N488</f>
        <v>0.9729883352071117</v>
      </c>
      <c r="P488" s="203">
        <f>M488*60*1000</f>
        <v>1122.6788483158982</v>
      </c>
      <c r="Q488" s="296">
        <f>P488*N488/1000</f>
        <v>58.379300112426712</v>
      </c>
    </row>
    <row r="489" spans="1:17" ht="12.75" customHeight="1">
      <c r="A489" s="352"/>
      <c r="B489" s="19" t="s">
        <v>30</v>
      </c>
      <c r="C489" s="64" t="s">
        <v>284</v>
      </c>
      <c r="D489" s="17">
        <v>20</v>
      </c>
      <c r="E489" s="17">
        <v>1983</v>
      </c>
      <c r="F489" s="202">
        <f>G489+H489+I489</f>
        <v>25.893000999999998</v>
      </c>
      <c r="G489" s="202">
        <v>1.6287020000000001</v>
      </c>
      <c r="H489" s="202">
        <v>3.2</v>
      </c>
      <c r="I489" s="202">
        <v>21.064298999999998</v>
      </c>
      <c r="J489" s="24">
        <v>1123.9000000000001</v>
      </c>
      <c r="K489" s="23">
        <f>I489</f>
        <v>21.064298999999998</v>
      </c>
      <c r="L489" s="24">
        <f>J489</f>
        <v>1123.9000000000001</v>
      </c>
      <c r="M489" s="201">
        <f>K489/L489</f>
        <v>1.8742146988166203E-2</v>
      </c>
      <c r="N489" s="202">
        <v>81</v>
      </c>
      <c r="O489" s="203">
        <f>M489*N489</f>
        <v>1.5181139060414623</v>
      </c>
      <c r="P489" s="203">
        <f>M489*60*1000</f>
        <v>1124.528819289972</v>
      </c>
      <c r="Q489" s="296">
        <f>P489*N489/1000</f>
        <v>91.086834362487735</v>
      </c>
    </row>
    <row r="490" spans="1:17" ht="12.75" customHeight="1">
      <c r="A490" s="352"/>
      <c r="B490" s="15" t="s">
        <v>362</v>
      </c>
      <c r="C490" s="204" t="s">
        <v>349</v>
      </c>
      <c r="D490" s="33">
        <v>33</v>
      </c>
      <c r="E490" s="34" t="s">
        <v>35</v>
      </c>
      <c r="F490" s="198">
        <v>33.86</v>
      </c>
      <c r="G490" s="198">
        <v>2.0699999999999998</v>
      </c>
      <c r="H490" s="199">
        <v>5.12</v>
      </c>
      <c r="I490" s="198">
        <v>26.67</v>
      </c>
      <c r="J490" s="35">
        <v>1419.26</v>
      </c>
      <c r="K490" s="200">
        <v>26.67</v>
      </c>
      <c r="L490" s="35">
        <v>1419.26</v>
      </c>
      <c r="M490" s="201">
        <f>K490/L490</f>
        <v>1.8791482885447346E-2</v>
      </c>
      <c r="N490" s="202">
        <v>65.8</v>
      </c>
      <c r="O490" s="203">
        <f>M490*N490</f>
        <v>1.2364795738624352</v>
      </c>
      <c r="P490" s="203">
        <f>M490*60*1000</f>
        <v>1127.4889731268406</v>
      </c>
      <c r="Q490" s="296">
        <f>P490*N490/1000</f>
        <v>74.188774431746097</v>
      </c>
    </row>
    <row r="491" spans="1:17" ht="12.75" customHeight="1">
      <c r="A491" s="352"/>
      <c r="B491" s="15" t="s">
        <v>401</v>
      </c>
      <c r="C491" s="226" t="s">
        <v>674</v>
      </c>
      <c r="D491" s="15">
        <v>26</v>
      </c>
      <c r="E491" s="227">
        <v>1998</v>
      </c>
      <c r="F491" s="192">
        <v>41.41</v>
      </c>
      <c r="G491" s="192">
        <v>3.1623199999999998</v>
      </c>
      <c r="H491" s="192">
        <v>4.16</v>
      </c>
      <c r="I491" s="192">
        <v>34.087679999999999</v>
      </c>
      <c r="J491" s="22">
        <v>1812.2</v>
      </c>
      <c r="K491" s="21">
        <v>34.087679999999999</v>
      </c>
      <c r="L491" s="22">
        <v>1812.2</v>
      </c>
      <c r="M491" s="193">
        <f>K491/L491</f>
        <v>1.8810109259463633E-2</v>
      </c>
      <c r="N491" s="228">
        <v>65.400000000000006</v>
      </c>
      <c r="O491" s="194">
        <f>K491*N491/J491</f>
        <v>1.2301811455689218</v>
      </c>
      <c r="P491" s="194">
        <f>M491*60*1000</f>
        <v>1128.6065555678181</v>
      </c>
      <c r="Q491" s="297">
        <f>O491*60</f>
        <v>73.810868734135312</v>
      </c>
    </row>
    <row r="492" spans="1:17" ht="12.75" customHeight="1">
      <c r="A492" s="352"/>
      <c r="B492" s="15" t="s">
        <v>77</v>
      </c>
      <c r="C492" s="50" t="s">
        <v>60</v>
      </c>
      <c r="D492" s="15">
        <v>57</v>
      </c>
      <c r="E492" s="15">
        <v>1982</v>
      </c>
      <c r="F492" s="192">
        <v>81.39</v>
      </c>
      <c r="G492" s="192">
        <v>7.16</v>
      </c>
      <c r="H492" s="192">
        <v>8.64</v>
      </c>
      <c r="I492" s="192">
        <f>F492-G492-H492</f>
        <v>65.59</v>
      </c>
      <c r="J492" s="22">
        <v>3486.09</v>
      </c>
      <c r="K492" s="21">
        <f>I492/J492*L492</f>
        <v>65.59</v>
      </c>
      <c r="L492" s="22">
        <v>3486.09</v>
      </c>
      <c r="M492" s="193">
        <f>K492/L492</f>
        <v>1.8814775292663129E-2</v>
      </c>
      <c r="N492" s="192">
        <v>70.522999999999996</v>
      </c>
      <c r="O492" s="194">
        <f>M492*N492</f>
        <v>1.3268743979644817</v>
      </c>
      <c r="P492" s="194">
        <f>M492*60*1000</f>
        <v>1128.8865175597878</v>
      </c>
      <c r="Q492" s="297">
        <f>P492*N492/1000</f>
        <v>79.612463877868905</v>
      </c>
    </row>
    <row r="493" spans="1:17" ht="12.75" customHeight="1">
      <c r="A493" s="352"/>
      <c r="B493" s="15" t="s">
        <v>158</v>
      </c>
      <c r="C493" s="213" t="s">
        <v>149</v>
      </c>
      <c r="D493" s="214">
        <v>50</v>
      </c>
      <c r="E493" s="214">
        <v>1971</v>
      </c>
      <c r="F493" s="207">
        <v>59</v>
      </c>
      <c r="G493" s="207">
        <v>3.536289</v>
      </c>
      <c r="H493" s="207">
        <v>8</v>
      </c>
      <c r="I493" s="207">
        <v>47.463707999999997</v>
      </c>
      <c r="J493" s="208">
        <v>2518.19</v>
      </c>
      <c r="K493" s="209">
        <v>47.463707999999997</v>
      </c>
      <c r="L493" s="208">
        <v>2518.19</v>
      </c>
      <c r="M493" s="210">
        <v>1.8848342658814465E-2</v>
      </c>
      <c r="N493" s="207">
        <v>75.864000000000004</v>
      </c>
      <c r="O493" s="211">
        <v>1.4299106674683006</v>
      </c>
      <c r="P493" s="211">
        <v>1130.9005595288679</v>
      </c>
      <c r="Q493" s="298">
        <v>85.794640048098032</v>
      </c>
    </row>
    <row r="494" spans="1:17" ht="12.75" customHeight="1">
      <c r="A494" s="352"/>
      <c r="B494" s="19" t="s">
        <v>229</v>
      </c>
      <c r="C494" s="205" t="s">
        <v>208</v>
      </c>
      <c r="D494" s="206">
        <v>32</v>
      </c>
      <c r="E494" s="206">
        <v>1986</v>
      </c>
      <c r="F494" s="207">
        <v>47.908000000000001</v>
      </c>
      <c r="G494" s="207">
        <v>3.8503590000000001</v>
      </c>
      <c r="H494" s="207">
        <v>7.68</v>
      </c>
      <c r="I494" s="207">
        <v>36.377634999999998</v>
      </c>
      <c r="J494" s="208">
        <v>1927.93</v>
      </c>
      <c r="K494" s="209">
        <v>36.377634999999998</v>
      </c>
      <c r="L494" s="208">
        <v>1927.93</v>
      </c>
      <c r="M494" s="210">
        <v>1.8868753014891618E-2</v>
      </c>
      <c r="N494" s="207">
        <v>67.906999999999996</v>
      </c>
      <c r="O494" s="211">
        <v>1.2813204109822449</v>
      </c>
      <c r="P494" s="211">
        <v>1132.1251808934971</v>
      </c>
      <c r="Q494" s="298">
        <v>76.879224658934703</v>
      </c>
    </row>
    <row r="495" spans="1:17" ht="12.75" customHeight="1">
      <c r="A495" s="352"/>
      <c r="B495" s="15" t="s">
        <v>429</v>
      </c>
      <c r="C495" s="50" t="s">
        <v>415</v>
      </c>
      <c r="D495" s="15">
        <v>45</v>
      </c>
      <c r="E495" s="15">
        <v>1971</v>
      </c>
      <c r="F495" s="192">
        <f>SUM(G495+H495+I495)</f>
        <v>47</v>
      </c>
      <c r="G495" s="192">
        <v>3.8</v>
      </c>
      <c r="H495" s="192">
        <v>7.2</v>
      </c>
      <c r="I495" s="192">
        <v>36</v>
      </c>
      <c r="J495" s="22">
        <v>1906.15</v>
      </c>
      <c r="K495" s="21">
        <v>36</v>
      </c>
      <c r="L495" s="22">
        <v>1906.2</v>
      </c>
      <c r="M495" s="193">
        <f>SUM(K495/L495)</f>
        <v>1.8885741265344664E-2</v>
      </c>
      <c r="N495" s="192">
        <v>58.2</v>
      </c>
      <c r="O495" s="194">
        <f>SUM(M495*N495)</f>
        <v>1.0991501416430596</v>
      </c>
      <c r="P495" s="194">
        <f>SUM(M495*60*1000)</f>
        <v>1133.14447592068</v>
      </c>
      <c r="Q495" s="297">
        <f>SUM(O495*60)</f>
        <v>65.949008498583581</v>
      </c>
    </row>
    <row r="496" spans="1:17" ht="12.75" customHeight="1">
      <c r="A496" s="352"/>
      <c r="B496" s="15" t="s">
        <v>158</v>
      </c>
      <c r="C496" s="213" t="s">
        <v>153</v>
      </c>
      <c r="D496" s="214">
        <v>44</v>
      </c>
      <c r="E496" s="214">
        <v>1964</v>
      </c>
      <c r="F496" s="207">
        <v>42.4</v>
      </c>
      <c r="G496" s="207">
        <v>2.5117500000000001</v>
      </c>
      <c r="H496" s="207">
        <v>4.6285800000000004</v>
      </c>
      <c r="I496" s="207">
        <v>35.259670999999997</v>
      </c>
      <c r="J496" s="208">
        <v>1865.95</v>
      </c>
      <c r="K496" s="209">
        <v>35.259670999999997</v>
      </c>
      <c r="L496" s="208">
        <v>1865.95</v>
      </c>
      <c r="M496" s="210">
        <v>1.8896364318443687E-2</v>
      </c>
      <c r="N496" s="207">
        <v>75.864000000000004</v>
      </c>
      <c r="O496" s="211">
        <v>1.433553782654412</v>
      </c>
      <c r="P496" s="211">
        <v>1133.7818591066214</v>
      </c>
      <c r="Q496" s="298">
        <v>86.013226959264742</v>
      </c>
    </row>
    <row r="497" spans="1:17" ht="12.75" customHeight="1">
      <c r="A497" s="352"/>
      <c r="B497" s="19" t="s">
        <v>31</v>
      </c>
      <c r="C497" s="64" t="s">
        <v>564</v>
      </c>
      <c r="D497" s="17">
        <v>28</v>
      </c>
      <c r="E497" s="17">
        <v>1974</v>
      </c>
      <c r="F497" s="202">
        <v>32.6</v>
      </c>
      <c r="G497" s="202">
        <v>1.81</v>
      </c>
      <c r="H497" s="202">
        <v>4.4800000000000004</v>
      </c>
      <c r="I497" s="202">
        <v>26.31</v>
      </c>
      <c r="J497" s="24">
        <v>1391</v>
      </c>
      <c r="K497" s="23">
        <v>26.31</v>
      </c>
      <c r="L497" s="24">
        <v>1391</v>
      </c>
      <c r="M497" s="201">
        <f>K497/L497</f>
        <v>1.8914450035945361E-2</v>
      </c>
      <c r="N497" s="202">
        <v>56.35</v>
      </c>
      <c r="O497" s="203">
        <f>M497*N497</f>
        <v>1.065829259525521</v>
      </c>
      <c r="P497" s="203">
        <f>M497*60*1000</f>
        <v>1134.8670021567216</v>
      </c>
      <c r="Q497" s="296">
        <f>P497*N497/1000</f>
        <v>63.949755571531263</v>
      </c>
    </row>
    <row r="498" spans="1:17" ht="12.75" customHeight="1">
      <c r="A498" s="352"/>
      <c r="B498" s="15" t="s">
        <v>401</v>
      </c>
      <c r="C498" s="50" t="s">
        <v>388</v>
      </c>
      <c r="D498" s="15">
        <v>50</v>
      </c>
      <c r="E498" s="15">
        <v>1988</v>
      </c>
      <c r="F498" s="192">
        <v>56.7</v>
      </c>
      <c r="G498" s="192">
        <v>3.61408</v>
      </c>
      <c r="H498" s="192">
        <v>7.84</v>
      </c>
      <c r="I498" s="192">
        <v>45.245919999999998</v>
      </c>
      <c r="J498" s="22">
        <v>2389.81</v>
      </c>
      <c r="K498" s="21">
        <v>45.245919999999998</v>
      </c>
      <c r="L498" s="22">
        <v>2389.81</v>
      </c>
      <c r="M498" s="193">
        <f>K498/L498</f>
        <v>1.8932852402492248E-2</v>
      </c>
      <c r="N498" s="192">
        <v>65.400000000000006</v>
      </c>
      <c r="O498" s="194">
        <f>K498*N498/J498</f>
        <v>1.2382085471229931</v>
      </c>
      <c r="P498" s="194">
        <f>M498*60*1000</f>
        <v>1135.9711441495349</v>
      </c>
      <c r="Q498" s="297">
        <f>O498*60</f>
        <v>74.292512827379582</v>
      </c>
    </row>
    <row r="499" spans="1:17" ht="12.75" customHeight="1">
      <c r="A499" s="352"/>
      <c r="B499" s="15" t="s">
        <v>538</v>
      </c>
      <c r="C499" s="205" t="s">
        <v>531</v>
      </c>
      <c r="D499" s="206">
        <v>17</v>
      </c>
      <c r="E499" s="206">
        <v>1980</v>
      </c>
      <c r="F499" s="207">
        <v>19.033999999999999</v>
      </c>
      <c r="G499" s="207">
        <v>2.5780799999999999</v>
      </c>
      <c r="H499" s="207">
        <v>2.08</v>
      </c>
      <c r="I499" s="207">
        <v>14.375921</v>
      </c>
      <c r="J499" s="208">
        <v>757.14</v>
      </c>
      <c r="K499" s="209">
        <v>14.375921</v>
      </c>
      <c r="L499" s="208">
        <v>757.14</v>
      </c>
      <c r="M499" s="210">
        <v>1.8987137121272157E-2</v>
      </c>
      <c r="N499" s="207">
        <v>79.352000000000004</v>
      </c>
      <c r="O499" s="211">
        <v>1.5066673048471881</v>
      </c>
      <c r="P499" s="211">
        <v>1139.2282272763293</v>
      </c>
      <c r="Q499" s="298">
        <v>90.40003829083129</v>
      </c>
    </row>
    <row r="500" spans="1:17" ht="12.75" customHeight="1">
      <c r="A500" s="352"/>
      <c r="B500" s="15" t="s">
        <v>401</v>
      </c>
      <c r="C500" s="50" t="s">
        <v>368</v>
      </c>
      <c r="D500" s="15">
        <v>20</v>
      </c>
      <c r="E500" s="15">
        <v>1994</v>
      </c>
      <c r="F500" s="192">
        <v>25.61</v>
      </c>
      <c r="G500" s="192">
        <v>1.4682200000000001</v>
      </c>
      <c r="H500" s="192">
        <v>2.72</v>
      </c>
      <c r="I500" s="192">
        <v>21.421779999999998</v>
      </c>
      <c r="J500" s="22">
        <v>1127.46</v>
      </c>
      <c r="K500" s="21">
        <v>21.412780000000001</v>
      </c>
      <c r="L500" s="22">
        <v>1127.46</v>
      </c>
      <c r="M500" s="193">
        <f>K500/L500</f>
        <v>1.8992052933141754E-2</v>
      </c>
      <c r="N500" s="192">
        <v>65.400000000000006</v>
      </c>
      <c r="O500" s="194">
        <f>K500*N500/J500</f>
        <v>1.2420802618274707</v>
      </c>
      <c r="P500" s="194">
        <f>M500*60*1000</f>
        <v>1139.5231759885053</v>
      </c>
      <c r="Q500" s="297">
        <f>O500*60</f>
        <v>74.524815709648237</v>
      </c>
    </row>
    <row r="501" spans="1:17" ht="12.75" customHeight="1">
      <c r="A501" s="352"/>
      <c r="B501" s="19" t="s">
        <v>668</v>
      </c>
      <c r="C501" s="50" t="s">
        <v>660</v>
      </c>
      <c r="D501" s="15">
        <v>33</v>
      </c>
      <c r="E501" s="15">
        <v>1968</v>
      </c>
      <c r="F501" s="192">
        <f>G501+H501+I501</f>
        <v>35.21</v>
      </c>
      <c r="G501" s="192">
        <v>2.34</v>
      </c>
      <c r="H501" s="192">
        <v>5.44</v>
      </c>
      <c r="I501" s="192">
        <v>27.43</v>
      </c>
      <c r="J501" s="22">
        <v>1439.65</v>
      </c>
      <c r="K501" s="21">
        <v>27.43</v>
      </c>
      <c r="L501" s="22">
        <v>1439.65</v>
      </c>
      <c r="M501" s="193">
        <f>K501/L501</f>
        <v>1.9053242107456674E-2</v>
      </c>
      <c r="N501" s="192">
        <v>60.5</v>
      </c>
      <c r="O501" s="194">
        <f>M501*N501*1.09</f>
        <v>1.2564660507762304</v>
      </c>
      <c r="P501" s="194">
        <f>M501*60*1000</f>
        <v>1143.1945264474004</v>
      </c>
      <c r="Q501" s="297">
        <f>P501*N501/1000</f>
        <v>69.163268850067738</v>
      </c>
    </row>
    <row r="502" spans="1:17" ht="12.75" customHeight="1">
      <c r="A502" s="352"/>
      <c r="B502" s="15" t="s">
        <v>429</v>
      </c>
      <c r="C502" s="50" t="s">
        <v>412</v>
      </c>
      <c r="D502" s="15">
        <v>40</v>
      </c>
      <c r="E502" s="15">
        <v>1975</v>
      </c>
      <c r="F502" s="192">
        <f>SUM(G502+H502+I502)</f>
        <v>51.7</v>
      </c>
      <c r="G502" s="192">
        <v>2.2000000000000002</v>
      </c>
      <c r="H502" s="192">
        <v>6.4</v>
      </c>
      <c r="I502" s="192">
        <v>43.1</v>
      </c>
      <c r="J502" s="22">
        <v>2260.9299999999998</v>
      </c>
      <c r="K502" s="21">
        <v>43.1</v>
      </c>
      <c r="L502" s="22">
        <v>2260.9</v>
      </c>
      <c r="M502" s="193">
        <f>SUM(K502/L502)</f>
        <v>1.9063204918395329E-2</v>
      </c>
      <c r="N502" s="192">
        <v>58.2</v>
      </c>
      <c r="O502" s="194">
        <f>SUM(M502*N502)</f>
        <v>1.1094785262506082</v>
      </c>
      <c r="P502" s="194">
        <f>SUM(M502*60*1000)</f>
        <v>1143.7922951037199</v>
      </c>
      <c r="Q502" s="297">
        <f>SUM(O502*60)</f>
        <v>66.568711575036488</v>
      </c>
    </row>
    <row r="503" spans="1:17" ht="12.75" customHeight="1">
      <c r="A503" s="352"/>
      <c r="B503" s="19" t="s">
        <v>40</v>
      </c>
      <c r="C503" s="64" t="s">
        <v>235</v>
      </c>
      <c r="D503" s="17">
        <v>18</v>
      </c>
      <c r="E503" s="17" t="s">
        <v>613</v>
      </c>
      <c r="F503" s="202">
        <f>SUM(G503,H503,I503)</f>
        <v>24.827999999999999</v>
      </c>
      <c r="G503" s="202">
        <v>0.55000000000000004</v>
      </c>
      <c r="H503" s="202">
        <v>2.88</v>
      </c>
      <c r="I503" s="202">
        <v>21.398</v>
      </c>
      <c r="J503" s="24"/>
      <c r="K503" s="23">
        <f>I503</f>
        <v>21.398</v>
      </c>
      <c r="L503" s="24">
        <v>1120.9000000000001</v>
      </c>
      <c r="M503" s="201">
        <f>K503/L503</f>
        <v>1.9090016950664642E-2</v>
      </c>
      <c r="N503" s="202">
        <v>65.617999999999995</v>
      </c>
      <c r="O503" s="203">
        <f>M503*N503</f>
        <v>1.2526487322687123</v>
      </c>
      <c r="P503" s="203">
        <f>M503*60*1000</f>
        <v>1145.4010170398785</v>
      </c>
      <c r="Q503" s="296">
        <f>P503*N503/1000</f>
        <v>75.158923936122733</v>
      </c>
    </row>
    <row r="504" spans="1:17" ht="12.75" customHeight="1">
      <c r="A504" s="352"/>
      <c r="B504" s="15" t="s">
        <v>138</v>
      </c>
      <c r="C504" s="60" t="s">
        <v>134</v>
      </c>
      <c r="D504" s="61">
        <v>7</v>
      </c>
      <c r="E504" s="61">
        <v>1989</v>
      </c>
      <c r="F504" s="195">
        <v>8.8070000000000004</v>
      </c>
      <c r="G504" s="195">
        <v>0</v>
      </c>
      <c r="H504" s="195">
        <v>0</v>
      </c>
      <c r="I504" s="195">
        <v>8.8070000000000004</v>
      </c>
      <c r="J504" s="62">
        <v>461.34</v>
      </c>
      <c r="K504" s="63">
        <v>8.8070000000000004</v>
      </c>
      <c r="L504" s="62">
        <v>461.34</v>
      </c>
      <c r="M504" s="196">
        <v>1.9090042051415443E-2</v>
      </c>
      <c r="N504" s="195">
        <v>87.527000000000001</v>
      </c>
      <c r="O504" s="197">
        <v>1.6708941106342394</v>
      </c>
      <c r="P504" s="197">
        <v>1145.4025230849265</v>
      </c>
      <c r="Q504" s="295">
        <v>100.25364663805438</v>
      </c>
    </row>
    <row r="505" spans="1:17" ht="12.75" customHeight="1">
      <c r="A505" s="352"/>
      <c r="B505" s="19" t="s">
        <v>40</v>
      </c>
      <c r="C505" s="64" t="s">
        <v>38</v>
      </c>
      <c r="D505" s="17">
        <v>20</v>
      </c>
      <c r="E505" s="17" t="s">
        <v>613</v>
      </c>
      <c r="F505" s="202">
        <f>SUM(G505,H505,I505)</f>
        <v>24.983999999999998</v>
      </c>
      <c r="G505" s="202">
        <v>1.393</v>
      </c>
      <c r="H505" s="202">
        <v>3.2</v>
      </c>
      <c r="I505" s="202">
        <v>20.390999999999998</v>
      </c>
      <c r="J505" s="24"/>
      <c r="K505" s="23">
        <f>I505</f>
        <v>20.390999999999998</v>
      </c>
      <c r="L505" s="24">
        <v>1061.52</v>
      </c>
      <c r="M505" s="201">
        <f>K505/L505</f>
        <v>1.920924711734117E-2</v>
      </c>
      <c r="N505" s="202">
        <v>65.617999999999995</v>
      </c>
      <c r="O505" s="203">
        <f>M505*N505</f>
        <v>1.2604723773456927</v>
      </c>
      <c r="P505" s="203">
        <f>M505*60*1000</f>
        <v>1152.5548270404702</v>
      </c>
      <c r="Q505" s="296">
        <f>P505*N505/1000</f>
        <v>75.628342640741565</v>
      </c>
    </row>
    <row r="506" spans="1:17" ht="12.75" customHeight="1">
      <c r="A506" s="352"/>
      <c r="B506" s="19" t="s">
        <v>148</v>
      </c>
      <c r="C506" s="218" t="s">
        <v>253</v>
      </c>
      <c r="D506" s="219">
        <v>40</v>
      </c>
      <c r="E506" s="219">
        <v>1986</v>
      </c>
      <c r="F506" s="220">
        <v>52.08</v>
      </c>
      <c r="G506" s="220">
        <v>2.603907</v>
      </c>
      <c r="H506" s="220">
        <v>6.4</v>
      </c>
      <c r="I506" s="220">
        <v>43.076093999999998</v>
      </c>
      <c r="J506" s="221">
        <v>2240.67</v>
      </c>
      <c r="K506" s="222">
        <v>43.076093999999998</v>
      </c>
      <c r="L506" s="221">
        <v>2240.67</v>
      </c>
      <c r="M506" s="223">
        <v>1.9224648877344722E-2</v>
      </c>
      <c r="N506" s="220">
        <v>71.722000000000008</v>
      </c>
      <c r="O506" s="224">
        <v>1.3788302667809182</v>
      </c>
      <c r="P506" s="224">
        <v>1153.4789326406833</v>
      </c>
      <c r="Q506" s="300">
        <v>82.729816006855089</v>
      </c>
    </row>
    <row r="507" spans="1:17" ht="12.75" customHeight="1">
      <c r="A507" s="352"/>
      <c r="B507" s="15" t="s">
        <v>77</v>
      </c>
      <c r="C507" s="50" t="s">
        <v>64</v>
      </c>
      <c r="D507" s="15">
        <v>47</v>
      </c>
      <c r="E507" s="15">
        <v>1979</v>
      </c>
      <c r="F507" s="192">
        <v>72.510000000000005</v>
      </c>
      <c r="G507" s="192">
        <v>7.49</v>
      </c>
      <c r="H507" s="192">
        <v>7.78</v>
      </c>
      <c r="I507" s="192">
        <f>F507-G507-H507</f>
        <v>57.240000000000009</v>
      </c>
      <c r="J507" s="22">
        <v>2974.87</v>
      </c>
      <c r="K507" s="21">
        <f>I507/J507*L507</f>
        <v>56.15075697425435</v>
      </c>
      <c r="L507" s="22">
        <v>2918.26</v>
      </c>
      <c r="M507" s="193">
        <f>K507/L507</f>
        <v>1.9241176925378255E-2</v>
      </c>
      <c r="N507" s="192">
        <v>70.522999999999996</v>
      </c>
      <c r="O507" s="194">
        <f>M507*N507</f>
        <v>1.3569455203084506</v>
      </c>
      <c r="P507" s="194">
        <f>M507*60*1000</f>
        <v>1154.4706155226954</v>
      </c>
      <c r="Q507" s="297">
        <f>P507*N507/1000</f>
        <v>81.416731218507053</v>
      </c>
    </row>
    <row r="508" spans="1:17" ht="12.75" customHeight="1">
      <c r="A508" s="352"/>
      <c r="B508" s="19" t="s">
        <v>229</v>
      </c>
      <c r="C508" s="205" t="s">
        <v>209</v>
      </c>
      <c r="D508" s="206">
        <v>22</v>
      </c>
      <c r="E508" s="206" t="s">
        <v>35</v>
      </c>
      <c r="F508" s="207">
        <v>28.991</v>
      </c>
      <c r="G508" s="207">
        <v>2.5753520000000001</v>
      </c>
      <c r="H508" s="207">
        <v>3.52</v>
      </c>
      <c r="I508" s="207">
        <v>22.895648000000001</v>
      </c>
      <c r="J508" s="208">
        <v>1186.6500000000001</v>
      </c>
      <c r="K508" s="209">
        <v>22.895648000000001</v>
      </c>
      <c r="L508" s="208">
        <v>1186.6500000000001</v>
      </c>
      <c r="M508" s="210">
        <v>1.929435638140985E-2</v>
      </c>
      <c r="N508" s="207">
        <v>67.906999999999996</v>
      </c>
      <c r="O508" s="211">
        <v>1.3102218587923986</v>
      </c>
      <c r="P508" s="211">
        <v>1157.6613828845909</v>
      </c>
      <c r="Q508" s="298">
        <v>78.6133115275439</v>
      </c>
    </row>
    <row r="509" spans="1:17" ht="12.75" customHeight="1">
      <c r="A509" s="352"/>
      <c r="B509" s="15" t="s">
        <v>158</v>
      </c>
      <c r="C509" s="213" t="s">
        <v>151</v>
      </c>
      <c r="D509" s="214">
        <v>32</v>
      </c>
      <c r="E509" s="214">
        <v>1967</v>
      </c>
      <c r="F509" s="207">
        <v>29.7</v>
      </c>
      <c r="G509" s="207">
        <v>0</v>
      </c>
      <c r="H509" s="207">
        <v>0</v>
      </c>
      <c r="I509" s="207">
        <v>29.700002000000001</v>
      </c>
      <c r="J509" s="208">
        <v>1535</v>
      </c>
      <c r="K509" s="209">
        <v>29.700002000000001</v>
      </c>
      <c r="L509" s="208">
        <v>1535</v>
      </c>
      <c r="M509" s="210">
        <v>1.9348535504885994E-2</v>
      </c>
      <c r="N509" s="207">
        <v>75.864000000000004</v>
      </c>
      <c r="O509" s="211">
        <v>1.4678572975426711</v>
      </c>
      <c r="P509" s="211">
        <v>1160.9121302931596</v>
      </c>
      <c r="Q509" s="298">
        <v>88.071437852560265</v>
      </c>
    </row>
    <row r="510" spans="1:17" ht="12.75" customHeight="1">
      <c r="A510" s="352"/>
      <c r="B510" s="15" t="s">
        <v>362</v>
      </c>
      <c r="C510" s="204" t="s">
        <v>347</v>
      </c>
      <c r="D510" s="33">
        <v>59</v>
      </c>
      <c r="E510" s="34" t="s">
        <v>35</v>
      </c>
      <c r="F510" s="198">
        <v>52.81</v>
      </c>
      <c r="G510" s="198">
        <v>5.47</v>
      </c>
      <c r="H510" s="199">
        <v>0.59</v>
      </c>
      <c r="I510" s="198">
        <v>46.75</v>
      </c>
      <c r="J510" s="35">
        <v>2449.7199999999998</v>
      </c>
      <c r="K510" s="200">
        <v>46.75</v>
      </c>
      <c r="L510" s="35">
        <v>2403.11</v>
      </c>
      <c r="M510" s="201">
        <f>K510/L510</f>
        <v>1.9453957579969289E-2</v>
      </c>
      <c r="N510" s="202">
        <v>65.8</v>
      </c>
      <c r="O510" s="203">
        <f>M510*N510</f>
        <v>1.2800704087619792</v>
      </c>
      <c r="P510" s="203">
        <f>M510*60*1000</f>
        <v>1167.2374547981574</v>
      </c>
      <c r="Q510" s="296">
        <f>P510*N510/1000</f>
        <v>76.804224525718752</v>
      </c>
    </row>
    <row r="511" spans="1:17" ht="12.75" customHeight="1">
      <c r="A511" s="352"/>
      <c r="B511" s="19" t="s">
        <v>148</v>
      </c>
      <c r="C511" s="218" t="s">
        <v>147</v>
      </c>
      <c r="D511" s="219">
        <v>21</v>
      </c>
      <c r="E511" s="219">
        <v>1978</v>
      </c>
      <c r="F511" s="220">
        <v>25.359000000000002</v>
      </c>
      <c r="G511" s="220">
        <v>1.4380470000000001</v>
      </c>
      <c r="H511" s="220">
        <v>3.2</v>
      </c>
      <c r="I511" s="220">
        <v>20.720952</v>
      </c>
      <c r="J511" s="221">
        <v>1064.99</v>
      </c>
      <c r="K511" s="222">
        <v>20.720952</v>
      </c>
      <c r="L511" s="221">
        <v>1064.99</v>
      </c>
      <c r="M511" s="223">
        <v>1.9456475647658664E-2</v>
      </c>
      <c r="N511" s="220">
        <v>71.722000000000008</v>
      </c>
      <c r="O511" s="224">
        <v>1.3954573464013749</v>
      </c>
      <c r="P511" s="224">
        <v>1167.3885388595197</v>
      </c>
      <c r="Q511" s="300">
        <v>83.727440784082489</v>
      </c>
    </row>
    <row r="512" spans="1:17" ht="12.75" customHeight="1">
      <c r="A512" s="352"/>
      <c r="B512" s="15" t="s">
        <v>401</v>
      </c>
      <c r="C512" s="50" t="s">
        <v>389</v>
      </c>
      <c r="D512" s="15">
        <v>60</v>
      </c>
      <c r="E512" s="15">
        <v>1985</v>
      </c>
      <c r="F512" s="192">
        <v>90.94</v>
      </c>
      <c r="G512" s="192">
        <v>5.02583</v>
      </c>
      <c r="H512" s="192">
        <v>9.36</v>
      </c>
      <c r="I512" s="192">
        <v>76.554169999999999</v>
      </c>
      <c r="J512" s="22">
        <v>3912.05</v>
      </c>
      <c r="K512" s="21">
        <v>76.554169999999999</v>
      </c>
      <c r="L512" s="22">
        <v>3912.05</v>
      </c>
      <c r="M512" s="193">
        <f>K512/L512</f>
        <v>1.9568811748316099E-2</v>
      </c>
      <c r="N512" s="192">
        <v>65.400000000000006</v>
      </c>
      <c r="O512" s="194">
        <f>K512*N512/J512</f>
        <v>1.2798002883398729</v>
      </c>
      <c r="P512" s="194">
        <f>M512*60*1000</f>
        <v>1174.1287048989659</v>
      </c>
      <c r="Q512" s="297">
        <f>O512*60</f>
        <v>76.788017300392369</v>
      </c>
    </row>
    <row r="513" spans="1:17" ht="12.75" customHeight="1">
      <c r="A513" s="352"/>
      <c r="B513" s="19" t="s">
        <v>229</v>
      </c>
      <c r="C513" s="205" t="s">
        <v>213</v>
      </c>
      <c r="D513" s="206">
        <v>108</v>
      </c>
      <c r="E513" s="206">
        <v>1990</v>
      </c>
      <c r="F513" s="207">
        <v>78.62</v>
      </c>
      <c r="G513" s="207">
        <v>9.4788219999999992</v>
      </c>
      <c r="H513" s="207">
        <v>17.2</v>
      </c>
      <c r="I513" s="207">
        <v>51.941184</v>
      </c>
      <c r="J513" s="208">
        <v>2642.7</v>
      </c>
      <c r="K513" s="209">
        <v>51.941184</v>
      </c>
      <c r="L513" s="208">
        <v>2642.7</v>
      </c>
      <c r="M513" s="210">
        <v>1.9654589624247931E-2</v>
      </c>
      <c r="N513" s="207">
        <v>67.906999999999996</v>
      </c>
      <c r="O513" s="211">
        <v>1.3346842176138043</v>
      </c>
      <c r="P513" s="211">
        <v>1179.275377454876</v>
      </c>
      <c r="Q513" s="298">
        <v>80.081053056828253</v>
      </c>
    </row>
    <row r="514" spans="1:17" ht="12.75" customHeight="1">
      <c r="A514" s="352"/>
      <c r="B514" s="19" t="s">
        <v>763</v>
      </c>
      <c r="C514" s="64" t="s">
        <v>749</v>
      </c>
      <c r="D514" s="17">
        <v>27</v>
      </c>
      <c r="E514" s="17">
        <v>1987</v>
      </c>
      <c r="F514" s="202">
        <v>27.3</v>
      </c>
      <c r="G514" s="202">
        <v>1.89</v>
      </c>
      <c r="H514" s="202">
        <v>3.52</v>
      </c>
      <c r="I514" s="202">
        <v>21.88</v>
      </c>
      <c r="J514" s="24">
        <v>1110.1500000000001</v>
      </c>
      <c r="K514" s="23">
        <v>21.88</v>
      </c>
      <c r="L514" s="24">
        <v>1110.1500000000001</v>
      </c>
      <c r="M514" s="201">
        <f>K514/L514</f>
        <v>1.9709048326802682E-2</v>
      </c>
      <c r="N514" s="202">
        <v>84.3</v>
      </c>
      <c r="O514" s="203">
        <f>M514*N514</f>
        <v>1.6614727739494661</v>
      </c>
      <c r="P514" s="203">
        <f>M514*60*1000</f>
        <v>1182.5428996081607</v>
      </c>
      <c r="Q514" s="296">
        <f>P514*N514/1000</f>
        <v>99.688366436967939</v>
      </c>
    </row>
    <row r="515" spans="1:17" ht="12.75" customHeight="1">
      <c r="A515" s="352"/>
      <c r="B515" s="15" t="s">
        <v>77</v>
      </c>
      <c r="C515" s="50" t="s">
        <v>63</v>
      </c>
      <c r="D515" s="15">
        <v>118</v>
      </c>
      <c r="E515" s="15">
        <v>1961</v>
      </c>
      <c r="F515" s="192">
        <v>62.54</v>
      </c>
      <c r="G515" s="192">
        <v>10.87</v>
      </c>
      <c r="H515" s="192">
        <v>0</v>
      </c>
      <c r="I515" s="192">
        <f>F515-G515-H515</f>
        <v>51.67</v>
      </c>
      <c r="J515" s="22">
        <v>2620.23</v>
      </c>
      <c r="K515" s="21">
        <f>I515/J515*L515</f>
        <v>51.67</v>
      </c>
      <c r="L515" s="22">
        <v>2620.23</v>
      </c>
      <c r="M515" s="193">
        <f>K515/L515</f>
        <v>1.9719642932109014E-2</v>
      </c>
      <c r="N515" s="192">
        <v>70.522999999999996</v>
      </c>
      <c r="O515" s="194">
        <f>M515*N515</f>
        <v>1.3906883785011239</v>
      </c>
      <c r="P515" s="194">
        <f>M515*60*1000</f>
        <v>1183.1785759265408</v>
      </c>
      <c r="Q515" s="297">
        <f>P515*N515/1000</f>
        <v>83.441302710067433</v>
      </c>
    </row>
    <row r="516" spans="1:17" ht="12.75" customHeight="1">
      <c r="A516" s="352"/>
      <c r="B516" s="15" t="s">
        <v>128</v>
      </c>
      <c r="C516" s="50" t="s">
        <v>118</v>
      </c>
      <c r="D516" s="15">
        <v>20</v>
      </c>
      <c r="E516" s="15">
        <v>1990</v>
      </c>
      <c r="F516" s="192">
        <v>26.515999999999998</v>
      </c>
      <c r="G516" s="192">
        <v>1.9168860000000001</v>
      </c>
      <c r="H516" s="192">
        <v>3.2</v>
      </c>
      <c r="I516" s="192">
        <v>21.399114000000001</v>
      </c>
      <c r="J516" s="22">
        <v>1074.54</v>
      </c>
      <c r="K516" s="21">
        <v>21.399114000000001</v>
      </c>
      <c r="L516" s="22">
        <v>1074.54</v>
      </c>
      <c r="M516" s="193">
        <v>1.9914674186163384E-2</v>
      </c>
      <c r="N516" s="192">
        <v>83.27600000000001</v>
      </c>
      <c r="O516" s="194">
        <v>1.6584144075269422</v>
      </c>
      <c r="P516" s="194">
        <v>1194.8804511698031</v>
      </c>
      <c r="Q516" s="297">
        <v>99.504864451616541</v>
      </c>
    </row>
    <row r="517" spans="1:17" ht="11.25" customHeight="1">
      <c r="A517" s="352"/>
      <c r="B517" s="19" t="s">
        <v>763</v>
      </c>
      <c r="C517" s="64" t="s">
        <v>750</v>
      </c>
      <c r="D517" s="17">
        <v>37</v>
      </c>
      <c r="E517" s="17">
        <v>1980</v>
      </c>
      <c r="F517" s="202">
        <v>50.8</v>
      </c>
      <c r="G517" s="202">
        <v>4.59</v>
      </c>
      <c r="H517" s="202">
        <v>5.77</v>
      </c>
      <c r="I517" s="202">
        <v>40.43</v>
      </c>
      <c r="J517" s="24">
        <v>2029.66</v>
      </c>
      <c r="K517" s="23">
        <v>40.43</v>
      </c>
      <c r="L517" s="24">
        <v>2029.66</v>
      </c>
      <c r="M517" s="201">
        <f>K517/L517</f>
        <v>1.9919592444054668E-2</v>
      </c>
      <c r="N517" s="202">
        <v>84.3</v>
      </c>
      <c r="O517" s="203">
        <f>M517*N517</f>
        <v>1.6792216430338085</v>
      </c>
      <c r="P517" s="203">
        <f>M517*60*1000</f>
        <v>1195.1755466432801</v>
      </c>
      <c r="Q517" s="296">
        <f>P517*N517/1000</f>
        <v>100.75329858202851</v>
      </c>
    </row>
    <row r="518" spans="1:17" ht="12.75" customHeight="1">
      <c r="A518" s="352"/>
      <c r="B518" s="15" t="s">
        <v>429</v>
      </c>
      <c r="C518" s="50" t="s">
        <v>416</v>
      </c>
      <c r="D518" s="15">
        <v>20</v>
      </c>
      <c r="E518" s="15">
        <v>1979</v>
      </c>
      <c r="F518" s="192">
        <f>SUM(G518+H518+I518)</f>
        <v>26.1</v>
      </c>
      <c r="G518" s="192">
        <v>1.5</v>
      </c>
      <c r="H518" s="192">
        <v>3.1</v>
      </c>
      <c r="I518" s="192">
        <v>21.5</v>
      </c>
      <c r="J518" s="22">
        <v>1072.6199999999999</v>
      </c>
      <c r="K518" s="21">
        <v>21.5</v>
      </c>
      <c r="L518" s="22">
        <v>1072.6199999999999</v>
      </c>
      <c r="M518" s="193">
        <f>SUM(K518/L518)</f>
        <v>2.0044377319087842E-2</v>
      </c>
      <c r="N518" s="192">
        <v>58.2</v>
      </c>
      <c r="O518" s="194">
        <f>SUM(M518*N518)</f>
        <v>1.1665827599709124</v>
      </c>
      <c r="P518" s="194">
        <f>SUM(M518*60*1000)</f>
        <v>1202.6626391452705</v>
      </c>
      <c r="Q518" s="297">
        <f>SUM(O518*60)</f>
        <v>69.994965598254751</v>
      </c>
    </row>
    <row r="519" spans="1:17" ht="12.75" customHeight="1">
      <c r="A519" s="352"/>
      <c r="B519" s="15" t="s">
        <v>538</v>
      </c>
      <c r="C519" s="205" t="s">
        <v>532</v>
      </c>
      <c r="D519" s="206">
        <v>14</v>
      </c>
      <c r="E519" s="206">
        <v>1983</v>
      </c>
      <c r="F519" s="207">
        <v>18.965</v>
      </c>
      <c r="G519" s="207">
        <v>1.1010549999999999</v>
      </c>
      <c r="H519" s="207">
        <v>2.08</v>
      </c>
      <c r="I519" s="207">
        <v>15.783944999999999</v>
      </c>
      <c r="J519" s="208">
        <v>786.5</v>
      </c>
      <c r="K519" s="209">
        <v>15.783944999999999</v>
      </c>
      <c r="L519" s="208">
        <v>786.5</v>
      </c>
      <c r="M519" s="210">
        <v>2.006858868404323E-2</v>
      </c>
      <c r="N519" s="207">
        <v>79.352000000000004</v>
      </c>
      <c r="O519" s="211">
        <v>1.5924826492561985</v>
      </c>
      <c r="P519" s="211">
        <v>1204.1153210425939</v>
      </c>
      <c r="Q519" s="298">
        <v>95.548958955371916</v>
      </c>
    </row>
    <row r="520" spans="1:17" ht="12.75" customHeight="1">
      <c r="A520" s="352"/>
      <c r="B520" s="19" t="s">
        <v>40</v>
      </c>
      <c r="C520" s="64" t="s">
        <v>308</v>
      </c>
      <c r="D520" s="17">
        <v>12</v>
      </c>
      <c r="E520" s="17" t="s">
        <v>613</v>
      </c>
      <c r="F520" s="202">
        <f>SUM(G520,H520,I520)</f>
        <v>13.434999999999999</v>
      </c>
      <c r="G520" s="202">
        <v>0.8</v>
      </c>
      <c r="H520" s="202">
        <v>1.92</v>
      </c>
      <c r="I520" s="202">
        <v>10.715</v>
      </c>
      <c r="J520" s="24"/>
      <c r="K520" s="23">
        <f>I520</f>
        <v>10.715</v>
      </c>
      <c r="L520" s="24">
        <v>533.79999999999995</v>
      </c>
      <c r="M520" s="201">
        <f>K520/L520</f>
        <v>2.0073061071562384E-2</v>
      </c>
      <c r="N520" s="202">
        <v>65.617999999999995</v>
      </c>
      <c r="O520" s="203">
        <f>M520*N520</f>
        <v>1.3171541213937805</v>
      </c>
      <c r="P520" s="203">
        <f>M520*60*1000</f>
        <v>1204.3836642937431</v>
      </c>
      <c r="Q520" s="296">
        <f>P520*N520/1000</f>
        <v>79.02924728362683</v>
      </c>
    </row>
    <row r="521" spans="1:17" ht="12.75" customHeight="1">
      <c r="A521" s="352"/>
      <c r="B521" s="19" t="s">
        <v>763</v>
      </c>
      <c r="C521" s="64" t="s">
        <v>751</v>
      </c>
      <c r="D521" s="17">
        <v>24</v>
      </c>
      <c r="E521" s="17">
        <v>1967</v>
      </c>
      <c r="F521" s="202">
        <v>20.100000000000001</v>
      </c>
      <c r="G521" s="202">
        <v>1.57</v>
      </c>
      <c r="H521" s="202">
        <v>0.24</v>
      </c>
      <c r="I521" s="202">
        <v>18.28</v>
      </c>
      <c r="J521" s="24">
        <v>908.47</v>
      </c>
      <c r="K521" s="23">
        <v>18.28</v>
      </c>
      <c r="L521" s="24">
        <v>908.47</v>
      </c>
      <c r="M521" s="201">
        <f>K521/L521</f>
        <v>2.0121743150571841E-2</v>
      </c>
      <c r="N521" s="202">
        <v>84.3</v>
      </c>
      <c r="O521" s="203">
        <f>M521*N521</f>
        <v>1.6962629475932061</v>
      </c>
      <c r="P521" s="203">
        <f>M521*60*1000</f>
        <v>1207.3045890343103</v>
      </c>
      <c r="Q521" s="296">
        <f>P521*N521/1000</f>
        <v>101.77577685559235</v>
      </c>
    </row>
    <row r="522" spans="1:17" ht="12.75" customHeight="1">
      <c r="A522" s="352"/>
      <c r="B522" s="19" t="s">
        <v>86</v>
      </c>
      <c r="C522" s="205" t="s">
        <v>823</v>
      </c>
      <c r="D522" s="206">
        <v>7</v>
      </c>
      <c r="E522" s="206">
        <v>1956</v>
      </c>
      <c r="F522" s="207">
        <v>8.0953900000000001</v>
      </c>
      <c r="G522" s="207">
        <v>0</v>
      </c>
      <c r="H522" s="207">
        <v>0</v>
      </c>
      <c r="I522" s="207">
        <v>8.0953890000000008</v>
      </c>
      <c r="J522" s="208">
        <v>402.24</v>
      </c>
      <c r="K522" s="209">
        <v>8.0953890000000008</v>
      </c>
      <c r="L522" s="208">
        <v>402.24</v>
      </c>
      <c r="M522" s="210">
        <v>2.0125768198090695E-2</v>
      </c>
      <c r="N522" s="207">
        <v>74.992000000000004</v>
      </c>
      <c r="O522" s="211">
        <v>1.5092716087112175</v>
      </c>
      <c r="P522" s="211">
        <v>1207.5460918854417</v>
      </c>
      <c r="Q522" s="298">
        <v>90.556296522673051</v>
      </c>
    </row>
    <row r="523" spans="1:17" ht="12.75" customHeight="1">
      <c r="A523" s="352"/>
      <c r="B523" s="19" t="s">
        <v>763</v>
      </c>
      <c r="C523" s="64" t="s">
        <v>752</v>
      </c>
      <c r="D523" s="17">
        <v>53</v>
      </c>
      <c r="E523" s="17">
        <v>1964</v>
      </c>
      <c r="F523" s="202">
        <v>35.51</v>
      </c>
      <c r="G523" s="202">
        <v>2.93</v>
      </c>
      <c r="H523" s="202">
        <v>0.5</v>
      </c>
      <c r="I523" s="202">
        <v>32.07</v>
      </c>
      <c r="J523" s="24">
        <v>1592.43</v>
      </c>
      <c r="K523" s="23">
        <v>32.07</v>
      </c>
      <c r="L523" s="24">
        <v>1592.43</v>
      </c>
      <c r="M523" s="201">
        <f>K523/L523</f>
        <v>2.0139032798929937E-2</v>
      </c>
      <c r="N523" s="202">
        <v>84.3</v>
      </c>
      <c r="O523" s="203">
        <f>M523*N523</f>
        <v>1.6977204649497937</v>
      </c>
      <c r="P523" s="203">
        <f>M523*60*1000</f>
        <v>1208.3419679357962</v>
      </c>
      <c r="Q523" s="296">
        <f>P523*N523/1000</f>
        <v>101.86322789698762</v>
      </c>
    </row>
    <row r="524" spans="1:17" ht="12.75" customHeight="1">
      <c r="A524" s="352"/>
      <c r="B524" s="19" t="s">
        <v>86</v>
      </c>
      <c r="C524" s="213" t="s">
        <v>82</v>
      </c>
      <c r="D524" s="214">
        <v>20</v>
      </c>
      <c r="E524" s="214">
        <v>1985</v>
      </c>
      <c r="F524" s="207">
        <v>25.004999999999999</v>
      </c>
      <c r="G524" s="207">
        <v>0.71466300000000005</v>
      </c>
      <c r="H524" s="207">
        <v>3.2</v>
      </c>
      <c r="I524" s="207">
        <v>21.090337999999999</v>
      </c>
      <c r="J524" s="208">
        <v>1047.19</v>
      </c>
      <c r="K524" s="209">
        <v>21.090337999999999</v>
      </c>
      <c r="L524" s="208">
        <v>1047.19</v>
      </c>
      <c r="M524" s="210">
        <v>2.0139934491353047E-2</v>
      </c>
      <c r="N524" s="207">
        <v>76.082000000000008</v>
      </c>
      <c r="O524" s="211">
        <v>1.5322864959711227</v>
      </c>
      <c r="P524" s="211">
        <v>1208.3960694811828</v>
      </c>
      <c r="Q524" s="298">
        <v>91.937189758267365</v>
      </c>
    </row>
    <row r="525" spans="1:17" ht="12.75" customHeight="1">
      <c r="A525" s="352"/>
      <c r="B525" s="19" t="s">
        <v>229</v>
      </c>
      <c r="C525" s="205" t="s">
        <v>214</v>
      </c>
      <c r="D525" s="206">
        <v>60</v>
      </c>
      <c r="E525" s="206">
        <v>1981</v>
      </c>
      <c r="F525" s="207">
        <v>83.63</v>
      </c>
      <c r="G525" s="207">
        <v>10.605561</v>
      </c>
      <c r="H525" s="207">
        <v>9.6</v>
      </c>
      <c r="I525" s="207">
        <v>63.424455000000002</v>
      </c>
      <c r="J525" s="208">
        <v>3139.2</v>
      </c>
      <c r="K525" s="209">
        <v>63.424455000000002</v>
      </c>
      <c r="L525" s="208">
        <v>3139.2</v>
      </c>
      <c r="M525" s="210">
        <v>2.0204018539755352E-2</v>
      </c>
      <c r="N525" s="207">
        <v>67.906999999999996</v>
      </c>
      <c r="O525" s="211">
        <v>1.3719942869791666</v>
      </c>
      <c r="P525" s="211">
        <v>1212.2411123853212</v>
      </c>
      <c r="Q525" s="298">
        <v>82.319657218749995</v>
      </c>
    </row>
    <row r="526" spans="1:17" ht="12.75" customHeight="1">
      <c r="A526" s="352"/>
      <c r="B526" s="15" t="s">
        <v>476</v>
      </c>
      <c r="C526" s="64" t="s">
        <v>723</v>
      </c>
      <c r="D526" s="17">
        <v>40</v>
      </c>
      <c r="E526" s="17">
        <v>1963</v>
      </c>
      <c r="F526" s="202">
        <v>39.161999999999999</v>
      </c>
      <c r="G526" s="202">
        <v>2.9998200000000002</v>
      </c>
      <c r="H526" s="202">
        <v>0.4</v>
      </c>
      <c r="I526" s="202">
        <f>F526-G526-H526</f>
        <v>35.762180000000001</v>
      </c>
      <c r="J526" s="24">
        <v>1770</v>
      </c>
      <c r="K526" s="23">
        <v>35.762</v>
      </c>
      <c r="L526" s="24">
        <v>1770</v>
      </c>
      <c r="M526" s="201">
        <f>K526/L526</f>
        <v>2.02045197740113E-2</v>
      </c>
      <c r="N526" s="202">
        <v>53.737000000000002</v>
      </c>
      <c r="O526" s="203">
        <f>M526*N526</f>
        <v>1.0857302790960452</v>
      </c>
      <c r="P526" s="203">
        <f>M526*60*1000</f>
        <v>1212.2711864406781</v>
      </c>
      <c r="Q526" s="296">
        <f>P526*N526/1000</f>
        <v>65.14381674576272</v>
      </c>
    </row>
    <row r="527" spans="1:17" ht="12.75" customHeight="1">
      <c r="A527" s="352"/>
      <c r="B527" s="19" t="s">
        <v>40</v>
      </c>
      <c r="C527" s="64" t="s">
        <v>616</v>
      </c>
      <c r="D527" s="17">
        <v>45</v>
      </c>
      <c r="E527" s="17" t="s">
        <v>613</v>
      </c>
      <c r="F527" s="202">
        <f>SUM(G527,H527,I527)</f>
        <v>57.253</v>
      </c>
      <c r="G527" s="202">
        <v>5.649</v>
      </c>
      <c r="H527" s="202">
        <v>7.2</v>
      </c>
      <c r="I527" s="202">
        <v>44.404000000000003</v>
      </c>
      <c r="J527" s="24"/>
      <c r="K527" s="23">
        <f>I527</f>
        <v>44.404000000000003</v>
      </c>
      <c r="L527" s="24">
        <v>2197.71</v>
      </c>
      <c r="M527" s="201">
        <f>K527/L527</f>
        <v>2.0204667585805226E-2</v>
      </c>
      <c r="N527" s="202">
        <v>65.617999999999995</v>
      </c>
      <c r="O527" s="203">
        <f>M527*N527</f>
        <v>1.3257898776453672</v>
      </c>
      <c r="P527" s="203">
        <f>M527*60*1000</f>
        <v>1212.2800551483135</v>
      </c>
      <c r="Q527" s="296">
        <f>P527*N527/1000</f>
        <v>79.547392658722032</v>
      </c>
    </row>
    <row r="528" spans="1:17" ht="13.5" customHeight="1">
      <c r="A528" s="352"/>
      <c r="B528" s="19" t="s">
        <v>30</v>
      </c>
      <c r="C528" s="64" t="s">
        <v>233</v>
      </c>
      <c r="D528" s="17">
        <v>22</v>
      </c>
      <c r="E528" s="17">
        <v>1987</v>
      </c>
      <c r="F528" s="202">
        <f>G528+H528+I528</f>
        <v>30.256005000000002</v>
      </c>
      <c r="G528" s="202">
        <v>2.0700340000000002</v>
      </c>
      <c r="H528" s="202">
        <v>3.80579</v>
      </c>
      <c r="I528" s="202">
        <v>24.380181</v>
      </c>
      <c r="J528" s="24">
        <v>1206.5</v>
      </c>
      <c r="K528" s="23">
        <f>I528</f>
        <v>24.380181</v>
      </c>
      <c r="L528" s="24">
        <f>J528</f>
        <v>1206.5</v>
      </c>
      <c r="M528" s="201">
        <f>K528/L528</f>
        <v>2.0207360961458764E-2</v>
      </c>
      <c r="N528" s="202">
        <v>81</v>
      </c>
      <c r="O528" s="203">
        <f>M528*N528</f>
        <v>1.63679623787816</v>
      </c>
      <c r="P528" s="203">
        <f>M528*60*1000</f>
        <v>1212.4416576875258</v>
      </c>
      <c r="Q528" s="296">
        <f>P528*N528/1000</f>
        <v>98.207774272689576</v>
      </c>
    </row>
    <row r="529" spans="1:17" ht="12.75" customHeight="1">
      <c r="A529" s="352"/>
      <c r="B529" s="19" t="s">
        <v>763</v>
      </c>
      <c r="C529" s="64" t="s">
        <v>753</v>
      </c>
      <c r="D529" s="17">
        <v>35</v>
      </c>
      <c r="E529" s="17">
        <v>1985</v>
      </c>
      <c r="F529" s="202">
        <v>47</v>
      </c>
      <c r="G529" s="202">
        <v>4.03</v>
      </c>
      <c r="H529" s="202">
        <v>5.6</v>
      </c>
      <c r="I529" s="202">
        <v>37.36</v>
      </c>
      <c r="J529" s="24">
        <v>1839.17</v>
      </c>
      <c r="K529" s="23">
        <v>37.36</v>
      </c>
      <c r="L529" s="24">
        <v>1839.17</v>
      </c>
      <c r="M529" s="201">
        <f>K529/L529</f>
        <v>2.0313510985933873E-2</v>
      </c>
      <c r="N529" s="202">
        <v>84.3</v>
      </c>
      <c r="O529" s="203">
        <f>M529*N529</f>
        <v>1.7124289761142255</v>
      </c>
      <c r="P529" s="203">
        <f>M529*60*1000</f>
        <v>1218.8106591560324</v>
      </c>
      <c r="Q529" s="296">
        <f>P529*N529/1000</f>
        <v>102.74573856685353</v>
      </c>
    </row>
    <row r="530" spans="1:17" ht="12.75" customHeight="1">
      <c r="A530" s="352"/>
      <c r="B530" s="19" t="s">
        <v>229</v>
      </c>
      <c r="C530" s="205" t="s">
        <v>210</v>
      </c>
      <c r="D530" s="206">
        <v>47</v>
      </c>
      <c r="E530" s="206" t="s">
        <v>35</v>
      </c>
      <c r="F530" s="207">
        <v>43.356999999999999</v>
      </c>
      <c r="G530" s="207">
        <v>5.1057220000000001</v>
      </c>
      <c r="H530" s="207">
        <v>0</v>
      </c>
      <c r="I530" s="207">
        <v>38.251280999999999</v>
      </c>
      <c r="J530" s="208">
        <v>1879.63</v>
      </c>
      <c r="K530" s="209">
        <v>38.251280999999999</v>
      </c>
      <c r="L530" s="208">
        <v>1879.63</v>
      </c>
      <c r="M530" s="210">
        <v>2.0350431201885476E-2</v>
      </c>
      <c r="N530" s="207">
        <v>67.906999999999996</v>
      </c>
      <c r="O530" s="211">
        <v>1.3819367316264368</v>
      </c>
      <c r="P530" s="211">
        <v>1221.0258721131286</v>
      </c>
      <c r="Q530" s="298">
        <v>82.916203897586229</v>
      </c>
    </row>
    <row r="531" spans="1:17" ht="12.75" customHeight="1">
      <c r="A531" s="352"/>
      <c r="B531" s="19" t="s">
        <v>148</v>
      </c>
      <c r="C531" s="218" t="s">
        <v>146</v>
      </c>
      <c r="D531" s="219">
        <v>45</v>
      </c>
      <c r="E531" s="219">
        <v>1972</v>
      </c>
      <c r="F531" s="220">
        <v>47.933999999999997</v>
      </c>
      <c r="G531" s="220">
        <v>3.214785</v>
      </c>
      <c r="H531" s="220">
        <v>7.2</v>
      </c>
      <c r="I531" s="220">
        <v>37.519216</v>
      </c>
      <c r="J531" s="221">
        <v>1840.92</v>
      </c>
      <c r="K531" s="222">
        <v>37.519216</v>
      </c>
      <c r="L531" s="221">
        <v>1840.92</v>
      </c>
      <c r="M531" s="223">
        <v>2.0380687916911108E-2</v>
      </c>
      <c r="N531" s="220">
        <v>71.722000000000008</v>
      </c>
      <c r="O531" s="224">
        <v>1.4617436987766985</v>
      </c>
      <c r="P531" s="224">
        <v>1222.8412750146665</v>
      </c>
      <c r="Q531" s="300">
        <v>87.704621926601916</v>
      </c>
    </row>
    <row r="532" spans="1:17" ht="12.75" customHeight="1">
      <c r="A532" s="352"/>
      <c r="B532" s="15" t="s">
        <v>476</v>
      </c>
      <c r="C532" s="64" t="s">
        <v>724</v>
      </c>
      <c r="D532" s="17">
        <v>32</v>
      </c>
      <c r="E532" s="17">
        <v>1961</v>
      </c>
      <c r="F532" s="202">
        <v>31.83</v>
      </c>
      <c r="G532" s="202">
        <v>2.5255200000000002</v>
      </c>
      <c r="H532" s="202">
        <v>0.32</v>
      </c>
      <c r="I532" s="202">
        <f>F532-G532-H532</f>
        <v>28.984479999999998</v>
      </c>
      <c r="J532" s="24">
        <v>1412.83</v>
      </c>
      <c r="K532" s="23">
        <v>28.984000000000002</v>
      </c>
      <c r="L532" s="24">
        <v>1412.83</v>
      </c>
      <c r="M532" s="201">
        <f t="shared" ref="M532:M539" si="56">K532/L532</f>
        <v>2.0514853167047702E-2</v>
      </c>
      <c r="N532" s="202">
        <v>53.737000000000002</v>
      </c>
      <c r="O532" s="203">
        <f t="shared" ref="O532:O539" si="57">M532*N532</f>
        <v>1.1024066646376425</v>
      </c>
      <c r="P532" s="203">
        <f t="shared" ref="P532:P539" si="58">M532*60*1000</f>
        <v>1230.891190022862</v>
      </c>
      <c r="Q532" s="296">
        <f t="shared" ref="Q532:Q539" si="59">P532*N532/1000</f>
        <v>66.14439987825854</v>
      </c>
    </row>
    <row r="533" spans="1:17" ht="12.75" customHeight="1">
      <c r="A533" s="352"/>
      <c r="B533" s="19" t="s">
        <v>763</v>
      </c>
      <c r="C533" s="64" t="s">
        <v>754</v>
      </c>
      <c r="D533" s="17">
        <v>55</v>
      </c>
      <c r="E533" s="17">
        <v>1966</v>
      </c>
      <c r="F533" s="202">
        <v>64.8</v>
      </c>
      <c r="G533" s="202">
        <v>4.4000000000000004</v>
      </c>
      <c r="H533" s="202">
        <v>8.8000000000000007</v>
      </c>
      <c r="I533" s="202">
        <v>51.59</v>
      </c>
      <c r="J533" s="24">
        <v>2512.12</v>
      </c>
      <c r="K533" s="23">
        <v>51.59</v>
      </c>
      <c r="L533" s="24">
        <v>2512.12</v>
      </c>
      <c r="M533" s="201">
        <f t="shared" si="56"/>
        <v>2.0536439342069647E-2</v>
      </c>
      <c r="N533" s="202">
        <v>84.3</v>
      </c>
      <c r="O533" s="203">
        <f t="shared" si="57"/>
        <v>1.7312218365364711</v>
      </c>
      <c r="P533" s="203">
        <f t="shared" si="58"/>
        <v>1232.1863605241788</v>
      </c>
      <c r="Q533" s="296">
        <f t="shared" si="59"/>
        <v>103.87331019218826</v>
      </c>
    </row>
    <row r="534" spans="1:17" ht="12.75" customHeight="1">
      <c r="A534" s="352"/>
      <c r="B534" s="19" t="s">
        <v>763</v>
      </c>
      <c r="C534" s="64" t="s">
        <v>755</v>
      </c>
      <c r="D534" s="17">
        <v>10</v>
      </c>
      <c r="E534" s="17">
        <v>1978</v>
      </c>
      <c r="F534" s="202">
        <v>14.43</v>
      </c>
      <c r="G534" s="202">
        <v>1.57</v>
      </c>
      <c r="H534" s="202">
        <v>1.52</v>
      </c>
      <c r="I534" s="202">
        <v>11.33</v>
      </c>
      <c r="J534" s="24">
        <v>550</v>
      </c>
      <c r="K534" s="23">
        <v>11.3</v>
      </c>
      <c r="L534" s="24">
        <v>550</v>
      </c>
      <c r="M534" s="201">
        <f t="shared" si="56"/>
        <v>2.0545454545454547E-2</v>
      </c>
      <c r="N534" s="202">
        <v>84.3</v>
      </c>
      <c r="O534" s="203">
        <f t="shared" si="57"/>
        <v>1.7319818181818183</v>
      </c>
      <c r="P534" s="203">
        <f t="shared" si="58"/>
        <v>1232.727272727273</v>
      </c>
      <c r="Q534" s="296">
        <f t="shared" si="59"/>
        <v>103.9189090909091</v>
      </c>
    </row>
    <row r="535" spans="1:17" ht="12.75" customHeight="1">
      <c r="A535" s="352"/>
      <c r="B535" s="19" t="s">
        <v>40</v>
      </c>
      <c r="C535" s="64" t="s">
        <v>620</v>
      </c>
      <c r="D535" s="17">
        <v>45</v>
      </c>
      <c r="E535" s="17" t="s">
        <v>613</v>
      </c>
      <c r="F535" s="202">
        <f>SUM(G535,H535,I535)</f>
        <v>43.969000000000001</v>
      </c>
      <c r="G535" s="202">
        <v>4.9850000000000003</v>
      </c>
      <c r="H535" s="202">
        <v>0.45</v>
      </c>
      <c r="I535" s="202">
        <v>38.533999999999999</v>
      </c>
      <c r="J535" s="24"/>
      <c r="K535" s="23">
        <f>I535</f>
        <v>38.533999999999999</v>
      </c>
      <c r="L535" s="24">
        <v>1874.21</v>
      </c>
      <c r="M535" s="201">
        <f t="shared" si="56"/>
        <v>2.0560129334492933E-2</v>
      </c>
      <c r="N535" s="202">
        <v>65.617999999999995</v>
      </c>
      <c r="O535" s="203">
        <f t="shared" si="57"/>
        <v>1.3491145666707571</v>
      </c>
      <c r="P535" s="203">
        <f t="shared" si="58"/>
        <v>1233.607760069576</v>
      </c>
      <c r="Q535" s="296">
        <f t="shared" si="59"/>
        <v>80.94687400024543</v>
      </c>
    </row>
    <row r="536" spans="1:17" ht="12.75" customHeight="1">
      <c r="A536" s="352"/>
      <c r="B536" s="19" t="s">
        <v>24</v>
      </c>
      <c r="C536" s="64" t="s">
        <v>555</v>
      </c>
      <c r="D536" s="17">
        <v>58</v>
      </c>
      <c r="E536" s="17" t="s">
        <v>28</v>
      </c>
      <c r="F536" s="202">
        <f>+G536+H536+I536</f>
        <v>54.199995999999999</v>
      </c>
      <c r="G536" s="202">
        <v>2.9177689999999998</v>
      </c>
      <c r="H536" s="202">
        <v>0.50920600000000005</v>
      </c>
      <c r="I536" s="202">
        <v>50.773021</v>
      </c>
      <c r="J536" s="24">
        <v>2461.34</v>
      </c>
      <c r="K536" s="23">
        <v>50.773021</v>
      </c>
      <c r="L536" s="24">
        <v>2461.34</v>
      </c>
      <c r="M536" s="201">
        <f t="shared" si="56"/>
        <v>2.062820293011124E-2</v>
      </c>
      <c r="N536" s="202">
        <v>71.177000000000007</v>
      </c>
      <c r="O536" s="203">
        <f t="shared" si="57"/>
        <v>1.4682535999565278</v>
      </c>
      <c r="P536" s="203">
        <f t="shared" si="58"/>
        <v>1237.6921758066744</v>
      </c>
      <c r="Q536" s="296">
        <f t="shared" si="59"/>
        <v>88.095215997391676</v>
      </c>
    </row>
    <row r="537" spans="1:17" ht="12.75" customHeight="1">
      <c r="A537" s="352"/>
      <c r="B537" s="19" t="s">
        <v>517</v>
      </c>
      <c r="C537" s="64" t="s">
        <v>799</v>
      </c>
      <c r="D537" s="17">
        <v>40</v>
      </c>
      <c r="E537" s="17">
        <v>1977</v>
      </c>
      <c r="F537" s="202">
        <f>SUM(G537+H537+I537)</f>
        <v>52.042000000000002</v>
      </c>
      <c r="G537" s="202">
        <v>2.4990000000000001</v>
      </c>
      <c r="H537" s="202">
        <v>6.4</v>
      </c>
      <c r="I537" s="202">
        <v>43.143000000000001</v>
      </c>
      <c r="J537" s="24">
        <v>2091.27</v>
      </c>
      <c r="K537" s="23">
        <v>43.143000000000001</v>
      </c>
      <c r="L537" s="24">
        <v>2091.27</v>
      </c>
      <c r="M537" s="201">
        <f t="shared" si="56"/>
        <v>2.0630047770015349E-2</v>
      </c>
      <c r="N537" s="202">
        <v>56.14</v>
      </c>
      <c r="O537" s="203">
        <f t="shared" si="57"/>
        <v>1.1581708818086618</v>
      </c>
      <c r="P537" s="203">
        <f t="shared" si="58"/>
        <v>1237.8028662009208</v>
      </c>
      <c r="Q537" s="296">
        <f t="shared" si="59"/>
        <v>69.490252908519693</v>
      </c>
    </row>
    <row r="538" spans="1:17" ht="12.75" customHeight="1">
      <c r="A538" s="352"/>
      <c r="B538" s="19" t="s">
        <v>24</v>
      </c>
      <c r="C538" s="64" t="s">
        <v>554</v>
      </c>
      <c r="D538" s="17">
        <v>55</v>
      </c>
      <c r="E538" s="17" t="s">
        <v>28</v>
      </c>
      <c r="F538" s="202">
        <f>+G538+H538+I538</f>
        <v>51.500000999999997</v>
      </c>
      <c r="G538" s="202">
        <v>2.062125</v>
      </c>
      <c r="H538" s="202">
        <v>0.45</v>
      </c>
      <c r="I538" s="202">
        <v>48.987876</v>
      </c>
      <c r="J538" s="24">
        <v>2369.4699999999998</v>
      </c>
      <c r="K538" s="23">
        <v>48.987879999999997</v>
      </c>
      <c r="L538" s="24">
        <v>2369.4699999999998</v>
      </c>
      <c r="M538" s="201">
        <f t="shared" si="56"/>
        <v>2.0674614998290756E-2</v>
      </c>
      <c r="N538" s="202">
        <v>71.177000000000007</v>
      </c>
      <c r="O538" s="203">
        <f t="shared" si="57"/>
        <v>1.4715570717333413</v>
      </c>
      <c r="P538" s="203">
        <f t="shared" si="58"/>
        <v>1240.4768998974453</v>
      </c>
      <c r="Q538" s="296">
        <f t="shared" si="59"/>
        <v>88.293424304000467</v>
      </c>
    </row>
    <row r="539" spans="1:17" ht="12.75" customHeight="1">
      <c r="A539" s="352"/>
      <c r="B539" s="19" t="s">
        <v>763</v>
      </c>
      <c r="C539" s="64" t="s">
        <v>756</v>
      </c>
      <c r="D539" s="17">
        <v>10</v>
      </c>
      <c r="E539" s="17">
        <v>1977</v>
      </c>
      <c r="F539" s="202">
        <v>13.17</v>
      </c>
      <c r="G539" s="202">
        <v>0.92</v>
      </c>
      <c r="H539" s="202">
        <v>1.28</v>
      </c>
      <c r="I539" s="202">
        <v>10.96</v>
      </c>
      <c r="J539" s="24">
        <v>530.1</v>
      </c>
      <c r="K539" s="23">
        <v>10.96</v>
      </c>
      <c r="L539" s="24">
        <v>530.1</v>
      </c>
      <c r="M539" s="201">
        <f t="shared" si="56"/>
        <v>2.0675344274665157E-2</v>
      </c>
      <c r="N539" s="202">
        <v>84.3</v>
      </c>
      <c r="O539" s="203">
        <f t="shared" si="57"/>
        <v>1.7429315223542727</v>
      </c>
      <c r="P539" s="203">
        <f t="shared" si="58"/>
        <v>1240.5206564799093</v>
      </c>
      <c r="Q539" s="296">
        <f t="shared" si="59"/>
        <v>104.57589134125635</v>
      </c>
    </row>
    <row r="540" spans="1:17" ht="12.75" customHeight="1">
      <c r="A540" s="352"/>
      <c r="B540" s="19" t="s">
        <v>229</v>
      </c>
      <c r="C540" s="205" t="s">
        <v>211</v>
      </c>
      <c r="D540" s="206">
        <v>22</v>
      </c>
      <c r="E540" s="206">
        <v>1981</v>
      </c>
      <c r="F540" s="207">
        <v>30.17</v>
      </c>
      <c r="G540" s="207">
        <v>2.4894639999999999</v>
      </c>
      <c r="H540" s="207">
        <v>3.52</v>
      </c>
      <c r="I540" s="207">
        <v>24.160540000000001</v>
      </c>
      <c r="J540" s="208">
        <v>1167.51</v>
      </c>
      <c r="K540" s="209">
        <v>24.160540000000001</v>
      </c>
      <c r="L540" s="208">
        <v>1167.51</v>
      </c>
      <c r="M540" s="210">
        <v>2.0694075425478155E-2</v>
      </c>
      <c r="N540" s="207">
        <v>67.906999999999996</v>
      </c>
      <c r="O540" s="211">
        <v>1.4052725799179451</v>
      </c>
      <c r="P540" s="211">
        <v>1241.6445255286894</v>
      </c>
      <c r="Q540" s="298">
        <v>84.316354795076705</v>
      </c>
    </row>
    <row r="541" spans="1:17" ht="12.75" customHeight="1">
      <c r="A541" s="352"/>
      <c r="B541" s="19" t="s">
        <v>229</v>
      </c>
      <c r="C541" s="205" t="s">
        <v>216</v>
      </c>
      <c r="D541" s="206">
        <v>25</v>
      </c>
      <c r="E541" s="206">
        <v>1940</v>
      </c>
      <c r="F541" s="207">
        <v>38.081000000000003</v>
      </c>
      <c r="G541" s="207">
        <v>2.5538799999999999</v>
      </c>
      <c r="H541" s="207">
        <v>3.52</v>
      </c>
      <c r="I541" s="207">
        <v>32.007123</v>
      </c>
      <c r="J541" s="208">
        <v>1544.26</v>
      </c>
      <c r="K541" s="209">
        <v>32.007123</v>
      </c>
      <c r="L541" s="208">
        <v>1544.26</v>
      </c>
      <c r="M541" s="210">
        <v>2.0726511727299807E-2</v>
      </c>
      <c r="N541" s="207">
        <v>67.906999999999996</v>
      </c>
      <c r="O541" s="211">
        <v>1.407475231865748</v>
      </c>
      <c r="P541" s="211">
        <v>1243.5907036379886</v>
      </c>
      <c r="Q541" s="298">
        <v>84.448513911944886</v>
      </c>
    </row>
    <row r="542" spans="1:17" ht="12.75" customHeight="1">
      <c r="A542" s="352"/>
      <c r="B542" s="19" t="s">
        <v>24</v>
      </c>
      <c r="C542" s="64" t="s">
        <v>553</v>
      </c>
      <c r="D542" s="17">
        <v>57</v>
      </c>
      <c r="E542" s="17" t="s">
        <v>28</v>
      </c>
      <c r="F542" s="202">
        <f>+G542+H542+I542</f>
        <v>52.599997999999999</v>
      </c>
      <c r="G542" s="202">
        <v>1.6249549999999999</v>
      </c>
      <c r="H542" s="202">
        <v>0.49</v>
      </c>
      <c r="I542" s="202">
        <v>50.485042999999997</v>
      </c>
      <c r="J542" s="24">
        <v>2431.37</v>
      </c>
      <c r="K542" s="23">
        <v>50.485042999999997</v>
      </c>
      <c r="L542" s="24">
        <v>2431.37</v>
      </c>
      <c r="M542" s="201">
        <f>K542/L542</f>
        <v>2.0764031389710329E-2</v>
      </c>
      <c r="N542" s="202">
        <v>71.177000000000007</v>
      </c>
      <c r="O542" s="203">
        <f>M542*N542</f>
        <v>1.4779214622254122</v>
      </c>
      <c r="P542" s="203">
        <f>M542*60*1000</f>
        <v>1245.8418833826197</v>
      </c>
      <c r="Q542" s="296">
        <f>P542*N542/1000</f>
        <v>88.675287733524726</v>
      </c>
    </row>
    <row r="543" spans="1:17" ht="12.75" customHeight="1">
      <c r="A543" s="352"/>
      <c r="B543" s="19" t="s">
        <v>30</v>
      </c>
      <c r="C543" s="64" t="s">
        <v>282</v>
      </c>
      <c r="D543" s="17">
        <v>9</v>
      </c>
      <c r="E543" s="17">
        <v>1992</v>
      </c>
      <c r="F543" s="202">
        <f>G543+H543+I543</f>
        <v>11.706999</v>
      </c>
      <c r="G543" s="202">
        <v>0.62780100000000005</v>
      </c>
      <c r="H543" s="202">
        <v>1.44</v>
      </c>
      <c r="I543" s="202">
        <v>9.6391980000000004</v>
      </c>
      <c r="J543" s="24">
        <v>464.1</v>
      </c>
      <c r="K543" s="23">
        <f>I543</f>
        <v>9.6391980000000004</v>
      </c>
      <c r="L543" s="24">
        <f>J543</f>
        <v>464.1</v>
      </c>
      <c r="M543" s="201">
        <f>K543/L543</f>
        <v>2.0769657401422108E-2</v>
      </c>
      <c r="N543" s="202">
        <v>81</v>
      </c>
      <c r="O543" s="203">
        <f>M543*N543</f>
        <v>1.6823422495151907</v>
      </c>
      <c r="P543" s="203">
        <f>M543*60*1000</f>
        <v>1246.1794440853264</v>
      </c>
      <c r="Q543" s="296">
        <f>P543*N543/1000</f>
        <v>100.94053497091144</v>
      </c>
    </row>
    <row r="544" spans="1:17" ht="12.75" customHeight="1">
      <c r="A544" s="352"/>
      <c r="B544" s="19" t="s">
        <v>229</v>
      </c>
      <c r="C544" s="205" t="s">
        <v>215</v>
      </c>
      <c r="D544" s="206">
        <v>24</v>
      </c>
      <c r="E544" s="206">
        <v>1959</v>
      </c>
      <c r="F544" s="207">
        <v>32.356999999999999</v>
      </c>
      <c r="G544" s="207">
        <v>4.8082250000000002</v>
      </c>
      <c r="H544" s="207">
        <v>0</v>
      </c>
      <c r="I544" s="207">
        <v>27.548774000000002</v>
      </c>
      <c r="J544" s="208">
        <v>1321.74</v>
      </c>
      <c r="K544" s="209">
        <v>27.548774000000002</v>
      </c>
      <c r="L544" s="208">
        <v>1321.74</v>
      </c>
      <c r="M544" s="210">
        <v>2.0842808721836369E-2</v>
      </c>
      <c r="N544" s="207">
        <v>67.906999999999996</v>
      </c>
      <c r="O544" s="211">
        <v>1.4153726118737422</v>
      </c>
      <c r="P544" s="211">
        <v>1250.5685233101822</v>
      </c>
      <c r="Q544" s="298">
        <v>84.922356712424531</v>
      </c>
    </row>
    <row r="545" spans="1:17" ht="12.75" customHeight="1">
      <c r="A545" s="352"/>
      <c r="B545" s="19" t="s">
        <v>34</v>
      </c>
      <c r="C545" s="64" t="s">
        <v>575</v>
      </c>
      <c r="D545" s="17">
        <v>12</v>
      </c>
      <c r="E545" s="17">
        <v>1987</v>
      </c>
      <c r="F545" s="202">
        <v>17.48</v>
      </c>
      <c r="G545" s="202">
        <v>0.26700000000000002</v>
      </c>
      <c r="H545" s="202">
        <v>1.76</v>
      </c>
      <c r="I545" s="202">
        <v>15.452999999999999</v>
      </c>
      <c r="J545" s="24">
        <v>741.3</v>
      </c>
      <c r="K545" s="23">
        <v>15.452999999999999</v>
      </c>
      <c r="L545" s="24">
        <v>741.3</v>
      </c>
      <c r="M545" s="201">
        <f t="shared" ref="M545:M558" si="60">K545/L545</f>
        <v>2.084581141238365E-2</v>
      </c>
      <c r="N545" s="202">
        <v>59.4</v>
      </c>
      <c r="O545" s="203">
        <f t="shared" ref="O545:O558" si="61">M545*N545</f>
        <v>1.2382411978955887</v>
      </c>
      <c r="P545" s="203">
        <f t="shared" ref="P545:P558" si="62">M545*60*1000</f>
        <v>1250.7486847430189</v>
      </c>
      <c r="Q545" s="296">
        <f t="shared" ref="Q545:Q558" si="63">P545*N545/1000</f>
        <v>74.294471873735318</v>
      </c>
    </row>
    <row r="546" spans="1:17" ht="12.75" customHeight="1">
      <c r="A546" s="352"/>
      <c r="B546" s="15" t="s">
        <v>77</v>
      </c>
      <c r="C546" s="50" t="s">
        <v>58</v>
      </c>
      <c r="D546" s="15">
        <v>108</v>
      </c>
      <c r="E546" s="15">
        <v>1968</v>
      </c>
      <c r="F546" s="192">
        <v>78.040000000000006</v>
      </c>
      <c r="G546" s="192">
        <v>7.4</v>
      </c>
      <c r="H546" s="192">
        <v>17.2</v>
      </c>
      <c r="I546" s="192">
        <f>F546-G546-H546</f>
        <v>53.44</v>
      </c>
      <c r="J546" s="22">
        <v>2558.44</v>
      </c>
      <c r="K546" s="21">
        <f>I546/J546*L546</f>
        <v>53.440000000000005</v>
      </c>
      <c r="L546" s="22">
        <v>2558.44</v>
      </c>
      <c r="M546" s="193">
        <f t="shared" si="60"/>
        <v>2.0887728459530026E-2</v>
      </c>
      <c r="N546" s="192">
        <v>70.522999999999996</v>
      </c>
      <c r="O546" s="194">
        <f t="shared" si="61"/>
        <v>1.4730652741514361</v>
      </c>
      <c r="P546" s="194">
        <f t="shared" si="62"/>
        <v>1253.2637075718017</v>
      </c>
      <c r="Q546" s="297">
        <f t="shared" si="63"/>
        <v>88.383916449086158</v>
      </c>
    </row>
    <row r="547" spans="1:17" ht="12.75" customHeight="1">
      <c r="A547" s="352"/>
      <c r="B547" s="15" t="s">
        <v>77</v>
      </c>
      <c r="C547" s="50" t="s">
        <v>67</v>
      </c>
      <c r="D547" s="15">
        <v>92</v>
      </c>
      <c r="E547" s="15">
        <v>1991</v>
      </c>
      <c r="F547" s="192">
        <v>102.09</v>
      </c>
      <c r="G547" s="192">
        <v>9.1999999999999993</v>
      </c>
      <c r="H547" s="192">
        <v>15.12</v>
      </c>
      <c r="I547" s="192">
        <f>F547-G547-H547</f>
        <v>77.77</v>
      </c>
      <c r="J547" s="22">
        <v>3722.7</v>
      </c>
      <c r="K547" s="21">
        <f>I547/J547*L547</f>
        <v>74.09698810003492</v>
      </c>
      <c r="L547" s="22">
        <v>3546.88</v>
      </c>
      <c r="M547" s="193">
        <f t="shared" si="60"/>
        <v>2.0890751336395626E-2</v>
      </c>
      <c r="N547" s="192">
        <v>70.522999999999996</v>
      </c>
      <c r="O547" s="194">
        <f t="shared" si="61"/>
        <v>1.4732784564966286</v>
      </c>
      <c r="P547" s="194">
        <f t="shared" si="62"/>
        <v>1253.4450801837377</v>
      </c>
      <c r="Q547" s="297">
        <f t="shared" si="63"/>
        <v>88.396707389797726</v>
      </c>
    </row>
    <row r="548" spans="1:17" ht="12.75" customHeight="1">
      <c r="A548" s="352"/>
      <c r="B548" s="19" t="s">
        <v>456</v>
      </c>
      <c r="C548" s="64" t="s">
        <v>449</v>
      </c>
      <c r="D548" s="17">
        <v>29</v>
      </c>
      <c r="E548" s="17">
        <v>1986</v>
      </c>
      <c r="F548" s="202">
        <v>37.542999999999999</v>
      </c>
      <c r="G548" s="202">
        <v>2.2149999999999999</v>
      </c>
      <c r="H548" s="202">
        <v>4.32</v>
      </c>
      <c r="I548" s="202">
        <v>31.007999999999999</v>
      </c>
      <c r="J548" s="24">
        <v>1577.48</v>
      </c>
      <c r="K548" s="23">
        <v>30.61</v>
      </c>
      <c r="L548" s="24">
        <v>1464.93</v>
      </c>
      <c r="M548" s="201">
        <f t="shared" si="60"/>
        <v>2.0895196357505134E-2</v>
      </c>
      <c r="N548" s="202">
        <v>73.47</v>
      </c>
      <c r="O548" s="203">
        <f t="shared" si="61"/>
        <v>1.5351700763859022</v>
      </c>
      <c r="P548" s="203">
        <f t="shared" si="62"/>
        <v>1253.7117814503081</v>
      </c>
      <c r="Q548" s="296">
        <f t="shared" si="63"/>
        <v>92.110204583154129</v>
      </c>
    </row>
    <row r="549" spans="1:17" ht="12.75" customHeight="1">
      <c r="A549" s="352"/>
      <c r="B549" s="19" t="s">
        <v>24</v>
      </c>
      <c r="C549" s="64" t="s">
        <v>552</v>
      </c>
      <c r="D549" s="17">
        <v>9</v>
      </c>
      <c r="E549" s="17" t="s">
        <v>28</v>
      </c>
      <c r="F549" s="202">
        <f>+G549+H549+I549</f>
        <v>11.359999</v>
      </c>
      <c r="G549" s="202">
        <v>0.60132799999999997</v>
      </c>
      <c r="H549" s="202">
        <v>0.09</v>
      </c>
      <c r="I549" s="202">
        <v>10.668671</v>
      </c>
      <c r="J549" s="24">
        <v>509.55</v>
      </c>
      <c r="K549" s="23">
        <v>10.668671</v>
      </c>
      <c r="L549" s="24">
        <v>509.55</v>
      </c>
      <c r="M549" s="201">
        <f t="shared" si="60"/>
        <v>2.0937436954175253E-2</v>
      </c>
      <c r="N549" s="202">
        <v>71.177000000000007</v>
      </c>
      <c r="O549" s="203">
        <f t="shared" si="61"/>
        <v>1.490263950087332</v>
      </c>
      <c r="P549" s="203">
        <f t="shared" si="62"/>
        <v>1256.2462172505152</v>
      </c>
      <c r="Q549" s="296">
        <f t="shared" si="63"/>
        <v>89.415837005239922</v>
      </c>
    </row>
    <row r="550" spans="1:17" ht="12.75" customHeight="1">
      <c r="A550" s="352"/>
      <c r="B550" s="15" t="s">
        <v>476</v>
      </c>
      <c r="C550" s="64" t="s">
        <v>725</v>
      </c>
      <c r="D550" s="17">
        <v>71</v>
      </c>
      <c r="E550" s="17">
        <v>1962</v>
      </c>
      <c r="F550" s="202">
        <v>69.641000000000005</v>
      </c>
      <c r="G550" s="202">
        <v>5.8630000000000004</v>
      </c>
      <c r="H550" s="202">
        <v>0.7</v>
      </c>
      <c r="I550" s="202">
        <f>F550-G550-H550</f>
        <v>63.078000000000003</v>
      </c>
      <c r="J550" s="24">
        <v>3011.95</v>
      </c>
      <c r="K550" s="23">
        <v>63.076999999999998</v>
      </c>
      <c r="L550" s="24">
        <v>3011.95</v>
      </c>
      <c r="M550" s="201">
        <f t="shared" si="60"/>
        <v>2.0942246717242981E-2</v>
      </c>
      <c r="N550" s="202">
        <v>53.737000000000002</v>
      </c>
      <c r="O550" s="203">
        <f t="shared" si="61"/>
        <v>1.1253735118444861</v>
      </c>
      <c r="P550" s="203">
        <f t="shared" si="62"/>
        <v>1256.5348030345788</v>
      </c>
      <c r="Q550" s="296">
        <f t="shared" si="63"/>
        <v>67.522410710669163</v>
      </c>
    </row>
    <row r="551" spans="1:17" ht="12.75" customHeight="1">
      <c r="A551" s="352"/>
      <c r="B551" s="19" t="s">
        <v>517</v>
      </c>
      <c r="C551" s="64" t="s">
        <v>803</v>
      </c>
      <c r="D551" s="17">
        <v>8</v>
      </c>
      <c r="E551" s="17">
        <v>1951</v>
      </c>
      <c r="F551" s="202">
        <f>SUM(G551+H551+I551)</f>
        <v>8.536999999999999</v>
      </c>
      <c r="G551" s="202">
        <v>0.94699999999999995</v>
      </c>
      <c r="H551" s="202">
        <v>1.28</v>
      </c>
      <c r="I551" s="202">
        <v>6.31</v>
      </c>
      <c r="J551" s="24">
        <v>300.95999999999998</v>
      </c>
      <c r="K551" s="23">
        <v>5.4429999999999996</v>
      </c>
      <c r="L551" s="24">
        <v>259.67</v>
      </c>
      <c r="M551" s="201">
        <f t="shared" si="60"/>
        <v>2.0961220010012705E-2</v>
      </c>
      <c r="N551" s="202">
        <v>56.14</v>
      </c>
      <c r="O551" s="203">
        <f t="shared" si="61"/>
        <v>1.1767628913621133</v>
      </c>
      <c r="P551" s="203">
        <f t="shared" si="62"/>
        <v>1257.6732006007624</v>
      </c>
      <c r="Q551" s="296">
        <f t="shared" si="63"/>
        <v>70.6057734817268</v>
      </c>
    </row>
    <row r="552" spans="1:17" ht="12.75" customHeight="1">
      <c r="A552" s="352"/>
      <c r="B552" s="19" t="s">
        <v>456</v>
      </c>
      <c r="C552" s="64" t="s">
        <v>454</v>
      </c>
      <c r="D552" s="17">
        <v>8</v>
      </c>
      <c r="E552" s="17">
        <v>1936</v>
      </c>
      <c r="F552" s="202">
        <v>5.4029999999999996</v>
      </c>
      <c r="G552" s="202">
        <v>0.86099999999999999</v>
      </c>
      <c r="H552" s="202">
        <v>0.27200000000000002</v>
      </c>
      <c r="I552" s="202">
        <v>4.2699999999999996</v>
      </c>
      <c r="J552" s="24">
        <v>203.07</v>
      </c>
      <c r="K552" s="23">
        <v>4.2699999999999996</v>
      </c>
      <c r="L552" s="24">
        <v>203.07</v>
      </c>
      <c r="M552" s="201">
        <f t="shared" si="60"/>
        <v>2.102723198896932E-2</v>
      </c>
      <c r="N552" s="202">
        <v>73.47</v>
      </c>
      <c r="O552" s="203">
        <f t="shared" si="61"/>
        <v>1.544870734229576</v>
      </c>
      <c r="P552" s="203">
        <f t="shared" si="62"/>
        <v>1261.6339193381591</v>
      </c>
      <c r="Q552" s="296">
        <f t="shared" si="63"/>
        <v>92.692244053774544</v>
      </c>
    </row>
    <row r="553" spans="1:17" ht="12.75" customHeight="1">
      <c r="A553" s="352"/>
      <c r="B553" s="19" t="s">
        <v>763</v>
      </c>
      <c r="C553" s="64" t="s">
        <v>757</v>
      </c>
      <c r="D553" s="17">
        <v>12</v>
      </c>
      <c r="E553" s="17">
        <v>1961</v>
      </c>
      <c r="F553" s="202">
        <v>14.68</v>
      </c>
      <c r="G553" s="202">
        <v>1.23</v>
      </c>
      <c r="H553" s="202">
        <v>1.77</v>
      </c>
      <c r="I553" s="202">
        <v>11.67</v>
      </c>
      <c r="J553" s="24">
        <v>554.91</v>
      </c>
      <c r="K553" s="23">
        <v>11.67</v>
      </c>
      <c r="L553" s="24">
        <v>554.91</v>
      </c>
      <c r="M553" s="201">
        <f t="shared" si="60"/>
        <v>2.1030437368221876E-2</v>
      </c>
      <c r="N553" s="202">
        <v>84.3</v>
      </c>
      <c r="O553" s="203">
        <f t="shared" si="61"/>
        <v>1.772865870141104</v>
      </c>
      <c r="P553" s="203">
        <f t="shared" si="62"/>
        <v>1261.8262420933127</v>
      </c>
      <c r="Q553" s="296">
        <f t="shared" si="63"/>
        <v>106.37195220846625</v>
      </c>
    </row>
    <row r="554" spans="1:17" ht="12.75" customHeight="1">
      <c r="A554" s="352"/>
      <c r="B554" s="19" t="s">
        <v>763</v>
      </c>
      <c r="C554" s="64" t="s">
        <v>758</v>
      </c>
      <c r="D554" s="17">
        <v>12</v>
      </c>
      <c r="E554" s="17">
        <v>1975</v>
      </c>
      <c r="F554" s="202">
        <v>18.27</v>
      </c>
      <c r="G554" s="202">
        <v>1.41</v>
      </c>
      <c r="H554" s="202">
        <v>1.92</v>
      </c>
      <c r="I554" s="202">
        <v>14.93</v>
      </c>
      <c r="J554" s="24">
        <v>707.11</v>
      </c>
      <c r="K554" s="23">
        <v>14.9</v>
      </c>
      <c r="L554" s="24">
        <v>707.1</v>
      </c>
      <c r="M554" s="201">
        <f t="shared" si="60"/>
        <v>2.1071984160656202E-2</v>
      </c>
      <c r="N554" s="202">
        <v>84.3</v>
      </c>
      <c r="O554" s="203">
        <f t="shared" si="61"/>
        <v>1.7763682647433179</v>
      </c>
      <c r="P554" s="203">
        <f t="shared" si="62"/>
        <v>1264.3190496393722</v>
      </c>
      <c r="Q554" s="296">
        <f t="shared" si="63"/>
        <v>106.58209588459907</v>
      </c>
    </row>
    <row r="555" spans="1:17" ht="12.75" customHeight="1">
      <c r="A555" s="352"/>
      <c r="B555" s="19" t="s">
        <v>24</v>
      </c>
      <c r="C555" s="64" t="s">
        <v>280</v>
      </c>
      <c r="D555" s="17">
        <v>21</v>
      </c>
      <c r="E555" s="17" t="s">
        <v>28</v>
      </c>
      <c r="F555" s="202">
        <f>+G555+H555+I555</f>
        <v>24</v>
      </c>
      <c r="G555" s="202">
        <v>0</v>
      </c>
      <c r="H555" s="202">
        <v>0</v>
      </c>
      <c r="I555" s="202">
        <v>24</v>
      </c>
      <c r="J555" s="24">
        <v>1134.71</v>
      </c>
      <c r="K555" s="23">
        <v>24</v>
      </c>
      <c r="L555" s="24">
        <v>1134.71</v>
      </c>
      <c r="M555" s="201">
        <f t="shared" si="60"/>
        <v>2.1150778613037692E-2</v>
      </c>
      <c r="N555" s="202">
        <v>71.177000000000007</v>
      </c>
      <c r="O555" s="203">
        <f t="shared" si="61"/>
        <v>1.505448969340184</v>
      </c>
      <c r="P555" s="203">
        <f t="shared" si="62"/>
        <v>1269.0467167822615</v>
      </c>
      <c r="Q555" s="296">
        <f t="shared" si="63"/>
        <v>90.326938160411032</v>
      </c>
    </row>
    <row r="556" spans="1:17" ht="12.75" customHeight="1">
      <c r="A556" s="352"/>
      <c r="B556" s="19" t="s">
        <v>24</v>
      </c>
      <c r="C556" s="64" t="s">
        <v>551</v>
      </c>
      <c r="D556" s="17">
        <v>27</v>
      </c>
      <c r="E556" s="17" t="s">
        <v>28</v>
      </c>
      <c r="F556" s="202">
        <f>+G556+H556+I556</f>
        <v>23.6</v>
      </c>
      <c r="G556" s="202">
        <v>0.78387399999999996</v>
      </c>
      <c r="H556" s="202">
        <v>4.32</v>
      </c>
      <c r="I556" s="202">
        <v>18.496126</v>
      </c>
      <c r="J556" s="24">
        <v>873.82</v>
      </c>
      <c r="K556" s="23">
        <v>18.496126</v>
      </c>
      <c r="L556" s="24">
        <v>873.82</v>
      </c>
      <c r="M556" s="201">
        <f t="shared" si="60"/>
        <v>2.1166974891854158E-2</v>
      </c>
      <c r="N556" s="202">
        <v>71.177000000000007</v>
      </c>
      <c r="O556" s="203">
        <f t="shared" si="61"/>
        <v>1.5066017718775035</v>
      </c>
      <c r="P556" s="203">
        <f t="shared" si="62"/>
        <v>1270.0184935112495</v>
      </c>
      <c r="Q556" s="296">
        <f t="shared" si="63"/>
        <v>90.396106312650218</v>
      </c>
    </row>
    <row r="557" spans="1:17" ht="12.75" customHeight="1">
      <c r="A557" s="352"/>
      <c r="B557" s="19" t="s">
        <v>517</v>
      </c>
      <c r="C557" s="64" t="s">
        <v>804</v>
      </c>
      <c r="D557" s="17">
        <v>18</v>
      </c>
      <c r="E557" s="17"/>
      <c r="F557" s="202">
        <f>SUM(G557+H557+I557)</f>
        <v>29.11</v>
      </c>
      <c r="G557" s="202">
        <v>1.589</v>
      </c>
      <c r="H557" s="202">
        <v>2.88</v>
      </c>
      <c r="I557" s="202">
        <v>24.640999999999998</v>
      </c>
      <c r="J557" s="24">
        <v>1161.96</v>
      </c>
      <c r="K557" s="23">
        <v>24.640999999999998</v>
      </c>
      <c r="L557" s="24">
        <v>1161.96</v>
      </c>
      <c r="M557" s="201">
        <f t="shared" si="60"/>
        <v>2.1206409859203412E-2</v>
      </c>
      <c r="N557" s="202">
        <v>56.14</v>
      </c>
      <c r="O557" s="203">
        <f t="shared" si="61"/>
        <v>1.1905278494956795</v>
      </c>
      <c r="P557" s="203">
        <f t="shared" si="62"/>
        <v>1272.3845915522047</v>
      </c>
      <c r="Q557" s="296">
        <f t="shared" si="63"/>
        <v>71.431670969740779</v>
      </c>
    </row>
    <row r="558" spans="1:17" ht="12.75" customHeight="1">
      <c r="A558" s="352"/>
      <c r="B558" s="15" t="s">
        <v>476</v>
      </c>
      <c r="C558" s="64" t="s">
        <v>467</v>
      </c>
      <c r="D558" s="17">
        <v>12</v>
      </c>
      <c r="E558" s="17">
        <v>1954</v>
      </c>
      <c r="F558" s="202">
        <v>15.417999999999999</v>
      </c>
      <c r="G558" s="202">
        <v>1.276</v>
      </c>
      <c r="H558" s="202">
        <v>1.92</v>
      </c>
      <c r="I558" s="202">
        <f>F558-G558-H558</f>
        <v>12.222</v>
      </c>
      <c r="J558" s="24">
        <v>574.76</v>
      </c>
      <c r="K558" s="23">
        <v>12.22147</v>
      </c>
      <c r="L558" s="24">
        <v>574.76</v>
      </c>
      <c r="M558" s="201">
        <f t="shared" si="60"/>
        <v>2.1263605678892059E-2</v>
      </c>
      <c r="N558" s="202">
        <v>53.737000000000002</v>
      </c>
      <c r="O558" s="203">
        <f t="shared" si="61"/>
        <v>1.1426423783666226</v>
      </c>
      <c r="P558" s="203">
        <f t="shared" si="62"/>
        <v>1275.8163407335235</v>
      </c>
      <c r="Q558" s="296">
        <f t="shared" si="63"/>
        <v>68.558542701997354</v>
      </c>
    </row>
    <row r="559" spans="1:17" ht="12.75" customHeight="1">
      <c r="A559" s="352"/>
      <c r="B559" s="15" t="s">
        <v>538</v>
      </c>
      <c r="C559" s="205" t="s">
        <v>530</v>
      </c>
      <c r="D559" s="206">
        <v>16</v>
      </c>
      <c r="E559" s="206">
        <v>1988</v>
      </c>
      <c r="F559" s="207">
        <v>23.158999999999999</v>
      </c>
      <c r="G559" s="207">
        <v>0.80564999999999998</v>
      </c>
      <c r="H559" s="207">
        <v>2.4</v>
      </c>
      <c r="I559" s="207">
        <v>19.953351000000001</v>
      </c>
      <c r="J559" s="208">
        <v>937.26</v>
      </c>
      <c r="K559" s="209">
        <v>19.953351000000001</v>
      </c>
      <c r="L559" s="208">
        <v>937.26</v>
      </c>
      <c r="M559" s="210">
        <v>2.1289024390243903E-2</v>
      </c>
      <c r="N559" s="207">
        <v>79.352000000000004</v>
      </c>
      <c r="O559" s="211">
        <v>1.6893266634146342</v>
      </c>
      <c r="P559" s="211">
        <v>1277.3414634146343</v>
      </c>
      <c r="Q559" s="298">
        <v>101.35959980487806</v>
      </c>
    </row>
    <row r="560" spans="1:17" ht="12.75" customHeight="1">
      <c r="A560" s="352"/>
      <c r="B560" s="19" t="s">
        <v>34</v>
      </c>
      <c r="C560" s="64" t="s">
        <v>576</v>
      </c>
      <c r="D560" s="17">
        <v>8</v>
      </c>
      <c r="E560" s="17">
        <v>1974</v>
      </c>
      <c r="F560" s="202">
        <v>9.2210000000000001</v>
      </c>
      <c r="G560" s="202">
        <v>0.58699999999999997</v>
      </c>
      <c r="H560" s="202">
        <v>0.08</v>
      </c>
      <c r="I560" s="202">
        <v>8.5540000000000003</v>
      </c>
      <c r="J560" s="24">
        <v>400.81</v>
      </c>
      <c r="K560" s="23">
        <v>8.5540000000000003</v>
      </c>
      <c r="L560" s="24">
        <v>400.81</v>
      </c>
      <c r="M560" s="201">
        <f>K560/L560</f>
        <v>2.1341782889648463E-2</v>
      </c>
      <c r="N560" s="202">
        <v>59.4</v>
      </c>
      <c r="O560" s="203">
        <f>M560*N560</f>
        <v>1.2677019036451187</v>
      </c>
      <c r="P560" s="203">
        <f>M560*60*1000</f>
        <v>1280.5069733789078</v>
      </c>
      <c r="Q560" s="296">
        <f>P560*N560/1000</f>
        <v>76.062114218707123</v>
      </c>
    </row>
    <row r="561" spans="1:17" ht="12.75" customHeight="1">
      <c r="A561" s="352"/>
      <c r="B561" s="15" t="s">
        <v>476</v>
      </c>
      <c r="C561" s="64" t="s">
        <v>466</v>
      </c>
      <c r="D561" s="17">
        <v>20</v>
      </c>
      <c r="E561" s="17">
        <v>1964</v>
      </c>
      <c r="F561" s="202">
        <v>21.263000000000002</v>
      </c>
      <c r="G561" s="202">
        <v>1.79775</v>
      </c>
      <c r="H561" s="202">
        <v>0.2</v>
      </c>
      <c r="I561" s="202">
        <f>F561-G561-H561</f>
        <v>19.265250000000002</v>
      </c>
      <c r="J561" s="24">
        <v>895.93</v>
      </c>
      <c r="K561" s="23">
        <v>19.265000000000001</v>
      </c>
      <c r="L561" s="24">
        <v>895.93</v>
      </c>
      <c r="M561" s="201">
        <f>K561/L561</f>
        <v>2.1502795977364306E-2</v>
      </c>
      <c r="N561" s="202">
        <v>53.737000000000002</v>
      </c>
      <c r="O561" s="203">
        <f>M561*N561</f>
        <v>1.1554957474356258</v>
      </c>
      <c r="P561" s="203">
        <f>M561*60*1000</f>
        <v>1290.1677586418582</v>
      </c>
      <c r="Q561" s="296">
        <f>P561*N561/1000</f>
        <v>69.32974484613753</v>
      </c>
    </row>
    <row r="562" spans="1:17" ht="12.75" customHeight="1">
      <c r="A562" s="352"/>
      <c r="B562" s="19" t="s">
        <v>229</v>
      </c>
      <c r="C562" s="205" t="s">
        <v>218</v>
      </c>
      <c r="D562" s="206">
        <v>48</v>
      </c>
      <c r="E562" s="206">
        <v>1963</v>
      </c>
      <c r="F562" s="207">
        <v>47.392000000000003</v>
      </c>
      <c r="G562" s="207">
        <v>5.7360850000000001</v>
      </c>
      <c r="H562" s="207">
        <v>0.49</v>
      </c>
      <c r="I562" s="207">
        <v>41.165914000000001</v>
      </c>
      <c r="J562" s="208">
        <v>1913.87</v>
      </c>
      <c r="K562" s="209">
        <v>41.165914000000001</v>
      </c>
      <c r="L562" s="208">
        <v>1913.87</v>
      </c>
      <c r="M562" s="210">
        <v>2.1509252979564967E-2</v>
      </c>
      <c r="N562" s="207">
        <v>67.906999999999996</v>
      </c>
      <c r="O562" s="211">
        <v>1.4606288420833182</v>
      </c>
      <c r="P562" s="211">
        <v>1290.555178773898</v>
      </c>
      <c r="Q562" s="298">
        <v>87.637730524999085</v>
      </c>
    </row>
    <row r="563" spans="1:17" ht="12.75" customHeight="1">
      <c r="A563" s="352"/>
      <c r="B563" s="19" t="s">
        <v>24</v>
      </c>
      <c r="C563" s="64" t="s">
        <v>550</v>
      </c>
      <c r="D563" s="17">
        <v>16</v>
      </c>
      <c r="E563" s="17" t="s">
        <v>28</v>
      </c>
      <c r="F563" s="202">
        <f>+G563+H563+I563</f>
        <v>16.799997999999999</v>
      </c>
      <c r="G563" s="202">
        <v>1.4407380000000001</v>
      </c>
      <c r="H563" s="202">
        <v>0.13</v>
      </c>
      <c r="I563" s="202">
        <v>15.22926</v>
      </c>
      <c r="J563" s="24">
        <v>707.93</v>
      </c>
      <c r="K563" s="23">
        <v>15.22926</v>
      </c>
      <c r="L563" s="24">
        <v>707.93</v>
      </c>
      <c r="M563" s="201">
        <f>K563/L563</f>
        <v>2.1512381167629571E-2</v>
      </c>
      <c r="N563" s="202">
        <v>71.177000000000007</v>
      </c>
      <c r="O563" s="203">
        <f>M563*N563</f>
        <v>1.5311867543683702</v>
      </c>
      <c r="P563" s="203">
        <f>M563*60*1000</f>
        <v>1290.7428700577743</v>
      </c>
      <c r="Q563" s="296">
        <f>P563*N563/1000</f>
        <v>91.871205262102222</v>
      </c>
    </row>
    <row r="564" spans="1:17" ht="12.75" customHeight="1">
      <c r="A564" s="352"/>
      <c r="B564" s="19" t="s">
        <v>668</v>
      </c>
      <c r="C564" s="50" t="s">
        <v>659</v>
      </c>
      <c r="D564" s="15">
        <v>20</v>
      </c>
      <c r="E564" s="15">
        <v>1976</v>
      </c>
      <c r="F564" s="192">
        <f>G564+H564+I564</f>
        <v>19.617999999999999</v>
      </c>
      <c r="G564" s="192">
        <v>1.01</v>
      </c>
      <c r="H564" s="192">
        <v>3.2</v>
      </c>
      <c r="I564" s="192">
        <v>15.407999999999999</v>
      </c>
      <c r="J564" s="22">
        <v>712.76</v>
      </c>
      <c r="K564" s="21">
        <v>15.407999999999999</v>
      </c>
      <c r="L564" s="22">
        <v>712.76</v>
      </c>
      <c r="M564" s="193">
        <f>K564/L564</f>
        <v>2.1617374712385656E-2</v>
      </c>
      <c r="N564" s="192">
        <v>60.5</v>
      </c>
      <c r="O564" s="194">
        <f>M564*N564*1.09</f>
        <v>1.4255577754082722</v>
      </c>
      <c r="P564" s="194">
        <f>M564*60*1000</f>
        <v>1297.0424827431393</v>
      </c>
      <c r="Q564" s="297">
        <f>P564*N564/1000</f>
        <v>78.471070205959933</v>
      </c>
    </row>
    <row r="565" spans="1:17" ht="12.75" customHeight="1">
      <c r="A565" s="352"/>
      <c r="B565" s="19" t="s">
        <v>229</v>
      </c>
      <c r="C565" s="205" t="s">
        <v>217</v>
      </c>
      <c r="D565" s="206">
        <v>87</v>
      </c>
      <c r="E565" s="206">
        <v>1983</v>
      </c>
      <c r="F565" s="207">
        <v>96.385999999999996</v>
      </c>
      <c r="G565" s="207">
        <v>9.144876</v>
      </c>
      <c r="H565" s="207">
        <v>14.08</v>
      </c>
      <c r="I565" s="207">
        <v>73.161133000000007</v>
      </c>
      <c r="J565" s="208">
        <v>3382.64</v>
      </c>
      <c r="K565" s="209">
        <v>73.161133000000007</v>
      </c>
      <c r="L565" s="208">
        <v>3382.64</v>
      </c>
      <c r="M565" s="210">
        <v>2.1628412423432587E-2</v>
      </c>
      <c r="N565" s="207">
        <v>67.906999999999996</v>
      </c>
      <c r="O565" s="211">
        <v>1.4687206024380366</v>
      </c>
      <c r="P565" s="211">
        <v>1297.7047454059552</v>
      </c>
      <c r="Q565" s="298">
        <v>88.123236146282196</v>
      </c>
    </row>
    <row r="566" spans="1:17" ht="12.75" customHeight="1">
      <c r="A566" s="352"/>
      <c r="B566" s="19" t="s">
        <v>86</v>
      </c>
      <c r="C566" s="205" t="s">
        <v>83</v>
      </c>
      <c r="D566" s="206">
        <v>20</v>
      </c>
      <c r="E566" s="206">
        <v>1982</v>
      </c>
      <c r="F566" s="207">
        <v>28.986000000000001</v>
      </c>
      <c r="G566" s="207">
        <v>1.990415</v>
      </c>
      <c r="H566" s="207">
        <v>3.2</v>
      </c>
      <c r="I566" s="207">
        <v>23.795583000000001</v>
      </c>
      <c r="J566" s="208">
        <v>1095.8499999999999</v>
      </c>
      <c r="K566" s="209">
        <v>23.795583000000001</v>
      </c>
      <c r="L566" s="208">
        <v>1095.8499999999999</v>
      </c>
      <c r="M566" s="210">
        <v>2.1714270201213672E-2</v>
      </c>
      <c r="N566" s="207">
        <v>70.52300000000001</v>
      </c>
      <c r="O566" s="211">
        <v>1.5313554774001921</v>
      </c>
      <c r="P566" s="211">
        <v>1302.8562120728202</v>
      </c>
      <c r="Q566" s="298">
        <v>91.881328644011518</v>
      </c>
    </row>
    <row r="567" spans="1:17" ht="12.75" customHeight="1">
      <c r="A567" s="352"/>
      <c r="B567" s="19" t="s">
        <v>229</v>
      </c>
      <c r="C567" s="205" t="s">
        <v>212</v>
      </c>
      <c r="D567" s="206">
        <v>33</v>
      </c>
      <c r="E567" s="206">
        <v>1958</v>
      </c>
      <c r="F567" s="207">
        <v>30.216999999999999</v>
      </c>
      <c r="G567" s="207">
        <v>3.257088</v>
      </c>
      <c r="H567" s="207">
        <v>0</v>
      </c>
      <c r="I567" s="207">
        <v>26.959911000000002</v>
      </c>
      <c r="J567" s="208">
        <v>1237.47</v>
      </c>
      <c r="K567" s="209">
        <v>26.959911000000002</v>
      </c>
      <c r="L567" s="208">
        <v>1237.47</v>
      </c>
      <c r="M567" s="210">
        <v>2.1786314819753207E-2</v>
      </c>
      <c r="N567" s="207">
        <v>67.906999999999996</v>
      </c>
      <c r="O567" s="211">
        <v>1.4794432804649811</v>
      </c>
      <c r="P567" s="211">
        <v>1307.1788891851925</v>
      </c>
      <c r="Q567" s="298">
        <v>88.766596827898852</v>
      </c>
    </row>
    <row r="568" spans="1:17" ht="12.75" customHeight="1">
      <c r="A568" s="352"/>
      <c r="B568" s="19" t="s">
        <v>517</v>
      </c>
      <c r="C568" s="64" t="s">
        <v>806</v>
      </c>
      <c r="D568" s="17">
        <v>13</v>
      </c>
      <c r="E568" s="17">
        <v>1960</v>
      </c>
      <c r="F568" s="202">
        <f>SUM(G568+H568+I568)</f>
        <v>8.1159999999999997</v>
      </c>
      <c r="G568" s="202">
        <v>0</v>
      </c>
      <c r="H568" s="202">
        <v>0</v>
      </c>
      <c r="I568" s="202">
        <v>8.1159999999999997</v>
      </c>
      <c r="J568" s="24">
        <v>371.4</v>
      </c>
      <c r="K568" s="23">
        <v>8.1159999999999997</v>
      </c>
      <c r="L568" s="24">
        <v>371.4</v>
      </c>
      <c r="M568" s="201">
        <f>K568/L568</f>
        <v>2.1852450188476036E-2</v>
      </c>
      <c r="N568" s="202">
        <v>56.14</v>
      </c>
      <c r="O568" s="203">
        <f>M568*N568</f>
        <v>1.2267965535810446</v>
      </c>
      <c r="P568" s="203">
        <f>M568*60*1000</f>
        <v>1311.1470113085622</v>
      </c>
      <c r="Q568" s="296">
        <f>P568*N568/1000</f>
        <v>73.607793214862681</v>
      </c>
    </row>
    <row r="569" spans="1:17" ht="12.75" customHeight="1">
      <c r="A569" s="352"/>
      <c r="B569" s="19" t="s">
        <v>31</v>
      </c>
      <c r="C569" s="64" t="s">
        <v>568</v>
      </c>
      <c r="D569" s="17">
        <v>6</v>
      </c>
      <c r="E569" s="17">
        <v>1962</v>
      </c>
      <c r="F569" s="202">
        <v>7.9</v>
      </c>
      <c r="G569" s="202">
        <v>0.85</v>
      </c>
      <c r="H569" s="202">
        <v>0.96</v>
      </c>
      <c r="I569" s="202">
        <v>6.09</v>
      </c>
      <c r="J569" s="24">
        <v>278</v>
      </c>
      <c r="K569" s="23">
        <v>6.09</v>
      </c>
      <c r="L569" s="24">
        <v>278</v>
      </c>
      <c r="M569" s="201">
        <f>K569/L569</f>
        <v>2.1906474820143886E-2</v>
      </c>
      <c r="N569" s="202">
        <v>56.35</v>
      </c>
      <c r="O569" s="203">
        <f>M569*N569</f>
        <v>1.2344298561151079</v>
      </c>
      <c r="P569" s="203">
        <f>M569*60*1000</f>
        <v>1314.388489208633</v>
      </c>
      <c r="Q569" s="296">
        <f>P569*N569/1000</f>
        <v>74.065791366906467</v>
      </c>
    </row>
    <row r="570" spans="1:17" ht="12.75" customHeight="1">
      <c r="A570" s="352"/>
      <c r="B570" s="15" t="s">
        <v>429</v>
      </c>
      <c r="C570" s="50" t="s">
        <v>411</v>
      </c>
      <c r="D570" s="15">
        <v>10</v>
      </c>
      <c r="E570" s="15">
        <v>1968</v>
      </c>
      <c r="F570" s="192">
        <f>SUM(G570+H570+I570)</f>
        <v>16.899999999999999</v>
      </c>
      <c r="G570" s="192">
        <v>0.7</v>
      </c>
      <c r="H570" s="192">
        <v>1.6</v>
      </c>
      <c r="I570" s="192">
        <v>14.6</v>
      </c>
      <c r="J570" s="22">
        <v>665.8</v>
      </c>
      <c r="K570" s="21">
        <v>14.6</v>
      </c>
      <c r="L570" s="22">
        <v>665.81</v>
      </c>
      <c r="M570" s="193">
        <f>SUM(K570/L570)</f>
        <v>2.1928177708355239E-2</v>
      </c>
      <c r="N570" s="192">
        <v>58.2</v>
      </c>
      <c r="O570" s="194">
        <f>SUM(M570*N570)</f>
        <v>1.276219942626275</v>
      </c>
      <c r="P570" s="194">
        <f>SUM(M570*60*1000)</f>
        <v>1315.6906625013144</v>
      </c>
      <c r="Q570" s="297">
        <f>SUM(O570*60)</f>
        <v>76.573196557576495</v>
      </c>
    </row>
    <row r="571" spans="1:17" ht="12.75" customHeight="1">
      <c r="A571" s="352"/>
      <c r="B571" s="15" t="s">
        <v>476</v>
      </c>
      <c r="C571" s="64" t="s">
        <v>726</v>
      </c>
      <c r="D571" s="17">
        <v>32</v>
      </c>
      <c r="E571" s="17">
        <v>1960</v>
      </c>
      <c r="F571" s="202">
        <v>25.97</v>
      </c>
      <c r="G571" s="202"/>
      <c r="H571" s="202"/>
      <c r="I571" s="202">
        <f>F571-G571-H571</f>
        <v>25.97</v>
      </c>
      <c r="J571" s="24">
        <v>1181.42</v>
      </c>
      <c r="K571" s="23">
        <v>25.97</v>
      </c>
      <c r="L571" s="24">
        <v>1181.42</v>
      </c>
      <c r="M571" s="201">
        <f>K571/L571</f>
        <v>2.1982021634981631E-2</v>
      </c>
      <c r="N571" s="202">
        <v>53.737000000000002</v>
      </c>
      <c r="O571" s="203">
        <f>M571*N571</f>
        <v>1.1812478965990079</v>
      </c>
      <c r="P571" s="203">
        <f>M571*60*1000</f>
        <v>1318.9212980988978</v>
      </c>
      <c r="Q571" s="296">
        <f>P571*N571/1000</f>
        <v>70.874873795940474</v>
      </c>
    </row>
    <row r="572" spans="1:17" ht="12.75" customHeight="1">
      <c r="A572" s="352"/>
      <c r="B572" s="19" t="s">
        <v>517</v>
      </c>
      <c r="C572" s="64" t="s">
        <v>797</v>
      </c>
      <c r="D572" s="17">
        <v>3</v>
      </c>
      <c r="E572" s="17">
        <v>1940</v>
      </c>
      <c r="F572" s="202">
        <f>SUM(G572+H572+I572)</f>
        <v>2.7669999999999999</v>
      </c>
      <c r="G572" s="202">
        <v>0</v>
      </c>
      <c r="H572" s="202">
        <v>0</v>
      </c>
      <c r="I572" s="202">
        <v>2.7669999999999999</v>
      </c>
      <c r="J572" s="24">
        <v>125.4</v>
      </c>
      <c r="K572" s="23">
        <v>2.7669999999999999</v>
      </c>
      <c r="L572" s="24">
        <v>125.4</v>
      </c>
      <c r="M572" s="201">
        <f>K572/L572</f>
        <v>2.2065390749601274E-2</v>
      </c>
      <c r="N572" s="202">
        <v>56.14</v>
      </c>
      <c r="O572" s="203">
        <f>M572*N572</f>
        <v>1.2387510366826155</v>
      </c>
      <c r="P572" s="203">
        <f>M572*60*1000</f>
        <v>1323.9234449760763</v>
      </c>
      <c r="Q572" s="296">
        <f>P572*N572/1000</f>
        <v>74.325062200956921</v>
      </c>
    </row>
    <row r="573" spans="1:17" ht="12.75" customHeight="1">
      <c r="A573" s="352"/>
      <c r="B573" s="19" t="s">
        <v>517</v>
      </c>
      <c r="C573" s="64" t="s">
        <v>801</v>
      </c>
      <c r="D573" s="17">
        <v>8</v>
      </c>
      <c r="E573" s="17">
        <v>1959</v>
      </c>
      <c r="F573" s="202">
        <f>SUM(G573+H573+I573)</f>
        <v>9.9149999999999991</v>
      </c>
      <c r="G573" s="202">
        <v>0.51</v>
      </c>
      <c r="H573" s="202">
        <v>1.2</v>
      </c>
      <c r="I573" s="202">
        <v>8.2050000000000001</v>
      </c>
      <c r="J573" s="24">
        <v>371.23</v>
      </c>
      <c r="K573" s="23">
        <v>6.1050000000000004</v>
      </c>
      <c r="L573" s="24">
        <v>276.23</v>
      </c>
      <c r="M573" s="201">
        <f>K573/L573</f>
        <v>2.2101147594395975E-2</v>
      </c>
      <c r="N573" s="202">
        <v>56.14</v>
      </c>
      <c r="O573" s="203">
        <f>M573*N573</f>
        <v>1.24075842594939</v>
      </c>
      <c r="P573" s="203">
        <f>M573*60*1000</f>
        <v>1326.0688556637585</v>
      </c>
      <c r="Q573" s="296">
        <f>P573*N573/1000</f>
        <v>74.445505556963397</v>
      </c>
    </row>
    <row r="574" spans="1:17" ht="12.75" customHeight="1">
      <c r="A574" s="352"/>
      <c r="B574" s="19" t="s">
        <v>456</v>
      </c>
      <c r="C574" s="64" t="s">
        <v>446</v>
      </c>
      <c r="D574" s="17">
        <v>4</v>
      </c>
      <c r="E574" s="17">
        <v>1950</v>
      </c>
      <c r="F574" s="202">
        <v>5.8339999999999996</v>
      </c>
      <c r="G574" s="202">
        <v>0.90700000000000003</v>
      </c>
      <c r="H574" s="202">
        <v>0.64</v>
      </c>
      <c r="I574" s="202">
        <v>4.2869999999999999</v>
      </c>
      <c r="J574" s="24">
        <v>193.31</v>
      </c>
      <c r="K574" s="23">
        <v>4.2869999999999999</v>
      </c>
      <c r="L574" s="24">
        <v>193.31</v>
      </c>
      <c r="M574" s="201">
        <f>K574/L574</f>
        <v>2.2176814443122445E-2</v>
      </c>
      <c r="N574" s="202">
        <v>73.47</v>
      </c>
      <c r="O574" s="203">
        <f>M574*N574</f>
        <v>1.629330557136206</v>
      </c>
      <c r="P574" s="203">
        <f>M574*60*1000</f>
        <v>1330.6088665873465</v>
      </c>
      <c r="Q574" s="296">
        <f>P574*N574/1000</f>
        <v>97.759833428172357</v>
      </c>
    </row>
    <row r="575" spans="1:17" ht="12.75" customHeight="1">
      <c r="A575" s="352"/>
      <c r="B575" s="19" t="s">
        <v>34</v>
      </c>
      <c r="C575" s="64" t="s">
        <v>300</v>
      </c>
      <c r="D575" s="17">
        <v>24</v>
      </c>
      <c r="E575" s="17">
        <v>1981</v>
      </c>
      <c r="F575" s="202">
        <v>27.143999999999998</v>
      </c>
      <c r="G575" s="202">
        <v>1.74</v>
      </c>
      <c r="H575" s="202">
        <v>3.84</v>
      </c>
      <c r="I575" s="202">
        <v>22.129000000000001</v>
      </c>
      <c r="J575" s="24">
        <v>996.81</v>
      </c>
      <c r="K575" s="23">
        <v>22.129000000000001</v>
      </c>
      <c r="L575" s="24">
        <v>996.81</v>
      </c>
      <c r="M575" s="201">
        <f>K575/L575</f>
        <v>2.2199817417562027E-2</v>
      </c>
      <c r="N575" s="202">
        <v>59.4</v>
      </c>
      <c r="O575" s="203">
        <f>M575*N575</f>
        <v>1.3186691546031843</v>
      </c>
      <c r="P575" s="203">
        <f>M575*60*1000</f>
        <v>1331.9890450537216</v>
      </c>
      <c r="Q575" s="296">
        <f>P575*N575/1000</f>
        <v>79.120149276191057</v>
      </c>
    </row>
    <row r="576" spans="1:17" ht="12.75" customHeight="1">
      <c r="A576" s="352"/>
      <c r="B576" s="15" t="s">
        <v>538</v>
      </c>
      <c r="C576" s="205" t="s">
        <v>534</v>
      </c>
      <c r="D576" s="206">
        <v>14</v>
      </c>
      <c r="E576" s="206">
        <v>1984</v>
      </c>
      <c r="F576" s="207">
        <v>19.808</v>
      </c>
      <c r="G576" s="207">
        <v>1.1966589999999999</v>
      </c>
      <c r="H576" s="207">
        <v>2.0680000000000001</v>
      </c>
      <c r="I576" s="207">
        <v>16.543341999999999</v>
      </c>
      <c r="J576" s="208">
        <v>744.57</v>
      </c>
      <c r="K576" s="209">
        <v>16.543341999999999</v>
      </c>
      <c r="L576" s="208">
        <v>744.57</v>
      </c>
      <c r="M576" s="210">
        <v>2.2218652376539475E-2</v>
      </c>
      <c r="N576" s="207">
        <v>79.352000000000004</v>
      </c>
      <c r="O576" s="211">
        <v>1.7630945033831604</v>
      </c>
      <c r="P576" s="211">
        <v>1333.1191425923685</v>
      </c>
      <c r="Q576" s="298">
        <v>105.78567020298962</v>
      </c>
    </row>
    <row r="577" spans="1:17" ht="12.75" customHeight="1">
      <c r="A577" s="352"/>
      <c r="B577" s="19" t="s">
        <v>86</v>
      </c>
      <c r="C577" s="205" t="s">
        <v>245</v>
      </c>
      <c r="D577" s="206">
        <v>6</v>
      </c>
      <c r="E577" s="206">
        <v>1959</v>
      </c>
      <c r="F577" s="207">
        <v>8.4710000000000001</v>
      </c>
      <c r="G577" s="207">
        <v>0.53437800000000002</v>
      </c>
      <c r="H577" s="207">
        <v>0.96</v>
      </c>
      <c r="I577" s="207">
        <v>6.9766219999999999</v>
      </c>
      <c r="J577" s="208">
        <v>313.25</v>
      </c>
      <c r="K577" s="209">
        <v>6.9766219999999999</v>
      </c>
      <c r="L577" s="208">
        <v>313.25</v>
      </c>
      <c r="M577" s="210">
        <v>2.2271738228252194E-2</v>
      </c>
      <c r="N577" s="207">
        <v>76.082000000000008</v>
      </c>
      <c r="O577" s="211">
        <v>1.6944783878818837</v>
      </c>
      <c r="P577" s="211">
        <v>1336.3042936951317</v>
      </c>
      <c r="Q577" s="298">
        <v>101.66870327291302</v>
      </c>
    </row>
    <row r="578" spans="1:17" ht="12.75" customHeight="1">
      <c r="A578" s="352"/>
      <c r="B578" s="19" t="s">
        <v>517</v>
      </c>
      <c r="C578" s="64" t="s">
        <v>798</v>
      </c>
      <c r="D578" s="17">
        <v>8</v>
      </c>
      <c r="E578" s="17">
        <v>1980</v>
      </c>
      <c r="F578" s="202">
        <f>SUM(G578+H578+I578)</f>
        <v>10.827999999999999</v>
      </c>
      <c r="G578" s="202">
        <v>0.56100000000000005</v>
      </c>
      <c r="H578" s="202">
        <v>1.28</v>
      </c>
      <c r="I578" s="202">
        <v>8.9870000000000001</v>
      </c>
      <c r="J578" s="24">
        <v>402.95</v>
      </c>
      <c r="K578" s="23">
        <v>8.9870000000000001</v>
      </c>
      <c r="L578" s="24">
        <v>402.95</v>
      </c>
      <c r="M578" s="201">
        <f>K578/L578</f>
        <v>2.230301526243951E-2</v>
      </c>
      <c r="N578" s="202">
        <v>56.14</v>
      </c>
      <c r="O578" s="203">
        <f>M578*N578</f>
        <v>1.2520912768333541</v>
      </c>
      <c r="P578" s="203">
        <f>M578*60*1000</f>
        <v>1338.1809157463706</v>
      </c>
      <c r="Q578" s="296">
        <f>P578*N578/1000</f>
        <v>75.125476610001243</v>
      </c>
    </row>
    <row r="579" spans="1:17" ht="12.75" customHeight="1">
      <c r="A579" s="352"/>
      <c r="B579" s="19" t="s">
        <v>456</v>
      </c>
      <c r="C579" s="64" t="s">
        <v>709</v>
      </c>
      <c r="D579" s="17">
        <v>9</v>
      </c>
      <c r="E579" s="17">
        <v>1967</v>
      </c>
      <c r="F579" s="202">
        <v>10.028</v>
      </c>
      <c r="G579" s="202">
        <v>0.59499999999999997</v>
      </c>
      <c r="H579" s="202">
        <v>0.14399999999999999</v>
      </c>
      <c r="I579" s="202">
        <v>9.2889999999999997</v>
      </c>
      <c r="J579" s="24">
        <v>416.33</v>
      </c>
      <c r="K579" s="23">
        <v>9.2889999999999997</v>
      </c>
      <c r="L579" s="24">
        <v>416.33</v>
      </c>
      <c r="M579" s="201">
        <f>K579/L579</f>
        <v>2.2311627795258568E-2</v>
      </c>
      <c r="N579" s="202">
        <v>73.47</v>
      </c>
      <c r="O579" s="203">
        <f>M579*N579</f>
        <v>1.6392352941176469</v>
      </c>
      <c r="P579" s="203">
        <f>M579*60*1000</f>
        <v>1338.6976677155139</v>
      </c>
      <c r="Q579" s="296">
        <f>P579*N579/1000</f>
        <v>98.354117647058814</v>
      </c>
    </row>
    <row r="580" spans="1:17" ht="12.75" customHeight="1">
      <c r="A580" s="352"/>
      <c r="B580" s="19" t="s">
        <v>30</v>
      </c>
      <c r="C580" s="64" t="s">
        <v>285</v>
      </c>
      <c r="D580" s="17">
        <v>8</v>
      </c>
      <c r="E580" s="17">
        <v>1988</v>
      </c>
      <c r="F580" s="202">
        <f>G580+H580+I580</f>
        <v>13.533999999999999</v>
      </c>
      <c r="G580" s="202">
        <v>0.52874399999999999</v>
      </c>
      <c r="H580" s="202">
        <v>1.28</v>
      </c>
      <c r="I580" s="202">
        <v>11.725256</v>
      </c>
      <c r="J580" s="24">
        <v>524.4</v>
      </c>
      <c r="K580" s="23">
        <f>I580</f>
        <v>11.725256</v>
      </c>
      <c r="L580" s="24">
        <f>J580</f>
        <v>524.4</v>
      </c>
      <c r="M580" s="201">
        <f>K580/L580</f>
        <v>2.2359374523264683E-2</v>
      </c>
      <c r="N580" s="202">
        <v>81</v>
      </c>
      <c r="O580" s="203">
        <f>M580*N580</f>
        <v>1.8111093363844393</v>
      </c>
      <c r="P580" s="203">
        <f>M580*60*1000</f>
        <v>1341.5624713958809</v>
      </c>
      <c r="Q580" s="296">
        <f>P580*N580/1000</f>
        <v>108.66656018306635</v>
      </c>
    </row>
    <row r="581" spans="1:17" ht="12.75" customHeight="1">
      <c r="A581" s="352"/>
      <c r="B581" s="19" t="s">
        <v>31</v>
      </c>
      <c r="C581" s="64" t="s">
        <v>566</v>
      </c>
      <c r="D581" s="17">
        <v>28</v>
      </c>
      <c r="E581" s="17">
        <v>1971</v>
      </c>
      <c r="F581" s="202">
        <v>37.799999999999997</v>
      </c>
      <c r="G581" s="202">
        <v>2.25</v>
      </c>
      <c r="H581" s="202">
        <v>4.4800000000000004</v>
      </c>
      <c r="I581" s="202">
        <v>31.06</v>
      </c>
      <c r="J581" s="24">
        <v>1389</v>
      </c>
      <c r="K581" s="23">
        <v>31.06</v>
      </c>
      <c r="L581" s="24">
        <v>1389</v>
      </c>
      <c r="M581" s="201">
        <f>K581/L581</f>
        <v>2.236141108711303E-2</v>
      </c>
      <c r="N581" s="202">
        <v>56.35</v>
      </c>
      <c r="O581" s="203">
        <f>M581*N581</f>
        <v>1.2600655147588193</v>
      </c>
      <c r="P581" s="203">
        <f>M581*60*1000</f>
        <v>1341.6846652267818</v>
      </c>
      <c r="Q581" s="296">
        <f>P581*N581/1000</f>
        <v>75.603930885529167</v>
      </c>
    </row>
    <row r="582" spans="1:17" ht="12.75" customHeight="1">
      <c r="A582" s="352"/>
      <c r="B582" s="19" t="s">
        <v>456</v>
      </c>
      <c r="C582" s="64" t="s">
        <v>447</v>
      </c>
      <c r="D582" s="17">
        <v>12</v>
      </c>
      <c r="E582" s="17">
        <v>1960</v>
      </c>
      <c r="F582" s="202">
        <v>15.353</v>
      </c>
      <c r="G582" s="202">
        <v>0.94299999999999995</v>
      </c>
      <c r="H582" s="202">
        <v>1.92</v>
      </c>
      <c r="I582" s="202">
        <v>12.49</v>
      </c>
      <c r="J582" s="24">
        <v>557.91</v>
      </c>
      <c r="K582" s="23">
        <v>9.4559999999999995</v>
      </c>
      <c r="L582" s="24">
        <v>422.39</v>
      </c>
      <c r="M582" s="201">
        <f>K582/L582</f>
        <v>2.2386893629110536E-2</v>
      </c>
      <c r="N582" s="202">
        <v>73.47</v>
      </c>
      <c r="O582" s="203">
        <f>M582*N582</f>
        <v>1.644765074930751</v>
      </c>
      <c r="P582" s="203">
        <f>M582*60*1000</f>
        <v>1343.2136177466321</v>
      </c>
      <c r="Q582" s="296">
        <f>P582*N582/1000</f>
        <v>98.685904495845051</v>
      </c>
    </row>
    <row r="583" spans="1:17" ht="12.75" customHeight="1">
      <c r="A583" s="352"/>
      <c r="B583" s="15" t="s">
        <v>538</v>
      </c>
      <c r="C583" s="205" t="s">
        <v>533</v>
      </c>
      <c r="D583" s="206">
        <v>11</v>
      </c>
      <c r="E583" s="206">
        <v>1984</v>
      </c>
      <c r="F583" s="207">
        <v>14.904999999999999</v>
      </c>
      <c r="G583" s="207">
        <v>0.37597000000000003</v>
      </c>
      <c r="H583" s="207">
        <v>1.1399999999999999</v>
      </c>
      <c r="I583" s="207">
        <v>13.38903</v>
      </c>
      <c r="J583" s="208">
        <v>597.67999999999995</v>
      </c>
      <c r="K583" s="209">
        <v>13.38903</v>
      </c>
      <c r="L583" s="208">
        <v>597.67999999999995</v>
      </c>
      <c r="M583" s="210">
        <v>2.2401669789854105E-2</v>
      </c>
      <c r="N583" s="207">
        <v>79.352000000000004</v>
      </c>
      <c r="O583" s="211">
        <v>1.7776173011645031</v>
      </c>
      <c r="P583" s="211">
        <v>1344.1001873912464</v>
      </c>
      <c r="Q583" s="298">
        <v>106.6570380698702</v>
      </c>
    </row>
    <row r="584" spans="1:17" ht="12.75" customHeight="1">
      <c r="A584" s="352"/>
      <c r="B584" s="19" t="s">
        <v>517</v>
      </c>
      <c r="C584" s="64" t="s">
        <v>805</v>
      </c>
      <c r="D584" s="17">
        <v>10</v>
      </c>
      <c r="E584" s="17">
        <v>1976</v>
      </c>
      <c r="F584" s="202">
        <f>SUM(G584+H584+I584)</f>
        <v>9.5809999999999995</v>
      </c>
      <c r="G584" s="202">
        <v>0.35699999999999998</v>
      </c>
      <c r="H584" s="202">
        <v>0</v>
      </c>
      <c r="I584" s="202">
        <v>9.2240000000000002</v>
      </c>
      <c r="J584" s="24">
        <v>411.49</v>
      </c>
      <c r="K584" s="23">
        <v>9.2240000000000002</v>
      </c>
      <c r="L584" s="24">
        <v>411.49</v>
      </c>
      <c r="M584" s="201">
        <f>K584/L584</f>
        <v>2.2416097596539404E-2</v>
      </c>
      <c r="N584" s="202">
        <v>56.14</v>
      </c>
      <c r="O584" s="203">
        <f>M584*N584</f>
        <v>1.2584397190697221</v>
      </c>
      <c r="P584" s="203">
        <f>M584*60*1000</f>
        <v>1344.9658557923642</v>
      </c>
      <c r="Q584" s="296">
        <f>P584*N584/1000</f>
        <v>75.506383144183332</v>
      </c>
    </row>
    <row r="585" spans="1:17" ht="12.75" customHeight="1">
      <c r="A585" s="352"/>
      <c r="B585" s="19" t="s">
        <v>517</v>
      </c>
      <c r="C585" s="64" t="s">
        <v>800</v>
      </c>
      <c r="D585" s="17">
        <v>8</v>
      </c>
      <c r="E585" s="17">
        <v>1958</v>
      </c>
      <c r="F585" s="202">
        <f>SUM(G585+H585+I585)</f>
        <v>10.391999999999999</v>
      </c>
      <c r="G585" s="202">
        <v>1.224</v>
      </c>
      <c r="H585" s="202">
        <v>1.1200000000000001</v>
      </c>
      <c r="I585" s="202">
        <v>8.048</v>
      </c>
      <c r="J585" s="24">
        <v>356.49</v>
      </c>
      <c r="K585" s="23">
        <v>6.0640000000000001</v>
      </c>
      <c r="L585" s="24">
        <v>268.55</v>
      </c>
      <c r="M585" s="201">
        <f>K585/L585</f>
        <v>2.258052504189164E-2</v>
      </c>
      <c r="N585" s="202">
        <v>56.14</v>
      </c>
      <c r="O585" s="203">
        <f>M585*N585</f>
        <v>1.2676706758517966</v>
      </c>
      <c r="P585" s="203">
        <f>M585*60*1000</f>
        <v>1354.8315025134984</v>
      </c>
      <c r="Q585" s="296">
        <f>P585*N585/1000</f>
        <v>76.060240551107796</v>
      </c>
    </row>
    <row r="586" spans="1:17" ht="12.75" customHeight="1">
      <c r="A586" s="352"/>
      <c r="B586" s="19" t="s">
        <v>229</v>
      </c>
      <c r="C586" s="205" t="s">
        <v>219</v>
      </c>
      <c r="D586" s="206">
        <v>32</v>
      </c>
      <c r="E586" s="206">
        <v>1960</v>
      </c>
      <c r="F586" s="207">
        <v>30.783000000000001</v>
      </c>
      <c r="G586" s="207">
        <v>2.956855</v>
      </c>
      <c r="H586" s="207">
        <v>0.32</v>
      </c>
      <c r="I586" s="207">
        <v>27.506145</v>
      </c>
      <c r="J586" s="208">
        <v>1214.6199999999999</v>
      </c>
      <c r="K586" s="209">
        <v>27.506145</v>
      </c>
      <c r="L586" s="208">
        <v>1214.6199999999999</v>
      </c>
      <c r="M586" s="210">
        <v>2.2645885132798738E-2</v>
      </c>
      <c r="N586" s="207">
        <v>67.906999999999996</v>
      </c>
      <c r="O586" s="211">
        <v>1.5378141217129639</v>
      </c>
      <c r="P586" s="211">
        <v>1358.7531079679243</v>
      </c>
      <c r="Q586" s="298">
        <v>92.268847302777829</v>
      </c>
    </row>
    <row r="587" spans="1:17" ht="12.75" customHeight="1">
      <c r="A587" s="352"/>
      <c r="B587" s="19" t="s">
        <v>517</v>
      </c>
      <c r="C587" s="64" t="s">
        <v>802</v>
      </c>
      <c r="D587" s="17">
        <v>8</v>
      </c>
      <c r="E587" s="17">
        <v>1960</v>
      </c>
      <c r="F587" s="202">
        <f>SUM(G587+H587+I587)</f>
        <v>10.173999999999999</v>
      </c>
      <c r="G587" s="202">
        <v>0.61199999999999999</v>
      </c>
      <c r="H587" s="202">
        <v>1.1200000000000001</v>
      </c>
      <c r="I587" s="202">
        <v>8.4420000000000002</v>
      </c>
      <c r="J587" s="24">
        <v>372.64</v>
      </c>
      <c r="K587" s="23">
        <v>5.1319999999999997</v>
      </c>
      <c r="L587" s="24">
        <v>226.58</v>
      </c>
      <c r="M587" s="201">
        <f t="shared" ref="M587:M592" si="64">K587/L587</f>
        <v>2.264983670226851E-2</v>
      </c>
      <c r="N587" s="202">
        <v>56.14</v>
      </c>
      <c r="O587" s="203">
        <f t="shared" ref="O587:O592" si="65">M587*N587</f>
        <v>1.2715618324653541</v>
      </c>
      <c r="P587" s="203">
        <f t="shared" ref="P587:P592" si="66">M587*60*1000</f>
        <v>1358.9902021361106</v>
      </c>
      <c r="Q587" s="296">
        <f t="shared" ref="Q587:Q592" si="67">P587*N587/1000</f>
        <v>76.293709947921243</v>
      </c>
    </row>
    <row r="588" spans="1:17" ht="12.75" customHeight="1">
      <c r="A588" s="352"/>
      <c r="B588" s="19" t="s">
        <v>456</v>
      </c>
      <c r="C588" s="64" t="s">
        <v>444</v>
      </c>
      <c r="D588" s="17">
        <v>12</v>
      </c>
      <c r="E588" s="17">
        <v>1963</v>
      </c>
      <c r="F588" s="202">
        <v>15.269</v>
      </c>
      <c r="G588" s="202">
        <v>0.93200000000000005</v>
      </c>
      <c r="H588" s="202">
        <v>1.92</v>
      </c>
      <c r="I588" s="202">
        <v>12.417</v>
      </c>
      <c r="J588" s="24">
        <v>538.22</v>
      </c>
      <c r="K588" s="23">
        <v>11.474</v>
      </c>
      <c r="L588" s="24">
        <v>497.34</v>
      </c>
      <c r="M588" s="201">
        <f t="shared" si="64"/>
        <v>2.3070736317207546E-2</v>
      </c>
      <c r="N588" s="202">
        <v>73.47</v>
      </c>
      <c r="O588" s="203">
        <f t="shared" si="65"/>
        <v>1.6950069972252384</v>
      </c>
      <c r="P588" s="203">
        <f t="shared" si="66"/>
        <v>1384.2441790324526</v>
      </c>
      <c r="Q588" s="296">
        <f t="shared" si="67"/>
        <v>101.70041983351429</v>
      </c>
    </row>
    <row r="589" spans="1:17" ht="12.75" customHeight="1">
      <c r="A589" s="352"/>
      <c r="B589" s="15" t="s">
        <v>476</v>
      </c>
      <c r="C589" s="64" t="s">
        <v>727</v>
      </c>
      <c r="D589" s="17">
        <v>4</v>
      </c>
      <c r="E589" s="17">
        <v>1954</v>
      </c>
      <c r="F589" s="202">
        <v>7.1769999999999996</v>
      </c>
      <c r="G589" s="202">
        <v>0.32996999999999999</v>
      </c>
      <c r="H589" s="202">
        <v>0.64</v>
      </c>
      <c r="I589" s="202">
        <f>F589-G589-H589</f>
        <v>6.2070299999999996</v>
      </c>
      <c r="J589" s="24">
        <v>268.89999999999998</v>
      </c>
      <c r="K589" s="23">
        <v>6.2069999999999999</v>
      </c>
      <c r="L589" s="24">
        <v>268.89999999999998</v>
      </c>
      <c r="M589" s="201">
        <f t="shared" si="64"/>
        <v>2.3082930457419118E-2</v>
      </c>
      <c r="N589" s="202">
        <v>53.737000000000002</v>
      </c>
      <c r="O589" s="203">
        <f t="shared" si="65"/>
        <v>1.2404074339903313</v>
      </c>
      <c r="P589" s="203">
        <f t="shared" si="66"/>
        <v>1384.9758274451472</v>
      </c>
      <c r="Q589" s="296">
        <f t="shared" si="67"/>
        <v>74.424446039419863</v>
      </c>
    </row>
    <row r="590" spans="1:17" ht="12.75" customHeight="1">
      <c r="A590" s="352"/>
      <c r="B590" s="19" t="s">
        <v>456</v>
      </c>
      <c r="C590" s="64" t="s">
        <v>708</v>
      </c>
      <c r="D590" s="17">
        <v>6</v>
      </c>
      <c r="E590" s="17">
        <v>1986</v>
      </c>
      <c r="F590" s="202">
        <v>8.89</v>
      </c>
      <c r="G590" s="202"/>
      <c r="H590" s="202"/>
      <c r="I590" s="202">
        <v>8.89</v>
      </c>
      <c r="J590" s="24">
        <v>407.89</v>
      </c>
      <c r="K590" s="23">
        <v>4.49</v>
      </c>
      <c r="L590" s="24">
        <v>193.9</v>
      </c>
      <c r="M590" s="201">
        <f t="shared" si="64"/>
        <v>2.3156266116554927E-2</v>
      </c>
      <c r="N590" s="202">
        <v>73.47</v>
      </c>
      <c r="O590" s="203">
        <f t="shared" si="65"/>
        <v>1.7012908715832904</v>
      </c>
      <c r="P590" s="203">
        <f t="shared" si="66"/>
        <v>1389.3759669932956</v>
      </c>
      <c r="Q590" s="296">
        <f t="shared" si="67"/>
        <v>102.07745229499741</v>
      </c>
    </row>
    <row r="591" spans="1:17" ht="12.75" customHeight="1">
      <c r="A591" s="352"/>
      <c r="B591" s="19" t="s">
        <v>456</v>
      </c>
      <c r="C591" s="64" t="s">
        <v>455</v>
      </c>
      <c r="D591" s="17">
        <v>6</v>
      </c>
      <c r="E591" s="17">
        <v>1985</v>
      </c>
      <c r="F591" s="202">
        <v>6.6520000000000001</v>
      </c>
      <c r="G591" s="202">
        <v>0.32500000000000001</v>
      </c>
      <c r="H591" s="202">
        <v>0.96</v>
      </c>
      <c r="I591" s="202">
        <v>5.367</v>
      </c>
      <c r="J591" s="24">
        <v>230.55</v>
      </c>
      <c r="K591" s="23">
        <v>5.367</v>
      </c>
      <c r="L591" s="24">
        <v>230.55</v>
      </c>
      <c r="M591" s="201">
        <f t="shared" si="64"/>
        <v>2.3279115159401429E-2</v>
      </c>
      <c r="N591" s="202">
        <v>73.47</v>
      </c>
      <c r="O591" s="203">
        <f t="shared" si="65"/>
        <v>1.710316590761223</v>
      </c>
      <c r="P591" s="203">
        <f t="shared" si="66"/>
        <v>1396.7469095640856</v>
      </c>
      <c r="Q591" s="296">
        <f t="shared" si="67"/>
        <v>102.61899544567336</v>
      </c>
    </row>
    <row r="592" spans="1:17" ht="12.75" customHeight="1">
      <c r="A592" s="352"/>
      <c r="B592" s="19" t="s">
        <v>456</v>
      </c>
      <c r="C592" s="64" t="s">
        <v>448</v>
      </c>
      <c r="D592" s="17">
        <v>7</v>
      </c>
      <c r="E592" s="17">
        <v>1972</v>
      </c>
      <c r="F592" s="202">
        <v>4.8360000000000003</v>
      </c>
      <c r="G592" s="202">
        <v>0.56699999999999995</v>
      </c>
      <c r="H592" s="202">
        <v>0.08</v>
      </c>
      <c r="I592" s="202">
        <v>4.1890000000000001</v>
      </c>
      <c r="J592" s="24">
        <v>395.27</v>
      </c>
      <c r="K592" s="23">
        <v>3.6869999999999998</v>
      </c>
      <c r="L592" s="24">
        <v>158.16</v>
      </c>
      <c r="M592" s="201">
        <f t="shared" si="64"/>
        <v>2.3311836115326251E-2</v>
      </c>
      <c r="N592" s="202">
        <v>73.47</v>
      </c>
      <c r="O592" s="203">
        <f t="shared" si="65"/>
        <v>1.7127205993930197</v>
      </c>
      <c r="P592" s="203">
        <f t="shared" si="66"/>
        <v>1398.7101669195749</v>
      </c>
      <c r="Q592" s="296">
        <f t="shared" si="67"/>
        <v>102.76323596358117</v>
      </c>
    </row>
    <row r="593" spans="1:17" ht="12.75" customHeight="1">
      <c r="A593" s="352"/>
      <c r="B593" s="19" t="s">
        <v>148</v>
      </c>
      <c r="C593" s="218" t="s">
        <v>254</v>
      </c>
      <c r="D593" s="219">
        <v>51</v>
      </c>
      <c r="E593" s="219">
        <v>1984</v>
      </c>
      <c r="F593" s="220">
        <v>47.145000000000003</v>
      </c>
      <c r="G593" s="220">
        <v>3.5288430000000002</v>
      </c>
      <c r="H593" s="220">
        <v>0.5</v>
      </c>
      <c r="I593" s="220">
        <v>43.116157999999999</v>
      </c>
      <c r="J593" s="221">
        <v>1816.15</v>
      </c>
      <c r="K593" s="222">
        <v>43.116157999999999</v>
      </c>
      <c r="L593" s="221">
        <v>1816.15</v>
      </c>
      <c r="M593" s="223">
        <v>2.3740416815791646E-2</v>
      </c>
      <c r="N593" s="220">
        <v>71.722000000000008</v>
      </c>
      <c r="O593" s="224">
        <v>1.7027101748622087</v>
      </c>
      <c r="P593" s="224">
        <v>1424.4250089474988</v>
      </c>
      <c r="Q593" s="300">
        <v>102.16261049173251</v>
      </c>
    </row>
    <row r="594" spans="1:17" ht="12.75" customHeight="1">
      <c r="A594" s="352"/>
      <c r="B594" s="15" t="s">
        <v>476</v>
      </c>
      <c r="C594" s="64" t="s">
        <v>728</v>
      </c>
      <c r="D594" s="17">
        <v>13</v>
      </c>
      <c r="E594" s="17">
        <v>1954</v>
      </c>
      <c r="F594" s="202">
        <v>16.507000000000001</v>
      </c>
      <c r="G594" s="202">
        <v>0.85099999999999998</v>
      </c>
      <c r="H594" s="202">
        <v>1.84</v>
      </c>
      <c r="I594" s="202">
        <f>F594-G594-H594</f>
        <v>13.816000000000003</v>
      </c>
      <c r="J594" s="24">
        <v>562.47</v>
      </c>
      <c r="K594" s="23">
        <v>13.815</v>
      </c>
      <c r="L594" s="24">
        <v>562.47</v>
      </c>
      <c r="M594" s="201">
        <f t="shared" ref="M594:M601" si="68">K594/L594</f>
        <v>2.4561309936529947E-2</v>
      </c>
      <c r="N594" s="202">
        <v>53.737000000000002</v>
      </c>
      <c r="O594" s="203">
        <f t="shared" ref="O594:O601" si="69">M594*N594</f>
        <v>1.3198511120593097</v>
      </c>
      <c r="P594" s="203">
        <f t="shared" ref="P594:P601" si="70">M594*60*1000</f>
        <v>1473.6785961917969</v>
      </c>
      <c r="Q594" s="296">
        <f t="shared" ref="Q594:Q601" si="71">P594*N594/1000</f>
        <v>79.191066723558606</v>
      </c>
    </row>
    <row r="595" spans="1:17" ht="12.75" customHeight="1">
      <c r="A595" s="352"/>
      <c r="B595" s="15" t="s">
        <v>476</v>
      </c>
      <c r="C595" s="64" t="s">
        <v>729</v>
      </c>
      <c r="D595" s="17">
        <v>6</v>
      </c>
      <c r="E595" s="17">
        <v>1964</v>
      </c>
      <c r="F595" s="202">
        <v>10.762</v>
      </c>
      <c r="G595" s="202">
        <v>0.50541000000000003</v>
      </c>
      <c r="H595" s="202">
        <v>0.96</v>
      </c>
      <c r="I595" s="202">
        <f>F595-G595-H595</f>
        <v>9.2965900000000019</v>
      </c>
      <c r="J595" s="24">
        <v>367.2</v>
      </c>
      <c r="K595" s="23">
        <v>7.4438599999999999</v>
      </c>
      <c r="L595" s="24">
        <v>294.02</v>
      </c>
      <c r="M595" s="201">
        <f t="shared" si="68"/>
        <v>2.5317529419767365E-2</v>
      </c>
      <c r="N595" s="202">
        <v>53.737000000000002</v>
      </c>
      <c r="O595" s="203">
        <f t="shared" si="69"/>
        <v>1.360488078430039</v>
      </c>
      <c r="P595" s="203">
        <f t="shared" si="70"/>
        <v>1519.0517651860418</v>
      </c>
      <c r="Q595" s="296">
        <f t="shared" si="71"/>
        <v>81.629284705802334</v>
      </c>
    </row>
    <row r="596" spans="1:17" ht="12.75" customHeight="1" thickBot="1">
      <c r="A596" s="353"/>
      <c r="B596" s="66" t="s">
        <v>476</v>
      </c>
      <c r="C596" s="301" t="s">
        <v>730</v>
      </c>
      <c r="D596" s="31">
        <v>20</v>
      </c>
      <c r="E596" s="31">
        <v>1961</v>
      </c>
      <c r="F596" s="302">
        <v>25.199000000000002</v>
      </c>
      <c r="G596" s="302">
        <v>1.744</v>
      </c>
      <c r="H596" s="302">
        <v>0.2</v>
      </c>
      <c r="I596" s="302">
        <f>F596-G596-H596</f>
        <v>23.255000000000003</v>
      </c>
      <c r="J596" s="40">
        <v>900.48</v>
      </c>
      <c r="K596" s="41">
        <v>23.254000000000001</v>
      </c>
      <c r="L596" s="40">
        <v>900.48</v>
      </c>
      <c r="M596" s="303">
        <f t="shared" si="68"/>
        <v>2.5824004975124378E-2</v>
      </c>
      <c r="N596" s="302">
        <v>53.737000000000002</v>
      </c>
      <c r="O596" s="304">
        <f t="shared" si="69"/>
        <v>1.3877045553482588</v>
      </c>
      <c r="P596" s="304">
        <f t="shared" si="70"/>
        <v>1549.4402985074628</v>
      </c>
      <c r="Q596" s="305">
        <f t="shared" si="71"/>
        <v>83.262273320895531</v>
      </c>
    </row>
    <row r="597" spans="1:17" ht="12.75" customHeight="1">
      <c r="A597" s="354" t="s">
        <v>27</v>
      </c>
      <c r="B597" s="67" t="s">
        <v>172</v>
      </c>
      <c r="C597" s="264" t="s">
        <v>160</v>
      </c>
      <c r="D597" s="265">
        <v>20</v>
      </c>
      <c r="E597" s="266" t="s">
        <v>35</v>
      </c>
      <c r="F597" s="267">
        <f>G597+H597+I597</f>
        <v>24.999997</v>
      </c>
      <c r="G597" s="267">
        <v>1.377</v>
      </c>
      <c r="H597" s="267">
        <v>3.12</v>
      </c>
      <c r="I597" s="267">
        <v>20.502997000000001</v>
      </c>
      <c r="J597" s="268">
        <v>1076.74</v>
      </c>
      <c r="K597" s="269">
        <v>20.502997000000001</v>
      </c>
      <c r="L597" s="268">
        <v>1076.74</v>
      </c>
      <c r="M597" s="270">
        <f t="shared" si="68"/>
        <v>1.9041734309118263E-2</v>
      </c>
      <c r="N597" s="267">
        <v>52</v>
      </c>
      <c r="O597" s="271">
        <f t="shared" si="69"/>
        <v>0.9901701840741497</v>
      </c>
      <c r="P597" s="271">
        <f t="shared" si="70"/>
        <v>1142.5040585470958</v>
      </c>
      <c r="Q597" s="272">
        <f t="shared" si="71"/>
        <v>59.410211044448978</v>
      </c>
    </row>
    <row r="598" spans="1:17" ht="12.75" customHeight="1">
      <c r="A598" s="355"/>
      <c r="B598" s="20" t="s">
        <v>37</v>
      </c>
      <c r="C598" s="58" t="s">
        <v>608</v>
      </c>
      <c r="D598" s="18">
        <v>36</v>
      </c>
      <c r="E598" s="18" t="s">
        <v>35</v>
      </c>
      <c r="F598" s="229">
        <f>G598+H598+I598</f>
        <v>48.775999999999996</v>
      </c>
      <c r="G598" s="229">
        <v>4.47614</v>
      </c>
      <c r="H598" s="229">
        <v>5.76</v>
      </c>
      <c r="I598" s="229">
        <v>38.539859999999997</v>
      </c>
      <c r="J598" s="29">
        <v>2009.0800000000002</v>
      </c>
      <c r="K598" s="28">
        <v>38.539859999999997</v>
      </c>
      <c r="L598" s="29">
        <v>2009.0800000000002</v>
      </c>
      <c r="M598" s="230">
        <f t="shared" si="68"/>
        <v>1.918283990682302E-2</v>
      </c>
      <c r="N598" s="229">
        <v>56.244</v>
      </c>
      <c r="O598" s="231">
        <f t="shared" si="69"/>
        <v>1.0789196477193539</v>
      </c>
      <c r="P598" s="231">
        <f t="shared" si="70"/>
        <v>1150.9703944093812</v>
      </c>
      <c r="Q598" s="273">
        <f t="shared" si="71"/>
        <v>64.735178863161238</v>
      </c>
    </row>
    <row r="599" spans="1:17" ht="12.75" customHeight="1">
      <c r="A599" s="355"/>
      <c r="B599" s="20" t="s">
        <v>37</v>
      </c>
      <c r="C599" s="58" t="s">
        <v>302</v>
      </c>
      <c r="D599" s="18">
        <v>72</v>
      </c>
      <c r="E599" s="18">
        <v>1982</v>
      </c>
      <c r="F599" s="229">
        <f>G599+H599+I599</f>
        <v>56.967999999999996</v>
      </c>
      <c r="G599" s="229">
        <v>4.5894600000000008</v>
      </c>
      <c r="H599" s="229">
        <v>11.52</v>
      </c>
      <c r="I599" s="229">
        <v>40.858539999999998</v>
      </c>
      <c r="J599" s="29">
        <v>2117.3200000000002</v>
      </c>
      <c r="K599" s="28">
        <v>40.858539999999998</v>
      </c>
      <c r="L599" s="29">
        <v>2117.3200000000002</v>
      </c>
      <c r="M599" s="230">
        <f t="shared" si="68"/>
        <v>1.9297290914930192E-2</v>
      </c>
      <c r="N599" s="229">
        <v>56.244</v>
      </c>
      <c r="O599" s="231">
        <f t="shared" si="69"/>
        <v>1.0853568302193337</v>
      </c>
      <c r="P599" s="231">
        <f t="shared" si="70"/>
        <v>1157.8374548958116</v>
      </c>
      <c r="Q599" s="273">
        <f t="shared" si="71"/>
        <v>65.121409813160028</v>
      </c>
    </row>
    <row r="600" spans="1:17" ht="12.75" customHeight="1">
      <c r="A600" s="355"/>
      <c r="B600" s="16" t="s">
        <v>738</v>
      </c>
      <c r="C600" s="58" t="s">
        <v>734</v>
      </c>
      <c r="D600" s="18">
        <v>28</v>
      </c>
      <c r="E600" s="18">
        <v>1974</v>
      </c>
      <c r="F600" s="229">
        <v>37.576999999999998</v>
      </c>
      <c r="G600" s="229">
        <v>2.601</v>
      </c>
      <c r="H600" s="229">
        <v>4.4800000000000004</v>
      </c>
      <c r="I600" s="229">
        <v>30.495999999999999</v>
      </c>
      <c r="J600" s="29">
        <v>1570.75</v>
      </c>
      <c r="K600" s="28">
        <v>30.495999999999999</v>
      </c>
      <c r="L600" s="29">
        <v>1570.8</v>
      </c>
      <c r="M600" s="230">
        <f t="shared" si="68"/>
        <v>1.9414311179017062E-2</v>
      </c>
      <c r="N600" s="229">
        <v>53.52</v>
      </c>
      <c r="O600" s="231">
        <f t="shared" si="69"/>
        <v>1.0390539343009932</v>
      </c>
      <c r="P600" s="231">
        <f t="shared" si="70"/>
        <v>1164.8586707410238</v>
      </c>
      <c r="Q600" s="273">
        <f t="shared" si="71"/>
        <v>62.343236058059603</v>
      </c>
    </row>
    <row r="601" spans="1:17" ht="12.75" customHeight="1">
      <c r="A601" s="355"/>
      <c r="B601" s="20" t="s">
        <v>172</v>
      </c>
      <c r="C601" s="58" t="s">
        <v>168</v>
      </c>
      <c r="D601" s="30">
        <v>109</v>
      </c>
      <c r="E601" s="18" t="s">
        <v>35</v>
      </c>
      <c r="F601" s="229">
        <f>G601+H601+I601</f>
        <v>70.079999000000001</v>
      </c>
      <c r="G601" s="229">
        <v>3.7230000000000003</v>
      </c>
      <c r="H601" s="229">
        <v>16.38</v>
      </c>
      <c r="I601" s="229">
        <v>49.976998999999999</v>
      </c>
      <c r="J601" s="29">
        <v>2560.75</v>
      </c>
      <c r="K601" s="28">
        <v>49.976998999999999</v>
      </c>
      <c r="L601" s="29">
        <v>2560.75</v>
      </c>
      <c r="M601" s="230">
        <f t="shared" si="68"/>
        <v>1.9516547495850824E-2</v>
      </c>
      <c r="N601" s="229">
        <v>52</v>
      </c>
      <c r="O601" s="231">
        <f t="shared" si="69"/>
        <v>1.0148604697842429</v>
      </c>
      <c r="P601" s="231">
        <f t="shared" si="70"/>
        <v>1170.9928497510496</v>
      </c>
      <c r="Q601" s="273">
        <f t="shared" si="71"/>
        <v>60.891628187054579</v>
      </c>
    </row>
    <row r="602" spans="1:17" ht="12.75" customHeight="1">
      <c r="A602" s="355"/>
      <c r="B602" s="16" t="s">
        <v>158</v>
      </c>
      <c r="C602" s="232" t="s">
        <v>155</v>
      </c>
      <c r="D602" s="233">
        <v>32</v>
      </c>
      <c r="E602" s="233">
        <v>1965</v>
      </c>
      <c r="F602" s="234">
        <v>28</v>
      </c>
      <c r="G602" s="234">
        <v>0</v>
      </c>
      <c r="H602" s="234">
        <v>0</v>
      </c>
      <c r="I602" s="234">
        <v>28.000001000000001</v>
      </c>
      <c r="J602" s="235">
        <v>1419.59</v>
      </c>
      <c r="K602" s="236">
        <v>28.000001000000001</v>
      </c>
      <c r="L602" s="235">
        <v>1419.59</v>
      </c>
      <c r="M602" s="237">
        <v>1.9724005522721352E-2</v>
      </c>
      <c r="N602" s="234">
        <v>75.864000000000004</v>
      </c>
      <c r="O602" s="238">
        <v>1.4963419549757326</v>
      </c>
      <c r="P602" s="238">
        <v>1183.4403313632811</v>
      </c>
      <c r="Q602" s="274">
        <v>89.780517298543955</v>
      </c>
    </row>
    <row r="603" spans="1:17" ht="12.75" customHeight="1">
      <c r="A603" s="355"/>
      <c r="B603" s="16" t="s">
        <v>362</v>
      </c>
      <c r="C603" s="239" t="s">
        <v>354</v>
      </c>
      <c r="D603" s="240">
        <v>12</v>
      </c>
      <c r="E603" s="43" t="s">
        <v>35</v>
      </c>
      <c r="F603" s="241">
        <v>15.61</v>
      </c>
      <c r="G603" s="241">
        <v>1.49</v>
      </c>
      <c r="H603" s="242">
        <v>1.92</v>
      </c>
      <c r="I603" s="241">
        <v>12.2</v>
      </c>
      <c r="J603" s="44">
        <v>617.34</v>
      </c>
      <c r="K603" s="243">
        <v>12.2</v>
      </c>
      <c r="L603" s="44">
        <v>617.34</v>
      </c>
      <c r="M603" s="230">
        <f>K603/L603</f>
        <v>1.9762205591732269E-2</v>
      </c>
      <c r="N603" s="229">
        <v>65.8</v>
      </c>
      <c r="O603" s="231">
        <f>M603*N603</f>
        <v>1.3003531279359832</v>
      </c>
      <c r="P603" s="231">
        <f>M603*60*1000</f>
        <v>1185.7323355039362</v>
      </c>
      <c r="Q603" s="273">
        <f>P603*N603/1000</f>
        <v>78.021187676159002</v>
      </c>
    </row>
    <row r="604" spans="1:17" ht="12.75" customHeight="1">
      <c r="A604" s="355"/>
      <c r="B604" s="20" t="s">
        <v>37</v>
      </c>
      <c r="C604" s="58" t="s">
        <v>609</v>
      </c>
      <c r="D604" s="18">
        <v>40</v>
      </c>
      <c r="E604" s="18">
        <v>1985</v>
      </c>
      <c r="F604" s="229">
        <f>G604+H604+I604</f>
        <v>42.131</v>
      </c>
      <c r="G604" s="229">
        <v>3.3996</v>
      </c>
      <c r="H604" s="229">
        <v>6.4</v>
      </c>
      <c r="I604" s="229">
        <v>32.331400000000002</v>
      </c>
      <c r="J604" s="29">
        <v>1630.93</v>
      </c>
      <c r="K604" s="28">
        <v>32.331400000000002</v>
      </c>
      <c r="L604" s="29">
        <v>1630.93</v>
      </c>
      <c r="M604" s="230">
        <f>K604/L604</f>
        <v>1.9823904152845309E-2</v>
      </c>
      <c r="N604" s="229">
        <v>56.244</v>
      </c>
      <c r="O604" s="231">
        <f>M604*N604</f>
        <v>1.1149756651726315</v>
      </c>
      <c r="P604" s="231">
        <f>M604*60*1000</f>
        <v>1189.4342491707187</v>
      </c>
      <c r="Q604" s="273">
        <f>P604*N604/1000</f>
        <v>66.898539910357897</v>
      </c>
    </row>
    <row r="605" spans="1:17" ht="12.75" customHeight="1">
      <c r="A605" s="355"/>
      <c r="B605" s="20" t="s">
        <v>37</v>
      </c>
      <c r="C605" s="58" t="s">
        <v>610</v>
      </c>
      <c r="D605" s="18">
        <v>54</v>
      </c>
      <c r="E605" s="18">
        <v>1987</v>
      </c>
      <c r="F605" s="229">
        <f>G605+H605+I605</f>
        <v>43.201999999999998</v>
      </c>
      <c r="G605" s="229">
        <v>2.8330000000000002</v>
      </c>
      <c r="H605" s="229">
        <v>7.36</v>
      </c>
      <c r="I605" s="229">
        <v>33.009</v>
      </c>
      <c r="J605" s="29">
        <v>1659.41</v>
      </c>
      <c r="K605" s="28">
        <v>33.009</v>
      </c>
      <c r="L605" s="29">
        <v>1659.41</v>
      </c>
      <c r="M605" s="230">
        <f>K605/L605</f>
        <v>1.9892009810715858E-2</v>
      </c>
      <c r="N605" s="229">
        <v>56.244</v>
      </c>
      <c r="O605" s="231">
        <f>M605*N605</f>
        <v>1.1188061997939027</v>
      </c>
      <c r="P605" s="231">
        <f>M605*60*1000</f>
        <v>1193.5205886429515</v>
      </c>
      <c r="Q605" s="273">
        <f>P605*N605/1000</f>
        <v>67.128371987634168</v>
      </c>
    </row>
    <row r="606" spans="1:17" ht="12.75" customHeight="1">
      <c r="A606" s="355"/>
      <c r="B606" s="16" t="s">
        <v>138</v>
      </c>
      <c r="C606" s="54" t="s">
        <v>135</v>
      </c>
      <c r="D606" s="55">
        <v>12</v>
      </c>
      <c r="E606" s="55">
        <v>1980</v>
      </c>
      <c r="F606" s="244">
        <v>11.535</v>
      </c>
      <c r="G606" s="244">
        <v>0.61199999999999999</v>
      </c>
      <c r="H606" s="244">
        <v>1.6</v>
      </c>
      <c r="I606" s="244">
        <v>9.3230000000000004</v>
      </c>
      <c r="J606" s="56">
        <v>468.68</v>
      </c>
      <c r="K606" s="57">
        <v>9.3230000000000004</v>
      </c>
      <c r="L606" s="56">
        <v>468.68</v>
      </c>
      <c r="M606" s="245">
        <v>1.9892037210890161E-2</v>
      </c>
      <c r="N606" s="244">
        <v>87.527000000000001</v>
      </c>
      <c r="O606" s="246">
        <v>1.7410903409575831</v>
      </c>
      <c r="P606" s="246">
        <v>1193.5222326534097</v>
      </c>
      <c r="Q606" s="275">
        <v>104.465420457455</v>
      </c>
    </row>
    <row r="607" spans="1:17" ht="12.75" customHeight="1">
      <c r="A607" s="355"/>
      <c r="B607" s="16" t="s">
        <v>138</v>
      </c>
      <c r="C607" s="54" t="s">
        <v>847</v>
      </c>
      <c r="D607" s="55">
        <v>12</v>
      </c>
      <c r="E607" s="55">
        <v>1988</v>
      </c>
      <c r="F607" s="244">
        <v>14.97</v>
      </c>
      <c r="G607" s="244">
        <v>0.91800000000000004</v>
      </c>
      <c r="H607" s="244">
        <v>1.92</v>
      </c>
      <c r="I607" s="244">
        <v>12.132</v>
      </c>
      <c r="J607" s="56">
        <v>608.15</v>
      </c>
      <c r="K607" s="57">
        <v>12.132</v>
      </c>
      <c r="L607" s="56">
        <v>608.15</v>
      </c>
      <c r="M607" s="245">
        <v>1.9949025733782783E-2</v>
      </c>
      <c r="N607" s="244">
        <v>87.527000000000001</v>
      </c>
      <c r="O607" s="246">
        <v>1.7460783754008058</v>
      </c>
      <c r="P607" s="246">
        <v>1196.941544026967</v>
      </c>
      <c r="Q607" s="275">
        <v>104.76470252404833</v>
      </c>
    </row>
    <row r="608" spans="1:17" ht="12.75" customHeight="1">
      <c r="A608" s="355"/>
      <c r="B608" s="16" t="s">
        <v>362</v>
      </c>
      <c r="C608" s="239" t="s">
        <v>355</v>
      </c>
      <c r="D608" s="42">
        <v>6</v>
      </c>
      <c r="E608" s="43" t="s">
        <v>35</v>
      </c>
      <c r="F608" s="241">
        <v>7.62</v>
      </c>
      <c r="G608" s="241">
        <v>0.54</v>
      </c>
      <c r="H608" s="242">
        <v>0.96</v>
      </c>
      <c r="I608" s="241">
        <v>6.12</v>
      </c>
      <c r="J608" s="44">
        <v>305.61</v>
      </c>
      <c r="K608" s="243">
        <v>6.12</v>
      </c>
      <c r="L608" s="44">
        <v>305.61</v>
      </c>
      <c r="M608" s="230">
        <f>K608/L608</f>
        <v>2.0025522725041718E-2</v>
      </c>
      <c r="N608" s="229">
        <v>65.8</v>
      </c>
      <c r="O608" s="231">
        <f>M608*N608</f>
        <v>1.317679395307745</v>
      </c>
      <c r="P608" s="231">
        <f>M608*60*1000</f>
        <v>1201.5313635025032</v>
      </c>
      <c r="Q608" s="273">
        <f>P608*N608/1000</f>
        <v>79.060763718464699</v>
      </c>
    </row>
    <row r="609" spans="1:17" ht="12.75" customHeight="1">
      <c r="A609" s="355"/>
      <c r="B609" s="20" t="s">
        <v>172</v>
      </c>
      <c r="C609" s="58" t="s">
        <v>640</v>
      </c>
      <c r="D609" s="30">
        <v>45</v>
      </c>
      <c r="E609" s="18" t="s">
        <v>35</v>
      </c>
      <c r="F609" s="229">
        <f>G609+H609+I609</f>
        <v>57.06000499999999</v>
      </c>
      <c r="G609" s="229">
        <v>3.0089999999999999</v>
      </c>
      <c r="H609" s="229">
        <v>7.2</v>
      </c>
      <c r="I609" s="229">
        <v>46.851004999999994</v>
      </c>
      <c r="J609" s="29">
        <v>2333.4</v>
      </c>
      <c r="K609" s="28">
        <v>46.851004999999994</v>
      </c>
      <c r="L609" s="29">
        <v>2333.4</v>
      </c>
      <c r="M609" s="230">
        <f>K609/L609</f>
        <v>2.0078428473472184E-2</v>
      </c>
      <c r="N609" s="229">
        <v>52</v>
      </c>
      <c r="O609" s="231">
        <f>M609*N609</f>
        <v>1.0440782806205535</v>
      </c>
      <c r="P609" s="231">
        <f>M609*60*1000</f>
        <v>1204.705708408331</v>
      </c>
      <c r="Q609" s="273">
        <f>P609*N609/1000</f>
        <v>62.644696837233212</v>
      </c>
    </row>
    <row r="610" spans="1:17" ht="12.75" customHeight="1">
      <c r="A610" s="355"/>
      <c r="B610" s="16" t="s">
        <v>158</v>
      </c>
      <c r="C610" s="232" t="s">
        <v>156</v>
      </c>
      <c r="D610" s="233">
        <v>45</v>
      </c>
      <c r="E610" s="233">
        <v>1982</v>
      </c>
      <c r="F610" s="234">
        <v>35.299999999999997</v>
      </c>
      <c r="G610" s="234">
        <v>3.3817080000000002</v>
      </c>
      <c r="H610" s="234">
        <v>0.42911300000000002</v>
      </c>
      <c r="I610" s="234">
        <v>31.489177999999999</v>
      </c>
      <c r="J610" s="235">
        <v>1563.22</v>
      </c>
      <c r="K610" s="236">
        <v>31.489177999999999</v>
      </c>
      <c r="L610" s="235">
        <v>1563.22</v>
      </c>
      <c r="M610" s="237">
        <v>2.0143791660802702E-2</v>
      </c>
      <c r="N610" s="234">
        <v>75.864000000000004</v>
      </c>
      <c r="O610" s="238">
        <v>1.5281886105551363</v>
      </c>
      <c r="P610" s="238">
        <v>1208.627499648162</v>
      </c>
      <c r="Q610" s="274">
        <v>91.691316633308176</v>
      </c>
    </row>
    <row r="611" spans="1:17" ht="12.75" customHeight="1">
      <c r="A611" s="355"/>
      <c r="B611" s="16" t="s">
        <v>738</v>
      </c>
      <c r="C611" s="58" t="s">
        <v>735</v>
      </c>
      <c r="D611" s="18">
        <v>30</v>
      </c>
      <c r="E611" s="18">
        <v>1990</v>
      </c>
      <c r="F611" s="229">
        <v>49.323999999999998</v>
      </c>
      <c r="G611" s="229">
        <v>4.08</v>
      </c>
      <c r="H611" s="229">
        <v>4.8</v>
      </c>
      <c r="I611" s="229">
        <v>40.444000000000003</v>
      </c>
      <c r="J611" s="29">
        <v>1996.3</v>
      </c>
      <c r="K611" s="28">
        <v>40.44</v>
      </c>
      <c r="L611" s="29">
        <v>1996.3</v>
      </c>
      <c r="M611" s="230">
        <f>K611/L611</f>
        <v>2.0257476331212741E-2</v>
      </c>
      <c r="N611" s="229">
        <v>53.52</v>
      </c>
      <c r="O611" s="231">
        <f>M611*N611</f>
        <v>1.084180133246506</v>
      </c>
      <c r="P611" s="231">
        <f>M611*60*1000</f>
        <v>1215.4485798727646</v>
      </c>
      <c r="Q611" s="273">
        <f>P611*N611/1000</f>
        <v>65.050807994790361</v>
      </c>
    </row>
    <row r="612" spans="1:17" ht="12.75" customHeight="1">
      <c r="A612" s="355"/>
      <c r="B612" s="16" t="s">
        <v>738</v>
      </c>
      <c r="C612" s="68" t="s">
        <v>736</v>
      </c>
      <c r="D612" s="18">
        <v>55</v>
      </c>
      <c r="E612" s="18">
        <v>1979</v>
      </c>
      <c r="F612" s="229">
        <v>59.3</v>
      </c>
      <c r="G612" s="229">
        <v>3.6</v>
      </c>
      <c r="H612" s="229">
        <v>8.9</v>
      </c>
      <c r="I612" s="229">
        <v>46.7</v>
      </c>
      <c r="J612" s="29">
        <v>2304.11</v>
      </c>
      <c r="K612" s="28">
        <v>46.8</v>
      </c>
      <c r="L612" s="29">
        <v>2304.1</v>
      </c>
      <c r="M612" s="230">
        <f>K612/L612</f>
        <v>2.0311618419339438E-2</v>
      </c>
      <c r="N612" s="229">
        <v>53.52</v>
      </c>
      <c r="O612" s="231">
        <f>M612*N612</f>
        <v>1.0870778178030467</v>
      </c>
      <c r="P612" s="231">
        <f>M612*60*1000</f>
        <v>1218.6971051603664</v>
      </c>
      <c r="Q612" s="273">
        <f>P612*N612/1000</f>
        <v>65.224669068182806</v>
      </c>
    </row>
    <row r="613" spans="1:17" ht="12.75" customHeight="1">
      <c r="A613" s="355"/>
      <c r="B613" s="16" t="s">
        <v>158</v>
      </c>
      <c r="C613" s="232" t="s">
        <v>154</v>
      </c>
      <c r="D613" s="233">
        <v>29</v>
      </c>
      <c r="E613" s="233">
        <v>1960</v>
      </c>
      <c r="F613" s="234">
        <v>24.2</v>
      </c>
      <c r="G613" s="234">
        <v>0</v>
      </c>
      <c r="H613" s="234">
        <v>0</v>
      </c>
      <c r="I613" s="234">
        <v>24.2</v>
      </c>
      <c r="J613" s="235">
        <v>1187.67</v>
      </c>
      <c r="K613" s="236">
        <v>24.2</v>
      </c>
      <c r="L613" s="235">
        <v>1187.67</v>
      </c>
      <c r="M613" s="237">
        <v>2.0376030378808925E-2</v>
      </c>
      <c r="N613" s="234">
        <v>75.864000000000004</v>
      </c>
      <c r="O613" s="238">
        <v>1.5458071686579604</v>
      </c>
      <c r="P613" s="238">
        <v>1222.5618227285356</v>
      </c>
      <c r="Q613" s="274">
        <v>92.748430119477632</v>
      </c>
    </row>
    <row r="614" spans="1:17" ht="12.75" customHeight="1">
      <c r="A614" s="355"/>
      <c r="B614" s="20" t="s">
        <v>172</v>
      </c>
      <c r="C614" s="58" t="s">
        <v>162</v>
      </c>
      <c r="D614" s="30">
        <v>29</v>
      </c>
      <c r="E614" s="18" t="s">
        <v>35</v>
      </c>
      <c r="F614" s="229">
        <f>G614+H614+I614</f>
        <v>27.1</v>
      </c>
      <c r="G614" s="229">
        <v>0.53937600000000008</v>
      </c>
      <c r="H614" s="229">
        <v>0.28000000000000003</v>
      </c>
      <c r="I614" s="229">
        <v>26.280624</v>
      </c>
      <c r="J614" s="29">
        <v>1288.78</v>
      </c>
      <c r="K614" s="28">
        <v>26.280624</v>
      </c>
      <c r="L614" s="29">
        <v>1288.78</v>
      </c>
      <c r="M614" s="230">
        <f>K614/L614</f>
        <v>2.0391862071106007E-2</v>
      </c>
      <c r="N614" s="229">
        <v>52</v>
      </c>
      <c r="O614" s="231">
        <f>M614*N614</f>
        <v>1.0603768276975123</v>
      </c>
      <c r="P614" s="231">
        <f>M614*60*1000</f>
        <v>1223.5117242663605</v>
      </c>
      <c r="Q614" s="273">
        <f>P614*N614/1000</f>
        <v>63.622609661850746</v>
      </c>
    </row>
    <row r="615" spans="1:17" ht="12.75" customHeight="1">
      <c r="A615" s="355"/>
      <c r="B615" s="20" t="s">
        <v>515</v>
      </c>
      <c r="C615" s="69" t="s">
        <v>776</v>
      </c>
      <c r="D615" s="45">
        <v>5</v>
      </c>
      <c r="E615" s="45" t="s">
        <v>35</v>
      </c>
      <c r="F615" s="247">
        <f>G615+H615+I615</f>
        <v>6.1000000000000005</v>
      </c>
      <c r="G615" s="247">
        <v>0.3821</v>
      </c>
      <c r="H615" s="247">
        <v>0</v>
      </c>
      <c r="I615" s="247">
        <v>5.7179000000000002</v>
      </c>
      <c r="J615" s="46">
        <v>279.95</v>
      </c>
      <c r="K615" s="47">
        <f>I615</f>
        <v>5.7179000000000002</v>
      </c>
      <c r="L615" s="46">
        <f>J615</f>
        <v>279.95</v>
      </c>
      <c r="M615" s="248">
        <f>K615/L615</f>
        <v>2.0424718699767818E-2</v>
      </c>
      <c r="N615" s="247">
        <v>49.3</v>
      </c>
      <c r="O615" s="249">
        <f>M615*N615</f>
        <v>1.0069386318985534</v>
      </c>
      <c r="P615" s="249">
        <f>M615*60*1000</f>
        <v>1225.4831219860691</v>
      </c>
      <c r="Q615" s="276">
        <f>P615*N615/1000</f>
        <v>60.416317913913204</v>
      </c>
    </row>
    <row r="616" spans="1:17" ht="12.75" customHeight="1">
      <c r="A616" s="355"/>
      <c r="B616" s="20" t="s">
        <v>172</v>
      </c>
      <c r="C616" s="58" t="s">
        <v>165</v>
      </c>
      <c r="D616" s="30">
        <v>44</v>
      </c>
      <c r="E616" s="18" t="s">
        <v>35</v>
      </c>
      <c r="F616" s="229">
        <f>G616+H616+I616</f>
        <v>38.360002000000001</v>
      </c>
      <c r="G616" s="229">
        <v>0</v>
      </c>
      <c r="H616" s="229">
        <v>0</v>
      </c>
      <c r="I616" s="229">
        <v>38.360002000000001</v>
      </c>
      <c r="J616" s="29">
        <v>1876.15</v>
      </c>
      <c r="K616" s="28">
        <v>38.360002000000001</v>
      </c>
      <c r="L616" s="29">
        <v>1876.15</v>
      </c>
      <c r="M616" s="230">
        <f>K616/L616</f>
        <v>2.0446127441835674E-2</v>
      </c>
      <c r="N616" s="229">
        <v>52</v>
      </c>
      <c r="O616" s="231">
        <f>M616*N616</f>
        <v>1.063198626975455</v>
      </c>
      <c r="P616" s="231">
        <f>M616*60*1000</f>
        <v>1226.7676465101404</v>
      </c>
      <c r="Q616" s="273">
        <f>P616*N616/1000</f>
        <v>63.791917618527293</v>
      </c>
    </row>
    <row r="617" spans="1:17" ht="12.75" customHeight="1">
      <c r="A617" s="355"/>
      <c r="B617" s="16" t="s">
        <v>128</v>
      </c>
      <c r="C617" s="59" t="s">
        <v>119</v>
      </c>
      <c r="D617" s="16">
        <v>11</v>
      </c>
      <c r="E617" s="16">
        <v>1976</v>
      </c>
      <c r="F617" s="250">
        <v>10.16</v>
      </c>
      <c r="G617" s="250">
        <v>0</v>
      </c>
      <c r="H617" s="250">
        <v>0</v>
      </c>
      <c r="I617" s="250">
        <v>10.160000999999999</v>
      </c>
      <c r="J617" s="27">
        <v>496.05</v>
      </c>
      <c r="K617" s="26">
        <v>10.160000999999999</v>
      </c>
      <c r="L617" s="27">
        <v>496.05</v>
      </c>
      <c r="M617" s="251">
        <v>2.0481808285455094E-2</v>
      </c>
      <c r="N617" s="250">
        <v>83.27600000000001</v>
      </c>
      <c r="O617" s="252">
        <v>1.7056430667795586</v>
      </c>
      <c r="P617" s="252">
        <v>1228.9084971273057</v>
      </c>
      <c r="Q617" s="277">
        <v>102.33858400677353</v>
      </c>
    </row>
    <row r="618" spans="1:17" ht="12.75" customHeight="1">
      <c r="A618" s="355"/>
      <c r="B618" s="16" t="s">
        <v>128</v>
      </c>
      <c r="C618" s="59" t="s">
        <v>120</v>
      </c>
      <c r="D618" s="16">
        <v>24</v>
      </c>
      <c r="E618" s="16">
        <v>1962</v>
      </c>
      <c r="F618" s="250">
        <v>24.43</v>
      </c>
      <c r="G618" s="250">
        <v>1.592322</v>
      </c>
      <c r="H618" s="250">
        <v>0</v>
      </c>
      <c r="I618" s="250">
        <v>22.837678</v>
      </c>
      <c r="J618" s="27">
        <v>1108.08</v>
      </c>
      <c r="K618" s="26">
        <v>22.837678</v>
      </c>
      <c r="L618" s="27">
        <v>1108.08</v>
      </c>
      <c r="M618" s="251">
        <v>2.0610134647317885E-2</v>
      </c>
      <c r="N618" s="250">
        <v>83.27600000000001</v>
      </c>
      <c r="O618" s="252">
        <v>1.7163295728900445</v>
      </c>
      <c r="P618" s="252">
        <v>1236.6080788390732</v>
      </c>
      <c r="Q618" s="277">
        <v>102.97977437340268</v>
      </c>
    </row>
    <row r="619" spans="1:17" ht="12.75" customHeight="1">
      <c r="A619" s="355"/>
      <c r="B619" s="16" t="s">
        <v>738</v>
      </c>
      <c r="C619" s="68" t="s">
        <v>737</v>
      </c>
      <c r="D619" s="18">
        <v>24</v>
      </c>
      <c r="E619" s="18">
        <v>1985</v>
      </c>
      <c r="F619" s="229">
        <v>27.904</v>
      </c>
      <c r="G619" s="229">
        <v>2.8050000000000002</v>
      </c>
      <c r="H619" s="229">
        <v>3.2</v>
      </c>
      <c r="I619" s="229">
        <v>21.9</v>
      </c>
      <c r="J619" s="29">
        <v>1062.2</v>
      </c>
      <c r="K619" s="28">
        <v>21.9</v>
      </c>
      <c r="L619" s="29">
        <v>1062.2</v>
      </c>
      <c r="M619" s="230">
        <f>K619/L619</f>
        <v>2.0617586141969495E-2</v>
      </c>
      <c r="N619" s="229">
        <v>53.52</v>
      </c>
      <c r="O619" s="231">
        <f>M619*N619</f>
        <v>1.1034532103182075</v>
      </c>
      <c r="P619" s="231">
        <f>M619*60*1000</f>
        <v>1237.0551685181697</v>
      </c>
      <c r="Q619" s="273">
        <f>P619*N619/1000</f>
        <v>66.207192619092439</v>
      </c>
    </row>
    <row r="620" spans="1:17" ht="12.75" customHeight="1">
      <c r="A620" s="355"/>
      <c r="B620" s="16" t="s">
        <v>429</v>
      </c>
      <c r="C620" s="59" t="s">
        <v>423</v>
      </c>
      <c r="D620" s="16">
        <v>34</v>
      </c>
      <c r="E620" s="16">
        <v>1964</v>
      </c>
      <c r="F620" s="250">
        <f>SUM(G620+H620+I620)</f>
        <v>24.7</v>
      </c>
      <c r="G620" s="250">
        <v>1.6</v>
      </c>
      <c r="H620" s="250">
        <v>0.2</v>
      </c>
      <c r="I620" s="250">
        <v>22.9</v>
      </c>
      <c r="J620" s="27">
        <v>1104.75</v>
      </c>
      <c r="K620" s="26">
        <v>22.9</v>
      </c>
      <c r="L620" s="27">
        <v>1104.8</v>
      </c>
      <c r="M620" s="251">
        <f>SUM(K620/L620)</f>
        <v>2.0727733526430123E-2</v>
      </c>
      <c r="N620" s="250">
        <v>58.2</v>
      </c>
      <c r="O620" s="252">
        <f>SUM(M620*N620)</f>
        <v>1.2063540912382333</v>
      </c>
      <c r="P620" s="252">
        <f>SUM(M620*60*1000)</f>
        <v>1243.6640115858072</v>
      </c>
      <c r="Q620" s="277">
        <f>SUM(O620*60)</f>
        <v>72.381245474294005</v>
      </c>
    </row>
    <row r="621" spans="1:17" ht="12.75" customHeight="1">
      <c r="A621" s="355"/>
      <c r="B621" s="20" t="s">
        <v>37</v>
      </c>
      <c r="C621" s="58" t="s">
        <v>611</v>
      </c>
      <c r="D621" s="18">
        <v>18</v>
      </c>
      <c r="E621" s="18">
        <v>1982</v>
      </c>
      <c r="F621" s="229">
        <f t="shared" ref="F621:F628" si="72">G621+H621+I621</f>
        <v>22.108000000000001</v>
      </c>
      <c r="G621" s="229">
        <v>1.9831000000000001</v>
      </c>
      <c r="H621" s="229">
        <v>0.18</v>
      </c>
      <c r="I621" s="229">
        <v>19.944900000000001</v>
      </c>
      <c r="J621" s="29">
        <v>954.24</v>
      </c>
      <c r="K621" s="28">
        <v>19.944900000000001</v>
      </c>
      <c r="L621" s="29">
        <v>954.24</v>
      </c>
      <c r="M621" s="230">
        <f t="shared" ref="M621:M628" si="73">K621/L621</f>
        <v>2.0901345573440644E-2</v>
      </c>
      <c r="N621" s="229">
        <v>56.244</v>
      </c>
      <c r="O621" s="231">
        <f t="shared" ref="O621:O628" si="74">M621*N621</f>
        <v>1.1755752804325956</v>
      </c>
      <c r="P621" s="231">
        <f t="shared" ref="P621:P628" si="75">M621*60*1000</f>
        <v>1254.0807344064385</v>
      </c>
      <c r="Q621" s="273">
        <f t="shared" ref="Q621:Q628" si="76">P621*N621/1000</f>
        <v>70.53451682595572</v>
      </c>
    </row>
    <row r="622" spans="1:17" ht="12.75" customHeight="1">
      <c r="A622" s="355"/>
      <c r="B622" s="20" t="s">
        <v>172</v>
      </c>
      <c r="C622" s="58" t="s">
        <v>166</v>
      </c>
      <c r="D622" s="30">
        <v>23</v>
      </c>
      <c r="E622" s="18" t="s">
        <v>35</v>
      </c>
      <c r="F622" s="229">
        <f t="shared" si="72"/>
        <v>25.899999000000001</v>
      </c>
      <c r="G622" s="229">
        <v>0.35700000000000004</v>
      </c>
      <c r="H622" s="229">
        <v>0.23</v>
      </c>
      <c r="I622" s="229">
        <v>25.312999000000001</v>
      </c>
      <c r="J622" s="29">
        <v>1196.19</v>
      </c>
      <c r="K622" s="28">
        <v>25.312999000000001</v>
      </c>
      <c r="L622" s="29">
        <v>1196.19</v>
      </c>
      <c r="M622" s="230">
        <f t="shared" si="73"/>
        <v>2.1161353129519559E-2</v>
      </c>
      <c r="N622" s="229">
        <v>52</v>
      </c>
      <c r="O622" s="231">
        <f t="shared" si="74"/>
        <v>1.1003903627350171</v>
      </c>
      <c r="P622" s="231">
        <f t="shared" si="75"/>
        <v>1269.6811877711737</v>
      </c>
      <c r="Q622" s="273">
        <f t="shared" si="76"/>
        <v>66.02342176410103</v>
      </c>
    </row>
    <row r="623" spans="1:17" ht="12.75" customHeight="1">
      <c r="A623" s="355"/>
      <c r="B623" s="20" t="s">
        <v>37</v>
      </c>
      <c r="C623" s="58" t="s">
        <v>304</v>
      </c>
      <c r="D623" s="18">
        <v>18</v>
      </c>
      <c r="E623" s="18">
        <v>1959</v>
      </c>
      <c r="F623" s="229">
        <f t="shared" si="72"/>
        <v>18</v>
      </c>
      <c r="G623" s="229">
        <v>1.9264400000000002</v>
      </c>
      <c r="H623" s="229">
        <v>0.18</v>
      </c>
      <c r="I623" s="229">
        <v>15.893560000000001</v>
      </c>
      <c r="J623" s="29">
        <v>749.42</v>
      </c>
      <c r="K623" s="28">
        <v>15.893560000000001</v>
      </c>
      <c r="L623" s="29">
        <v>749.42</v>
      </c>
      <c r="M623" s="230">
        <f t="shared" si="73"/>
        <v>2.1207814042859815E-2</v>
      </c>
      <c r="N623" s="229">
        <v>56.244</v>
      </c>
      <c r="O623" s="231">
        <f t="shared" si="74"/>
        <v>1.1928122930266074</v>
      </c>
      <c r="P623" s="231">
        <f t="shared" si="75"/>
        <v>1272.4688425715888</v>
      </c>
      <c r="Q623" s="273">
        <f t="shared" si="76"/>
        <v>71.568737581596437</v>
      </c>
    </row>
    <row r="624" spans="1:17" ht="12.75" customHeight="1">
      <c r="A624" s="355"/>
      <c r="B624" s="16" t="s">
        <v>402</v>
      </c>
      <c r="C624" s="58" t="s">
        <v>697</v>
      </c>
      <c r="D624" s="18">
        <v>23</v>
      </c>
      <c r="E624" s="18">
        <v>1998</v>
      </c>
      <c r="F624" s="229">
        <f t="shared" si="72"/>
        <v>19.791</v>
      </c>
      <c r="G624" s="229">
        <v>0</v>
      </c>
      <c r="H624" s="229">
        <v>0</v>
      </c>
      <c r="I624" s="229">
        <v>19.791</v>
      </c>
      <c r="J624" s="29">
        <v>926.77</v>
      </c>
      <c r="K624" s="28">
        <f>I624</f>
        <v>19.791</v>
      </c>
      <c r="L624" s="29">
        <f>J624</f>
        <v>926.77</v>
      </c>
      <c r="M624" s="230">
        <f t="shared" si="73"/>
        <v>2.135481295251249E-2</v>
      </c>
      <c r="N624" s="229">
        <v>89.59</v>
      </c>
      <c r="O624" s="231">
        <f t="shared" si="74"/>
        <v>1.9131776924155941</v>
      </c>
      <c r="P624" s="231">
        <f t="shared" si="75"/>
        <v>1281.2887771507492</v>
      </c>
      <c r="Q624" s="273">
        <f t="shared" si="76"/>
        <v>114.79066154493562</v>
      </c>
    </row>
    <row r="625" spans="1:17" ht="12.75" customHeight="1">
      <c r="A625" s="355"/>
      <c r="B625" s="20" t="s">
        <v>37</v>
      </c>
      <c r="C625" s="58" t="s">
        <v>303</v>
      </c>
      <c r="D625" s="18">
        <v>9</v>
      </c>
      <c r="E625" s="18" t="s">
        <v>35</v>
      </c>
      <c r="F625" s="229">
        <f t="shared" si="72"/>
        <v>11.042999999999999</v>
      </c>
      <c r="G625" s="229">
        <v>0</v>
      </c>
      <c r="H625" s="229">
        <v>0</v>
      </c>
      <c r="I625" s="229">
        <v>11.042999999999999</v>
      </c>
      <c r="J625" s="29">
        <v>513.61</v>
      </c>
      <c r="K625" s="28">
        <v>11.042999999999999</v>
      </c>
      <c r="L625" s="29">
        <v>513.61</v>
      </c>
      <c r="M625" s="230">
        <f t="shared" si="73"/>
        <v>2.150074959599696E-2</v>
      </c>
      <c r="N625" s="229">
        <v>56.244</v>
      </c>
      <c r="O625" s="231">
        <f t="shared" si="74"/>
        <v>1.2092881602772529</v>
      </c>
      <c r="P625" s="231">
        <f t="shared" si="75"/>
        <v>1290.0449757598176</v>
      </c>
      <c r="Q625" s="273">
        <f t="shared" si="76"/>
        <v>72.557289616635188</v>
      </c>
    </row>
    <row r="626" spans="1:17" ht="12.75" customHeight="1">
      <c r="A626" s="355"/>
      <c r="B626" s="16" t="s">
        <v>402</v>
      </c>
      <c r="C626" s="58" t="s">
        <v>698</v>
      </c>
      <c r="D626" s="18">
        <v>22</v>
      </c>
      <c r="E626" s="18" t="s">
        <v>35</v>
      </c>
      <c r="F626" s="229">
        <f t="shared" si="72"/>
        <v>31.381999999999998</v>
      </c>
      <c r="G626" s="229">
        <v>2.5419999999999998</v>
      </c>
      <c r="H626" s="229">
        <v>3.52</v>
      </c>
      <c r="I626" s="229">
        <v>25.32</v>
      </c>
      <c r="J626" s="29">
        <v>1170.98</v>
      </c>
      <c r="K626" s="28">
        <f>I626</f>
        <v>25.32</v>
      </c>
      <c r="L626" s="29">
        <f>J626</f>
        <v>1170.98</v>
      </c>
      <c r="M626" s="230">
        <f t="shared" si="73"/>
        <v>2.1622914140292746E-2</v>
      </c>
      <c r="N626" s="229">
        <v>89.59</v>
      </c>
      <c r="O626" s="231">
        <f t="shared" si="74"/>
        <v>1.9371968778288271</v>
      </c>
      <c r="P626" s="231">
        <f t="shared" si="75"/>
        <v>1297.3748484175646</v>
      </c>
      <c r="Q626" s="273">
        <f t="shared" si="76"/>
        <v>116.23181266972962</v>
      </c>
    </row>
    <row r="627" spans="1:17" ht="12.75" customHeight="1">
      <c r="A627" s="355"/>
      <c r="B627" s="16" t="s">
        <v>402</v>
      </c>
      <c r="C627" s="58" t="s">
        <v>699</v>
      </c>
      <c r="D627" s="18">
        <v>22</v>
      </c>
      <c r="E627" s="18" t="s">
        <v>35</v>
      </c>
      <c r="F627" s="229">
        <f t="shared" si="72"/>
        <v>31.548000000000002</v>
      </c>
      <c r="G627" s="229">
        <v>1.925</v>
      </c>
      <c r="H627" s="229">
        <v>3.52</v>
      </c>
      <c r="I627" s="229">
        <v>26.103000000000002</v>
      </c>
      <c r="J627" s="29">
        <v>1204.6500000000001</v>
      </c>
      <c r="K627" s="28">
        <f>I627</f>
        <v>26.103000000000002</v>
      </c>
      <c r="L627" s="29">
        <f>J627</f>
        <v>1204.6500000000001</v>
      </c>
      <c r="M627" s="230">
        <f t="shared" si="73"/>
        <v>2.1668534429087286E-2</v>
      </c>
      <c r="N627" s="229">
        <v>89.59</v>
      </c>
      <c r="O627" s="231">
        <f t="shared" si="74"/>
        <v>1.94128399950193</v>
      </c>
      <c r="P627" s="231">
        <f t="shared" si="75"/>
        <v>1300.1120657452373</v>
      </c>
      <c r="Q627" s="273">
        <f t="shared" si="76"/>
        <v>116.47703997011581</v>
      </c>
    </row>
    <row r="628" spans="1:17" ht="12.75" customHeight="1">
      <c r="A628" s="355"/>
      <c r="B628" s="20" t="s">
        <v>172</v>
      </c>
      <c r="C628" s="58" t="s">
        <v>169</v>
      </c>
      <c r="D628" s="30">
        <v>12</v>
      </c>
      <c r="E628" s="18" t="s">
        <v>35</v>
      </c>
      <c r="F628" s="229">
        <f t="shared" si="72"/>
        <v>14.503</v>
      </c>
      <c r="G628" s="229">
        <v>0.81599999999999995</v>
      </c>
      <c r="H628" s="229">
        <v>1.92</v>
      </c>
      <c r="I628" s="229">
        <v>11.767000000000001</v>
      </c>
      <c r="J628" s="29">
        <v>540.32000000000005</v>
      </c>
      <c r="K628" s="28">
        <v>11.767000000000001</v>
      </c>
      <c r="L628" s="29">
        <v>540.32000000000005</v>
      </c>
      <c r="M628" s="230">
        <f t="shared" si="73"/>
        <v>2.1777835356825585E-2</v>
      </c>
      <c r="N628" s="229">
        <v>52</v>
      </c>
      <c r="O628" s="231">
        <f t="shared" si="74"/>
        <v>1.1324474385549304</v>
      </c>
      <c r="P628" s="231">
        <f t="shared" si="75"/>
        <v>1306.6701214095351</v>
      </c>
      <c r="Q628" s="273">
        <f t="shared" si="76"/>
        <v>67.946846313295822</v>
      </c>
    </row>
    <row r="629" spans="1:17" ht="12.75" customHeight="1">
      <c r="A629" s="355"/>
      <c r="B629" s="16" t="s">
        <v>128</v>
      </c>
      <c r="C629" s="59" t="s">
        <v>125</v>
      </c>
      <c r="D629" s="16">
        <v>18</v>
      </c>
      <c r="E629" s="16">
        <v>1989</v>
      </c>
      <c r="F629" s="250">
        <v>21.611999999999998</v>
      </c>
      <c r="G629" s="250">
        <v>0.95069099999999995</v>
      </c>
      <c r="H629" s="250">
        <v>0</v>
      </c>
      <c r="I629" s="250">
        <v>20.661308999999999</v>
      </c>
      <c r="J629" s="27">
        <v>937.87</v>
      </c>
      <c r="K629" s="26">
        <v>20.661308999999999</v>
      </c>
      <c r="L629" s="27">
        <v>937.87</v>
      </c>
      <c r="M629" s="251">
        <v>2.2030035079488627E-2</v>
      </c>
      <c r="N629" s="250">
        <v>83.27600000000001</v>
      </c>
      <c r="O629" s="252">
        <v>1.8345732012794951</v>
      </c>
      <c r="P629" s="252">
        <v>1321.8021047693176</v>
      </c>
      <c r="Q629" s="277">
        <v>110.0743920767697</v>
      </c>
    </row>
    <row r="630" spans="1:17" ht="12.75" customHeight="1">
      <c r="A630" s="355"/>
      <c r="B630" s="20" t="s">
        <v>515</v>
      </c>
      <c r="C630" s="69" t="s">
        <v>506</v>
      </c>
      <c r="D630" s="45">
        <v>4</v>
      </c>
      <c r="E630" s="45" t="s">
        <v>35</v>
      </c>
      <c r="F630" s="247">
        <f>G630+H630+I630</f>
        <v>4.4860000000000007</v>
      </c>
      <c r="G630" s="247">
        <v>0.3821</v>
      </c>
      <c r="H630" s="247">
        <v>0.64</v>
      </c>
      <c r="I630" s="247">
        <v>3.4639000000000002</v>
      </c>
      <c r="J630" s="46">
        <v>156.81</v>
      </c>
      <c r="K630" s="47">
        <f>I630</f>
        <v>3.4639000000000002</v>
      </c>
      <c r="L630" s="46">
        <f>J630</f>
        <v>156.81</v>
      </c>
      <c r="M630" s="248">
        <f t="shared" ref="M630:M636" si="77">K630/L630</f>
        <v>2.2089790191952046E-2</v>
      </c>
      <c r="N630" s="247">
        <v>49.3</v>
      </c>
      <c r="O630" s="249">
        <f t="shared" ref="O630:O636" si="78">M630*N630</f>
        <v>1.0890266564632358</v>
      </c>
      <c r="P630" s="249">
        <f t="shared" ref="P630:P636" si="79">M630*60*1000</f>
        <v>1325.3874115171227</v>
      </c>
      <c r="Q630" s="276">
        <f t="shared" ref="Q630:Q636" si="80">P630*N630/1000</f>
        <v>65.341599387794147</v>
      </c>
    </row>
    <row r="631" spans="1:17" ht="12.75" customHeight="1">
      <c r="A631" s="355"/>
      <c r="B631" s="20" t="s">
        <v>34</v>
      </c>
      <c r="C631" s="58" t="s">
        <v>577</v>
      </c>
      <c r="D631" s="18">
        <v>8</v>
      </c>
      <c r="E631" s="18">
        <v>1981</v>
      </c>
      <c r="F631" s="229">
        <v>9.6489999999999991</v>
      </c>
      <c r="G631" s="229">
        <v>0.374</v>
      </c>
      <c r="H631" s="229">
        <v>1.82</v>
      </c>
      <c r="I631" s="229">
        <v>7.9950000000000001</v>
      </c>
      <c r="J631" s="29">
        <v>361.53</v>
      </c>
      <c r="K631" s="28">
        <v>7.9950000000000001</v>
      </c>
      <c r="L631" s="29">
        <v>361.53</v>
      </c>
      <c r="M631" s="230">
        <f t="shared" si="77"/>
        <v>2.2114347357065807E-2</v>
      </c>
      <c r="N631" s="229">
        <v>59.4</v>
      </c>
      <c r="O631" s="231">
        <f t="shared" si="78"/>
        <v>1.313592233009709</v>
      </c>
      <c r="P631" s="231">
        <f t="shared" si="79"/>
        <v>1326.8608414239484</v>
      </c>
      <c r="Q631" s="273">
        <f t="shared" si="80"/>
        <v>78.815533980582529</v>
      </c>
    </row>
    <row r="632" spans="1:17" ht="12.75" customHeight="1">
      <c r="A632" s="355"/>
      <c r="B632" s="16" t="s">
        <v>402</v>
      </c>
      <c r="C632" s="58" t="s">
        <v>676</v>
      </c>
      <c r="D632" s="18">
        <v>6</v>
      </c>
      <c r="E632" s="18" t="s">
        <v>35</v>
      </c>
      <c r="F632" s="229">
        <f>G632+H632+I632</f>
        <v>7.8620000000000001</v>
      </c>
      <c r="G632" s="229">
        <v>0</v>
      </c>
      <c r="H632" s="229">
        <v>0</v>
      </c>
      <c r="I632" s="229">
        <v>7.8620000000000001</v>
      </c>
      <c r="J632" s="29">
        <v>355.35</v>
      </c>
      <c r="K632" s="28">
        <f>I632</f>
        <v>7.8620000000000001</v>
      </c>
      <c r="L632" s="29">
        <f>J632</f>
        <v>355.35</v>
      </c>
      <c r="M632" s="230">
        <f t="shared" si="77"/>
        <v>2.2124665822428589E-2</v>
      </c>
      <c r="N632" s="229">
        <v>89.59</v>
      </c>
      <c r="O632" s="231">
        <f t="shared" si="78"/>
        <v>1.9821488110313774</v>
      </c>
      <c r="P632" s="231">
        <f t="shared" si="79"/>
        <v>1327.4799493457153</v>
      </c>
      <c r="Q632" s="273">
        <f t="shared" si="80"/>
        <v>118.92892866188265</v>
      </c>
    </row>
    <row r="633" spans="1:17" ht="12.75" customHeight="1">
      <c r="A633" s="355"/>
      <c r="B633" s="16" t="s">
        <v>402</v>
      </c>
      <c r="C633" s="58" t="s">
        <v>700</v>
      </c>
      <c r="D633" s="18">
        <v>32</v>
      </c>
      <c r="E633" s="18" t="s">
        <v>35</v>
      </c>
      <c r="F633" s="229">
        <f>G633+H633+I633</f>
        <v>34.097999999999999</v>
      </c>
      <c r="G633" s="229">
        <v>1.8420000000000001</v>
      </c>
      <c r="H633" s="229">
        <v>5.04</v>
      </c>
      <c r="I633" s="229">
        <v>27.216000000000001</v>
      </c>
      <c r="J633" s="29">
        <v>1224.3399999999999</v>
      </c>
      <c r="K633" s="28">
        <f>I633</f>
        <v>27.216000000000001</v>
      </c>
      <c r="L633" s="29">
        <f>J633</f>
        <v>1224.3399999999999</v>
      </c>
      <c r="M633" s="230">
        <f t="shared" si="77"/>
        <v>2.2229119362268655E-2</v>
      </c>
      <c r="N633" s="229">
        <v>89.59</v>
      </c>
      <c r="O633" s="231">
        <f t="shared" si="78"/>
        <v>1.9915068036656489</v>
      </c>
      <c r="P633" s="231">
        <f t="shared" si="79"/>
        <v>1333.7471617361191</v>
      </c>
      <c r="Q633" s="273">
        <f t="shared" si="80"/>
        <v>119.49040821993891</v>
      </c>
    </row>
    <row r="634" spans="1:17" ht="12.75" customHeight="1">
      <c r="A634" s="355"/>
      <c r="B634" s="16" t="s">
        <v>738</v>
      </c>
      <c r="C634" s="58" t="s">
        <v>477</v>
      </c>
      <c r="D634" s="18">
        <v>20</v>
      </c>
      <c r="E634" s="18">
        <v>1982</v>
      </c>
      <c r="F634" s="229">
        <v>28.495999999999999</v>
      </c>
      <c r="G634" s="229">
        <v>1.7849999999999999</v>
      </c>
      <c r="H634" s="229">
        <v>3.4910000000000001</v>
      </c>
      <c r="I634" s="229">
        <v>23.21997</v>
      </c>
      <c r="J634" s="29">
        <v>1036.5</v>
      </c>
      <c r="K634" s="28">
        <v>23.2</v>
      </c>
      <c r="L634" s="29">
        <v>1036.5</v>
      </c>
      <c r="M634" s="230">
        <f t="shared" si="77"/>
        <v>2.2383019778099374E-2</v>
      </c>
      <c r="N634" s="229">
        <v>53.52</v>
      </c>
      <c r="O634" s="231">
        <f t="shared" si="78"/>
        <v>1.1979392185238786</v>
      </c>
      <c r="P634" s="231">
        <f t="shared" si="79"/>
        <v>1342.9811866859625</v>
      </c>
      <c r="Q634" s="273">
        <f t="shared" si="80"/>
        <v>71.876353111432721</v>
      </c>
    </row>
    <row r="635" spans="1:17" ht="12.75" customHeight="1">
      <c r="A635" s="355"/>
      <c r="B635" s="16" t="s">
        <v>402</v>
      </c>
      <c r="C635" s="58" t="s">
        <v>701</v>
      </c>
      <c r="D635" s="18">
        <v>22</v>
      </c>
      <c r="E635" s="18" t="s">
        <v>35</v>
      </c>
      <c r="F635" s="229">
        <f>G635+H635+I635</f>
        <v>31.975999999999999</v>
      </c>
      <c r="G635" s="229">
        <v>2.2000000000000002</v>
      </c>
      <c r="H635" s="229">
        <v>3.52</v>
      </c>
      <c r="I635" s="229">
        <v>26.256</v>
      </c>
      <c r="J635" s="29">
        <v>1169.51</v>
      </c>
      <c r="K635" s="28">
        <f>I635</f>
        <v>26.256</v>
      </c>
      <c r="L635" s="29">
        <f>J635</f>
        <v>1169.51</v>
      </c>
      <c r="M635" s="230">
        <f t="shared" si="77"/>
        <v>2.2450427957007635E-2</v>
      </c>
      <c r="N635" s="229">
        <v>89.59</v>
      </c>
      <c r="O635" s="231">
        <f t="shared" si="78"/>
        <v>2.0113338406683141</v>
      </c>
      <c r="P635" s="231">
        <f t="shared" si="79"/>
        <v>1347.0256774204581</v>
      </c>
      <c r="Q635" s="273">
        <f t="shared" si="80"/>
        <v>120.68003044009885</v>
      </c>
    </row>
    <row r="636" spans="1:17" ht="12.75" customHeight="1">
      <c r="A636" s="355"/>
      <c r="B636" s="16" t="s">
        <v>77</v>
      </c>
      <c r="C636" s="59" t="s">
        <v>69</v>
      </c>
      <c r="D636" s="16">
        <v>103</v>
      </c>
      <c r="E636" s="16">
        <v>1972</v>
      </c>
      <c r="F636" s="250">
        <v>78.650000000000006</v>
      </c>
      <c r="G636" s="250">
        <v>5.15</v>
      </c>
      <c r="H636" s="250">
        <v>15.98</v>
      </c>
      <c r="I636" s="250">
        <f>F636-G636-H636</f>
        <v>57.519999999999996</v>
      </c>
      <c r="J636" s="27">
        <v>2560.65</v>
      </c>
      <c r="K636" s="26">
        <f>I636/J636*L636</f>
        <v>55.930290199753969</v>
      </c>
      <c r="L636" s="27">
        <v>2489.88</v>
      </c>
      <c r="M636" s="251">
        <f t="shared" si="77"/>
        <v>2.2463046492101613E-2</v>
      </c>
      <c r="N636" s="250">
        <v>70.522999999999996</v>
      </c>
      <c r="O636" s="252">
        <f t="shared" si="78"/>
        <v>1.584161427762482</v>
      </c>
      <c r="P636" s="252">
        <f t="shared" si="79"/>
        <v>1347.7827895260968</v>
      </c>
      <c r="Q636" s="277">
        <f t="shared" si="80"/>
        <v>95.049685665748925</v>
      </c>
    </row>
    <row r="637" spans="1:17" ht="12.75" customHeight="1">
      <c r="A637" s="355"/>
      <c r="B637" s="16" t="s">
        <v>128</v>
      </c>
      <c r="C637" s="59" t="s">
        <v>122</v>
      </c>
      <c r="D637" s="16">
        <v>17</v>
      </c>
      <c r="E637" s="16">
        <v>1983</v>
      </c>
      <c r="F637" s="250">
        <v>30.068999999999999</v>
      </c>
      <c r="G637" s="250">
        <v>1.2574050000000001</v>
      </c>
      <c r="H637" s="250">
        <v>2.88</v>
      </c>
      <c r="I637" s="250">
        <v>25.931595000000002</v>
      </c>
      <c r="J637" s="27">
        <v>1153.81</v>
      </c>
      <c r="K637" s="26">
        <v>25.931595000000002</v>
      </c>
      <c r="L637" s="27">
        <v>1153.81</v>
      </c>
      <c r="M637" s="251">
        <v>2.2474753208933881E-2</v>
      </c>
      <c r="N637" s="250">
        <v>83.27600000000001</v>
      </c>
      <c r="O637" s="252">
        <v>1.8716075482271781</v>
      </c>
      <c r="P637" s="252">
        <v>1348.4851925360329</v>
      </c>
      <c r="Q637" s="277">
        <v>112.29645289363069</v>
      </c>
    </row>
    <row r="638" spans="1:17" ht="12.75" customHeight="1">
      <c r="A638" s="355"/>
      <c r="B638" s="16" t="s">
        <v>672</v>
      </c>
      <c r="C638" s="253" t="s">
        <v>357</v>
      </c>
      <c r="D638" s="42">
        <v>39</v>
      </c>
      <c r="E638" s="43" t="s">
        <v>35</v>
      </c>
      <c r="F638" s="241">
        <v>34.18</v>
      </c>
      <c r="G638" s="241">
        <v>2.5299999999999998</v>
      </c>
      <c r="H638" s="242">
        <v>4.84</v>
      </c>
      <c r="I638" s="241">
        <v>26.81</v>
      </c>
      <c r="J638" s="254">
        <v>1183.53</v>
      </c>
      <c r="K638" s="243">
        <v>26.81</v>
      </c>
      <c r="L638" s="254">
        <v>1183.53</v>
      </c>
      <c r="M638" s="230">
        <f>K638/L638</f>
        <v>2.2652573234307537E-2</v>
      </c>
      <c r="N638" s="229">
        <v>65.8</v>
      </c>
      <c r="O638" s="231">
        <f>M638*N638</f>
        <v>1.4905393188174358</v>
      </c>
      <c r="P638" s="231">
        <f>M638*60*1000</f>
        <v>1359.1543940584522</v>
      </c>
      <c r="Q638" s="273">
        <f>P638*N638/1000</f>
        <v>89.432359129046148</v>
      </c>
    </row>
    <row r="639" spans="1:17" ht="12.75" customHeight="1">
      <c r="A639" s="355"/>
      <c r="B639" s="20" t="s">
        <v>86</v>
      </c>
      <c r="C639" s="232" t="s">
        <v>260</v>
      </c>
      <c r="D639" s="233">
        <v>8</v>
      </c>
      <c r="E639" s="233">
        <v>1966</v>
      </c>
      <c r="F639" s="234">
        <v>8.9359999999999999</v>
      </c>
      <c r="G639" s="234">
        <v>0</v>
      </c>
      <c r="H639" s="234">
        <v>0</v>
      </c>
      <c r="I639" s="234">
        <v>8.9359990000000007</v>
      </c>
      <c r="J639" s="235">
        <v>393.89</v>
      </c>
      <c r="K639" s="236">
        <v>8.9359990000000007</v>
      </c>
      <c r="L639" s="235">
        <v>393.89</v>
      </c>
      <c r="M639" s="237">
        <v>2.2686534311609843E-2</v>
      </c>
      <c r="N639" s="234">
        <v>74.992000000000004</v>
      </c>
      <c r="O639" s="238">
        <v>1.7013085810962454</v>
      </c>
      <c r="P639" s="238">
        <v>1361.1920586965907</v>
      </c>
      <c r="Q639" s="274">
        <v>102.07851486577474</v>
      </c>
    </row>
    <row r="640" spans="1:17" ht="12.75" customHeight="1">
      <c r="A640" s="355"/>
      <c r="B640" s="16" t="s">
        <v>402</v>
      </c>
      <c r="C640" s="68" t="s">
        <v>702</v>
      </c>
      <c r="D640" s="18">
        <v>8</v>
      </c>
      <c r="E640" s="18" t="s">
        <v>35</v>
      </c>
      <c r="F640" s="229">
        <f>G640+H640+I640</f>
        <v>10</v>
      </c>
      <c r="G640" s="229">
        <v>0.55000000000000004</v>
      </c>
      <c r="H640" s="229">
        <v>1.2</v>
      </c>
      <c r="I640" s="229">
        <v>8.25</v>
      </c>
      <c r="J640" s="29">
        <v>362.86</v>
      </c>
      <c r="K640" s="28">
        <v>7.1589999999999998</v>
      </c>
      <c r="L640" s="29">
        <v>314.87</v>
      </c>
      <c r="M640" s="230">
        <f>K640/L640</f>
        <v>2.2736367389716391E-2</v>
      </c>
      <c r="N640" s="229">
        <v>89.59</v>
      </c>
      <c r="O640" s="231">
        <f>M640*N640</f>
        <v>2.0369511544446914</v>
      </c>
      <c r="P640" s="231">
        <f>M640*60*1000</f>
        <v>1364.1820433829835</v>
      </c>
      <c r="Q640" s="273">
        <f>P640*N640/1000</f>
        <v>122.21706926668149</v>
      </c>
    </row>
    <row r="641" spans="1:17" ht="12.75" customHeight="1">
      <c r="A641" s="355"/>
      <c r="B641" s="20" t="s">
        <v>40</v>
      </c>
      <c r="C641" s="58" t="s">
        <v>306</v>
      </c>
      <c r="D641" s="18">
        <v>8</v>
      </c>
      <c r="E641" s="18" t="s">
        <v>613</v>
      </c>
      <c r="F641" s="229">
        <f>SUM(G641,H641,I641)</f>
        <v>8.6219999999999999</v>
      </c>
      <c r="G641" s="229">
        <v>0</v>
      </c>
      <c r="H641" s="229">
        <v>0</v>
      </c>
      <c r="I641" s="229">
        <v>8.6219999999999999</v>
      </c>
      <c r="J641" s="29"/>
      <c r="K641" s="28">
        <f>I641</f>
        <v>8.6219999999999999</v>
      </c>
      <c r="L641" s="29">
        <v>378.95</v>
      </c>
      <c r="M641" s="230">
        <f>K641/L641</f>
        <v>2.2752341997625016E-2</v>
      </c>
      <c r="N641" s="229">
        <v>65.617999999999995</v>
      </c>
      <c r="O641" s="231">
        <f>M641*N641</f>
        <v>1.4929631772001581</v>
      </c>
      <c r="P641" s="231">
        <f>M641*60*1000</f>
        <v>1365.140519857501</v>
      </c>
      <c r="Q641" s="273">
        <f>P641*N641/1000</f>
        <v>89.577790632009496</v>
      </c>
    </row>
    <row r="642" spans="1:17" ht="12.75" customHeight="1">
      <c r="A642" s="355"/>
      <c r="B642" s="20" t="s">
        <v>763</v>
      </c>
      <c r="C642" s="58" t="s">
        <v>759</v>
      </c>
      <c r="D642" s="18">
        <v>18</v>
      </c>
      <c r="E642" s="18">
        <v>1981</v>
      </c>
      <c r="F642" s="229">
        <v>26</v>
      </c>
      <c r="G642" s="229">
        <v>1.36</v>
      </c>
      <c r="H642" s="229">
        <v>2.88</v>
      </c>
      <c r="I642" s="229">
        <v>21.76</v>
      </c>
      <c r="J642" s="29">
        <v>955.32</v>
      </c>
      <c r="K642" s="28">
        <v>21.76</v>
      </c>
      <c r="L642" s="29">
        <v>955.32</v>
      </c>
      <c r="M642" s="230">
        <f>K642/L642</f>
        <v>2.2777707993133191E-2</v>
      </c>
      <c r="N642" s="229">
        <v>84.3</v>
      </c>
      <c r="O642" s="231">
        <f>M642*N642</f>
        <v>1.9201607838211279</v>
      </c>
      <c r="P642" s="231">
        <f>M642*60*1000</f>
        <v>1366.6624795879916</v>
      </c>
      <c r="Q642" s="273">
        <f>P642*N642/1000</f>
        <v>115.20964702926769</v>
      </c>
    </row>
    <row r="643" spans="1:17" ht="12.75" customHeight="1">
      <c r="A643" s="355"/>
      <c r="B643" s="20" t="s">
        <v>86</v>
      </c>
      <c r="C643" s="232" t="s">
        <v>84</v>
      </c>
      <c r="D643" s="233">
        <v>12</v>
      </c>
      <c r="E643" s="233">
        <v>1971</v>
      </c>
      <c r="F643" s="234">
        <v>12.2812</v>
      </c>
      <c r="G643" s="234">
        <v>0</v>
      </c>
      <c r="H643" s="234">
        <v>0</v>
      </c>
      <c r="I643" s="234">
        <v>12.281202</v>
      </c>
      <c r="J643" s="235">
        <v>538.79999999999995</v>
      </c>
      <c r="K643" s="236">
        <v>12.281202</v>
      </c>
      <c r="L643" s="235">
        <v>538.79999999999995</v>
      </c>
      <c r="M643" s="237">
        <v>2.2793619153674834E-2</v>
      </c>
      <c r="N643" s="234">
        <v>76.082000000000008</v>
      </c>
      <c r="O643" s="238">
        <v>1.734184132449889</v>
      </c>
      <c r="P643" s="238">
        <v>1367.6171492204901</v>
      </c>
      <c r="Q643" s="274">
        <v>104.05104794699334</v>
      </c>
    </row>
    <row r="644" spans="1:17" ht="12.75" customHeight="1">
      <c r="A644" s="355"/>
      <c r="B644" s="16" t="s">
        <v>738</v>
      </c>
      <c r="C644" s="58" t="s">
        <v>478</v>
      </c>
      <c r="D644" s="18">
        <v>20</v>
      </c>
      <c r="E644" s="18">
        <v>1977</v>
      </c>
      <c r="F644" s="229">
        <v>28.158000000000001</v>
      </c>
      <c r="G644" s="229">
        <v>1.1220000000000001</v>
      </c>
      <c r="H644" s="229">
        <v>3.2</v>
      </c>
      <c r="I644" s="229">
        <v>23.835999999999999</v>
      </c>
      <c r="J644" s="29">
        <v>1044.6099999999999</v>
      </c>
      <c r="K644" s="28">
        <v>23.835999999999999</v>
      </c>
      <c r="L644" s="29">
        <v>1044.5999999999999</v>
      </c>
      <c r="M644" s="230">
        <f>K644/L644</f>
        <v>2.2818303656902163E-2</v>
      </c>
      <c r="N644" s="229">
        <v>53.52</v>
      </c>
      <c r="O644" s="231">
        <f>M644*N644</f>
        <v>1.2212356117174039</v>
      </c>
      <c r="P644" s="231">
        <f>M644*60*1000</f>
        <v>1369.0982194141297</v>
      </c>
      <c r="Q644" s="273">
        <f>P644*N644/1000</f>
        <v>73.274136703044235</v>
      </c>
    </row>
    <row r="645" spans="1:17" ht="12.75" customHeight="1">
      <c r="A645" s="355"/>
      <c r="B645" s="20" t="s">
        <v>172</v>
      </c>
      <c r="C645" s="58" t="s">
        <v>167</v>
      </c>
      <c r="D645" s="30">
        <v>8</v>
      </c>
      <c r="E645" s="18" t="s">
        <v>35</v>
      </c>
      <c r="F645" s="229">
        <f>G645+H645+I645</f>
        <v>9.5</v>
      </c>
      <c r="G645" s="229">
        <v>0.30599999999999999</v>
      </c>
      <c r="H645" s="229">
        <v>0.08</v>
      </c>
      <c r="I645" s="229">
        <v>9.1140000000000008</v>
      </c>
      <c r="J645" s="29">
        <v>396.8</v>
      </c>
      <c r="K645" s="28">
        <v>9.1140000000000008</v>
      </c>
      <c r="L645" s="29">
        <v>396.8</v>
      </c>
      <c r="M645" s="230">
        <f>K645/L645</f>
        <v>2.296875E-2</v>
      </c>
      <c r="N645" s="229">
        <v>52</v>
      </c>
      <c r="O645" s="231">
        <f>M645*N645</f>
        <v>1.194375</v>
      </c>
      <c r="P645" s="231">
        <f>M645*60*1000</f>
        <v>1378.125</v>
      </c>
      <c r="Q645" s="273">
        <f>P645*N645/1000</f>
        <v>71.662499999999994</v>
      </c>
    </row>
    <row r="646" spans="1:17" ht="12.75" customHeight="1">
      <c r="A646" s="355"/>
      <c r="B646" s="16" t="s">
        <v>429</v>
      </c>
      <c r="C646" s="59" t="s">
        <v>428</v>
      </c>
      <c r="D646" s="16">
        <v>12</v>
      </c>
      <c r="E646" s="16">
        <v>1963</v>
      </c>
      <c r="F646" s="250">
        <f>SUM(G646+H646+I646)</f>
        <v>15.600000000000001</v>
      </c>
      <c r="G646" s="250">
        <v>1.6</v>
      </c>
      <c r="H646" s="250">
        <v>1.7</v>
      </c>
      <c r="I646" s="250">
        <v>12.3</v>
      </c>
      <c r="J646" s="27">
        <v>533.91999999999996</v>
      </c>
      <c r="K646" s="26">
        <v>12.3</v>
      </c>
      <c r="L646" s="27">
        <v>533.9</v>
      </c>
      <c r="M646" s="251">
        <f>SUM(K646/L646)</f>
        <v>2.303802210151714E-2</v>
      </c>
      <c r="N646" s="250">
        <v>58.2</v>
      </c>
      <c r="O646" s="252">
        <f>SUM(M646*N646)</f>
        <v>1.3408128863082975</v>
      </c>
      <c r="P646" s="252">
        <f>SUM(M646*60*1000)</f>
        <v>1382.2813260910284</v>
      </c>
      <c r="Q646" s="277">
        <f>SUM(O646*60)</f>
        <v>80.448773178497845</v>
      </c>
    </row>
    <row r="647" spans="1:17" ht="12.75" customHeight="1">
      <c r="A647" s="355"/>
      <c r="B647" s="20" t="s">
        <v>148</v>
      </c>
      <c r="C647" s="70" t="s">
        <v>255</v>
      </c>
      <c r="D647" s="255">
        <v>24</v>
      </c>
      <c r="E647" s="255">
        <v>1968</v>
      </c>
      <c r="F647" s="256">
        <v>19.111999999999998</v>
      </c>
      <c r="G647" s="256">
        <v>0</v>
      </c>
      <c r="H647" s="256">
        <v>0</v>
      </c>
      <c r="I647" s="256">
        <v>19.112000000000002</v>
      </c>
      <c r="J647" s="257">
        <v>828.47</v>
      </c>
      <c r="K647" s="258">
        <v>19.112000000000002</v>
      </c>
      <c r="L647" s="257">
        <v>828.47</v>
      </c>
      <c r="M647" s="259">
        <v>2.3069030864123024E-2</v>
      </c>
      <c r="N647" s="256">
        <v>71.722000000000008</v>
      </c>
      <c r="O647" s="260">
        <v>1.6545570316366318</v>
      </c>
      <c r="P647" s="260">
        <v>1384.1418518473813</v>
      </c>
      <c r="Q647" s="278">
        <v>99.273421898197896</v>
      </c>
    </row>
    <row r="648" spans="1:17" ht="12.75" customHeight="1">
      <c r="A648" s="355"/>
      <c r="B648" s="16" t="s">
        <v>138</v>
      </c>
      <c r="C648" s="54" t="s">
        <v>268</v>
      </c>
      <c r="D648" s="55">
        <v>6</v>
      </c>
      <c r="E648" s="55">
        <v>1930</v>
      </c>
      <c r="F648" s="244">
        <v>7.2080000000000002</v>
      </c>
      <c r="G648" s="244">
        <v>0.20399999999999999</v>
      </c>
      <c r="H648" s="244">
        <v>0.8</v>
      </c>
      <c r="I648" s="244">
        <v>6.2039990000000005</v>
      </c>
      <c r="J648" s="56">
        <v>266.7</v>
      </c>
      <c r="K648" s="57">
        <v>6.2039990000000005</v>
      </c>
      <c r="L648" s="56">
        <v>266.7</v>
      </c>
      <c r="M648" s="245">
        <v>2.3262088488938886E-2</v>
      </c>
      <c r="N648" s="244">
        <v>87.527000000000001</v>
      </c>
      <c r="O648" s="246">
        <v>2.0360608191713538</v>
      </c>
      <c r="P648" s="246">
        <v>1395.7253093363331</v>
      </c>
      <c r="Q648" s="275">
        <v>122.16364915028123</v>
      </c>
    </row>
    <row r="649" spans="1:17" ht="12.75" customHeight="1">
      <c r="A649" s="355"/>
      <c r="B649" s="20" t="s">
        <v>456</v>
      </c>
      <c r="C649" s="68" t="s">
        <v>445</v>
      </c>
      <c r="D649" s="18">
        <v>20</v>
      </c>
      <c r="E649" s="18">
        <v>1982</v>
      </c>
      <c r="F649" s="229">
        <v>26.484000000000002</v>
      </c>
      <c r="G649" s="229">
        <v>1.3109999999999999</v>
      </c>
      <c r="H649" s="229">
        <v>2.88</v>
      </c>
      <c r="I649" s="229">
        <v>22.292999999999999</v>
      </c>
      <c r="J649" s="29">
        <v>1048.75</v>
      </c>
      <c r="K649" s="261">
        <v>21.876000000000001</v>
      </c>
      <c r="L649" s="29">
        <v>939.76</v>
      </c>
      <c r="M649" s="230">
        <f t="shared" ref="M649:M657" si="81">K649/L649</f>
        <v>2.3278283817144804E-2</v>
      </c>
      <c r="N649" s="229">
        <v>73.47</v>
      </c>
      <c r="O649" s="231">
        <f t="shared" ref="O649:O657" si="82">M649*N649</f>
        <v>1.7102555120456286</v>
      </c>
      <c r="P649" s="231">
        <f t="shared" ref="P649:P657" si="83">M649*60*1000</f>
        <v>1396.6970290286881</v>
      </c>
      <c r="Q649" s="273">
        <f t="shared" ref="Q649:Q657" si="84">P649*N649/1000</f>
        <v>102.61533072273771</v>
      </c>
    </row>
    <row r="650" spans="1:17" ht="12.75" customHeight="1">
      <c r="A650" s="355"/>
      <c r="B650" s="16" t="s">
        <v>362</v>
      </c>
      <c r="C650" s="239" t="s">
        <v>356</v>
      </c>
      <c r="D650" s="42">
        <v>19</v>
      </c>
      <c r="E650" s="43" t="s">
        <v>35</v>
      </c>
      <c r="F650" s="241">
        <v>17.559999999999999</v>
      </c>
      <c r="G650" s="241">
        <v>1.41</v>
      </c>
      <c r="H650" s="242">
        <v>0.49</v>
      </c>
      <c r="I650" s="241">
        <v>15.66</v>
      </c>
      <c r="J650" s="44">
        <v>670.33</v>
      </c>
      <c r="K650" s="243">
        <v>15.66</v>
      </c>
      <c r="L650" s="44">
        <v>670.33</v>
      </c>
      <c r="M650" s="230">
        <f t="shared" si="81"/>
        <v>2.336162785493712E-2</v>
      </c>
      <c r="N650" s="229">
        <v>65.8</v>
      </c>
      <c r="O650" s="231">
        <f t="shared" si="82"/>
        <v>1.5371951128548624</v>
      </c>
      <c r="P650" s="231">
        <f t="shared" si="83"/>
        <v>1401.6976712962273</v>
      </c>
      <c r="Q650" s="273">
        <f t="shared" si="84"/>
        <v>92.231706771291755</v>
      </c>
    </row>
    <row r="651" spans="1:17" ht="12.75" customHeight="1">
      <c r="A651" s="355"/>
      <c r="B651" s="20" t="s">
        <v>40</v>
      </c>
      <c r="C651" s="58" t="s">
        <v>39</v>
      </c>
      <c r="D651" s="18">
        <v>35</v>
      </c>
      <c r="E651" s="18" t="s">
        <v>613</v>
      </c>
      <c r="F651" s="229">
        <f>SUM(G651,H651,I651)</f>
        <v>28.71</v>
      </c>
      <c r="G651" s="229">
        <v>0</v>
      </c>
      <c r="H651" s="229">
        <v>0</v>
      </c>
      <c r="I651" s="229">
        <v>28.71</v>
      </c>
      <c r="J651" s="29"/>
      <c r="K651" s="28">
        <f>I651</f>
        <v>28.71</v>
      </c>
      <c r="L651" s="29">
        <v>1228.48</v>
      </c>
      <c r="M651" s="230">
        <f t="shared" si="81"/>
        <v>2.3370343839541549E-2</v>
      </c>
      <c r="N651" s="229">
        <v>65.617999999999995</v>
      </c>
      <c r="O651" s="231">
        <f t="shared" si="82"/>
        <v>1.5335152220630373</v>
      </c>
      <c r="P651" s="231">
        <f t="shared" si="83"/>
        <v>1402.2206303724929</v>
      </c>
      <c r="Q651" s="273">
        <f t="shared" si="84"/>
        <v>92.010913323782233</v>
      </c>
    </row>
    <row r="652" spans="1:17" ht="12.75" customHeight="1">
      <c r="A652" s="355"/>
      <c r="B652" s="20" t="s">
        <v>515</v>
      </c>
      <c r="C652" s="69" t="s">
        <v>507</v>
      </c>
      <c r="D652" s="45">
        <v>7</v>
      </c>
      <c r="E652" s="45" t="s">
        <v>35</v>
      </c>
      <c r="F652" s="247">
        <f>G652+H652+I652</f>
        <v>9.1999999999999993</v>
      </c>
      <c r="G652" s="247">
        <v>0.54579999999999995</v>
      </c>
      <c r="H652" s="247">
        <v>0.96</v>
      </c>
      <c r="I652" s="247">
        <v>7.6942000000000004</v>
      </c>
      <c r="J652" s="46">
        <v>328.92</v>
      </c>
      <c r="K652" s="47">
        <f>I652</f>
        <v>7.6942000000000004</v>
      </c>
      <c r="L652" s="46">
        <f>J652</f>
        <v>328.92</v>
      </c>
      <c r="M652" s="248">
        <f t="shared" si="81"/>
        <v>2.3392314240544814E-2</v>
      </c>
      <c r="N652" s="247">
        <v>49.3</v>
      </c>
      <c r="O652" s="249">
        <f t="shared" si="82"/>
        <v>1.1532410920588592</v>
      </c>
      <c r="P652" s="249">
        <f t="shared" si="83"/>
        <v>1403.5388544326888</v>
      </c>
      <c r="Q652" s="276">
        <f t="shared" si="84"/>
        <v>69.194465523531562</v>
      </c>
    </row>
    <row r="653" spans="1:17" ht="12.75" customHeight="1">
      <c r="A653" s="355"/>
      <c r="B653" s="20" t="s">
        <v>34</v>
      </c>
      <c r="C653" s="58" t="s">
        <v>578</v>
      </c>
      <c r="D653" s="18">
        <v>15</v>
      </c>
      <c r="E653" s="18">
        <v>1983</v>
      </c>
      <c r="F653" s="229">
        <v>17.821000000000002</v>
      </c>
      <c r="G653" s="229">
        <v>0.85399999999999998</v>
      </c>
      <c r="H653" s="229">
        <v>2.4</v>
      </c>
      <c r="I653" s="229">
        <v>14.567</v>
      </c>
      <c r="J653" s="29">
        <v>622.54</v>
      </c>
      <c r="K653" s="28">
        <v>14.567</v>
      </c>
      <c r="L653" s="29">
        <v>622.54</v>
      </c>
      <c r="M653" s="230">
        <f t="shared" si="81"/>
        <v>2.3399299643396411E-2</v>
      </c>
      <c r="N653" s="229">
        <v>59.4</v>
      </c>
      <c r="O653" s="231">
        <f t="shared" si="82"/>
        <v>1.3899183988177468</v>
      </c>
      <c r="P653" s="231">
        <f t="shared" si="83"/>
        <v>1403.9579786037846</v>
      </c>
      <c r="Q653" s="273">
        <f t="shared" si="84"/>
        <v>83.395103929064803</v>
      </c>
    </row>
    <row r="654" spans="1:17" ht="12.75" customHeight="1">
      <c r="A654" s="355"/>
      <c r="B654" s="16" t="s">
        <v>77</v>
      </c>
      <c r="C654" s="59" t="s">
        <v>32</v>
      </c>
      <c r="D654" s="16">
        <v>55</v>
      </c>
      <c r="E654" s="16">
        <v>1977</v>
      </c>
      <c r="F654" s="250">
        <v>65.47</v>
      </c>
      <c r="G654" s="250">
        <v>4.88</v>
      </c>
      <c r="H654" s="250">
        <v>8.56</v>
      </c>
      <c r="I654" s="250">
        <f>F654-G654-H654</f>
        <v>52.029999999999994</v>
      </c>
      <c r="J654" s="27">
        <v>2217.3200000000002</v>
      </c>
      <c r="K654" s="26">
        <f>I654/J654*L654</f>
        <v>52.029999999999994</v>
      </c>
      <c r="L654" s="27">
        <v>2217.3200000000002</v>
      </c>
      <c r="M654" s="251">
        <f t="shared" si="81"/>
        <v>2.3465264373207291E-2</v>
      </c>
      <c r="N654" s="250">
        <v>70.522999999999996</v>
      </c>
      <c r="O654" s="252">
        <f t="shared" si="82"/>
        <v>1.6548408393916978</v>
      </c>
      <c r="P654" s="252">
        <f t="shared" si="83"/>
        <v>1407.9158623924375</v>
      </c>
      <c r="Q654" s="277">
        <f t="shared" si="84"/>
        <v>99.290450363501861</v>
      </c>
    </row>
    <row r="655" spans="1:17" ht="12.75" customHeight="1">
      <c r="A655" s="355"/>
      <c r="B655" s="20" t="s">
        <v>763</v>
      </c>
      <c r="C655" s="58" t="s">
        <v>760</v>
      </c>
      <c r="D655" s="18">
        <v>25</v>
      </c>
      <c r="E655" s="18">
        <v>1990</v>
      </c>
      <c r="F655" s="229">
        <v>34.19</v>
      </c>
      <c r="G655" s="229">
        <v>1.55</v>
      </c>
      <c r="H655" s="229">
        <v>3.85</v>
      </c>
      <c r="I655" s="229">
        <v>28.79</v>
      </c>
      <c r="J655" s="29">
        <v>1223.22</v>
      </c>
      <c r="K655" s="28">
        <v>28.79</v>
      </c>
      <c r="L655" s="29">
        <v>1223.22</v>
      </c>
      <c r="M655" s="230">
        <f t="shared" si="81"/>
        <v>2.3536240414643316E-2</v>
      </c>
      <c r="N655" s="229">
        <v>84.3</v>
      </c>
      <c r="O655" s="231">
        <f t="shared" si="82"/>
        <v>1.9841050669544316</v>
      </c>
      <c r="P655" s="231">
        <f t="shared" si="83"/>
        <v>1412.174424878599</v>
      </c>
      <c r="Q655" s="273">
        <f t="shared" si="84"/>
        <v>119.0463040172659</v>
      </c>
    </row>
    <row r="656" spans="1:17" ht="12.75" customHeight="1">
      <c r="A656" s="355"/>
      <c r="B656" s="20" t="s">
        <v>456</v>
      </c>
      <c r="C656" s="58" t="s">
        <v>443</v>
      </c>
      <c r="D656" s="18">
        <v>46</v>
      </c>
      <c r="E656" s="18">
        <v>1973</v>
      </c>
      <c r="F656" s="229">
        <v>44.796999999999997</v>
      </c>
      <c r="G656" s="229">
        <v>2.5790000000000002</v>
      </c>
      <c r="H656" s="229">
        <v>0.72</v>
      </c>
      <c r="I656" s="229">
        <v>41.496000000000002</v>
      </c>
      <c r="J656" s="29">
        <v>1810.77</v>
      </c>
      <c r="K656" s="28">
        <v>36.96</v>
      </c>
      <c r="L656" s="29">
        <v>1565.53</v>
      </c>
      <c r="M656" s="230">
        <f t="shared" si="81"/>
        <v>2.3608618167649295E-2</v>
      </c>
      <c r="N656" s="229">
        <v>73.47</v>
      </c>
      <c r="O656" s="231">
        <f t="shared" si="82"/>
        <v>1.7345251767771936</v>
      </c>
      <c r="P656" s="231">
        <f t="shared" si="83"/>
        <v>1416.5170900589576</v>
      </c>
      <c r="Q656" s="273">
        <f t="shared" si="84"/>
        <v>104.07151060663161</v>
      </c>
    </row>
    <row r="657" spans="1:17" ht="12.75" customHeight="1">
      <c r="A657" s="355"/>
      <c r="B657" s="20" t="s">
        <v>40</v>
      </c>
      <c r="C657" s="58" t="s">
        <v>305</v>
      </c>
      <c r="D657" s="18">
        <v>10</v>
      </c>
      <c r="E657" s="18" t="s">
        <v>613</v>
      </c>
      <c r="F657" s="229">
        <f>SUM(G657,H657,I657)</f>
        <v>10.316000000000001</v>
      </c>
      <c r="G657" s="229">
        <v>0.76200000000000001</v>
      </c>
      <c r="H657" s="229">
        <v>0.08</v>
      </c>
      <c r="I657" s="229">
        <v>9.4740000000000002</v>
      </c>
      <c r="J657" s="29"/>
      <c r="K657" s="28">
        <f>I657</f>
        <v>9.4740000000000002</v>
      </c>
      <c r="L657" s="29">
        <v>400.21</v>
      </c>
      <c r="M657" s="230">
        <f t="shared" si="81"/>
        <v>2.367257189975263E-2</v>
      </c>
      <c r="N657" s="229">
        <v>65.617999999999995</v>
      </c>
      <c r="O657" s="231">
        <f t="shared" si="82"/>
        <v>1.5533468229179679</v>
      </c>
      <c r="P657" s="231">
        <f t="shared" si="83"/>
        <v>1420.3543139851577</v>
      </c>
      <c r="Q657" s="273">
        <f t="shared" si="84"/>
        <v>93.200809375078066</v>
      </c>
    </row>
    <row r="658" spans="1:17" ht="12.75" customHeight="1">
      <c r="A658" s="355"/>
      <c r="B658" s="16" t="s">
        <v>138</v>
      </c>
      <c r="C658" s="54" t="s">
        <v>136</v>
      </c>
      <c r="D658" s="55">
        <v>6</v>
      </c>
      <c r="E658" s="55">
        <v>1910</v>
      </c>
      <c r="F658" s="244">
        <v>8.4659999999999993</v>
      </c>
      <c r="G658" s="244">
        <v>0.30599999999999999</v>
      </c>
      <c r="H658" s="244">
        <v>0.96</v>
      </c>
      <c r="I658" s="244">
        <v>7.199999</v>
      </c>
      <c r="J658" s="56">
        <v>303.89999999999998</v>
      </c>
      <c r="K658" s="57">
        <v>7.199999</v>
      </c>
      <c r="L658" s="56">
        <v>303.89999999999998</v>
      </c>
      <c r="M658" s="245">
        <v>2.3692000658111223E-2</v>
      </c>
      <c r="N658" s="244">
        <v>87.527000000000001</v>
      </c>
      <c r="O658" s="246">
        <v>2.0736897416025011</v>
      </c>
      <c r="P658" s="246">
        <v>1421.5200394866733</v>
      </c>
      <c r="Q658" s="275">
        <v>124.42138449615005</v>
      </c>
    </row>
    <row r="659" spans="1:17" ht="12.75" customHeight="1">
      <c r="A659" s="355"/>
      <c r="B659" s="16" t="s">
        <v>158</v>
      </c>
      <c r="C659" s="232" t="s">
        <v>157</v>
      </c>
      <c r="D659" s="233">
        <v>6</v>
      </c>
      <c r="E659" s="233">
        <v>1956</v>
      </c>
      <c r="F659" s="234">
        <v>9.3800000000000008</v>
      </c>
      <c r="G659" s="234">
        <v>0.65519700000000003</v>
      </c>
      <c r="H659" s="234">
        <v>0.96</v>
      </c>
      <c r="I659" s="234">
        <v>7.7648029999999997</v>
      </c>
      <c r="J659" s="235">
        <v>327.26</v>
      </c>
      <c r="K659" s="236">
        <v>7.7648029999999997</v>
      </c>
      <c r="L659" s="235">
        <v>327.26</v>
      </c>
      <c r="M659" s="237">
        <v>2.3726709649819714E-2</v>
      </c>
      <c r="N659" s="234">
        <v>75.864000000000004</v>
      </c>
      <c r="O659" s="238">
        <v>1.8000031008739228</v>
      </c>
      <c r="P659" s="238">
        <v>1423.6025789891828</v>
      </c>
      <c r="Q659" s="274">
        <v>108.00018605243537</v>
      </c>
    </row>
    <row r="660" spans="1:17" ht="12.75" customHeight="1">
      <c r="A660" s="355"/>
      <c r="B660" s="16" t="s">
        <v>128</v>
      </c>
      <c r="C660" s="59" t="s">
        <v>121</v>
      </c>
      <c r="D660" s="16">
        <v>8</v>
      </c>
      <c r="E660" s="16">
        <v>1972</v>
      </c>
      <c r="F660" s="250">
        <v>11.477</v>
      </c>
      <c r="G660" s="250">
        <v>0.34909499999999999</v>
      </c>
      <c r="H660" s="250">
        <v>0.67</v>
      </c>
      <c r="I660" s="250">
        <v>10.457903999999999</v>
      </c>
      <c r="J660" s="27">
        <v>440.39</v>
      </c>
      <c r="K660" s="26">
        <v>10.457903999999999</v>
      </c>
      <c r="L660" s="27">
        <v>440.39</v>
      </c>
      <c r="M660" s="251">
        <v>2.374691523422421E-2</v>
      </c>
      <c r="N660" s="250">
        <v>83.27600000000001</v>
      </c>
      <c r="O660" s="252">
        <v>1.9775481130452555</v>
      </c>
      <c r="P660" s="252">
        <v>1424.8149140534524</v>
      </c>
      <c r="Q660" s="277">
        <v>118.65288678271531</v>
      </c>
    </row>
    <row r="661" spans="1:17" ht="12.75" customHeight="1">
      <c r="A661" s="355"/>
      <c r="B661" s="20" t="s">
        <v>456</v>
      </c>
      <c r="C661" s="58" t="s">
        <v>442</v>
      </c>
      <c r="D661" s="18">
        <v>40</v>
      </c>
      <c r="E661" s="18">
        <v>1984</v>
      </c>
      <c r="F661" s="229">
        <v>57.095999999999997</v>
      </c>
      <c r="G661" s="229">
        <v>3.2240000000000002</v>
      </c>
      <c r="H661" s="229">
        <v>5.76</v>
      </c>
      <c r="I661" s="229">
        <v>48.112000000000002</v>
      </c>
      <c r="J661" s="29">
        <v>2237.98</v>
      </c>
      <c r="K661" s="28">
        <v>47.232999999999997</v>
      </c>
      <c r="L661" s="29">
        <v>1982.29</v>
      </c>
      <c r="M661" s="230">
        <f>K661/L661</f>
        <v>2.3827492445605839E-2</v>
      </c>
      <c r="N661" s="229">
        <v>73.47</v>
      </c>
      <c r="O661" s="231">
        <f>M661*N661</f>
        <v>1.7506058699786611</v>
      </c>
      <c r="P661" s="231">
        <f>M661*60*1000</f>
        <v>1429.6495467363504</v>
      </c>
      <c r="Q661" s="273">
        <f>P661*N661/1000</f>
        <v>105.03635219871965</v>
      </c>
    </row>
    <row r="662" spans="1:17" ht="12.75" customHeight="1">
      <c r="A662" s="355"/>
      <c r="B662" s="20" t="s">
        <v>456</v>
      </c>
      <c r="C662" s="58" t="s">
        <v>453</v>
      </c>
      <c r="D662" s="18">
        <v>3</v>
      </c>
      <c r="E662" s="18">
        <v>1988</v>
      </c>
      <c r="F662" s="229">
        <v>4.5910000000000002</v>
      </c>
      <c r="G662" s="229">
        <v>0.11899999999999999</v>
      </c>
      <c r="H662" s="229">
        <v>0.48</v>
      </c>
      <c r="I662" s="229">
        <v>3.992</v>
      </c>
      <c r="J662" s="29">
        <v>167.31</v>
      </c>
      <c r="K662" s="28">
        <v>3.992</v>
      </c>
      <c r="L662" s="29">
        <v>167.31</v>
      </c>
      <c r="M662" s="230">
        <f>K662/L662</f>
        <v>2.3859900782977707E-2</v>
      </c>
      <c r="N662" s="229">
        <v>73.47</v>
      </c>
      <c r="O662" s="231">
        <f>M662*N662</f>
        <v>1.7529869105253721</v>
      </c>
      <c r="P662" s="231">
        <f>M662*60*1000</f>
        <v>1431.5940469786624</v>
      </c>
      <c r="Q662" s="273">
        <f>P662*N662/1000</f>
        <v>105.17921463152233</v>
      </c>
    </row>
    <row r="663" spans="1:17" ht="12.75" customHeight="1">
      <c r="A663" s="355"/>
      <c r="B663" s="16" t="s">
        <v>402</v>
      </c>
      <c r="C663" s="58" t="s">
        <v>677</v>
      </c>
      <c r="D663" s="18">
        <v>6</v>
      </c>
      <c r="E663" s="18" t="s">
        <v>35</v>
      </c>
      <c r="F663" s="229">
        <f>G663+H663+I663</f>
        <v>8.4589999999999996</v>
      </c>
      <c r="G663" s="229">
        <v>0</v>
      </c>
      <c r="H663" s="229">
        <v>0</v>
      </c>
      <c r="I663" s="229">
        <v>8.4589999999999996</v>
      </c>
      <c r="J663" s="29">
        <v>354.04</v>
      </c>
      <c r="K663" s="28">
        <f>I663</f>
        <v>8.4589999999999996</v>
      </c>
      <c r="L663" s="29">
        <f>J663</f>
        <v>354.04</v>
      </c>
      <c r="M663" s="230">
        <f>K663/L663</f>
        <v>2.3892780476782283E-2</v>
      </c>
      <c r="N663" s="229">
        <v>89.59</v>
      </c>
      <c r="O663" s="231">
        <f>M663*N663</f>
        <v>2.1405542029149247</v>
      </c>
      <c r="P663" s="231">
        <f>M663*60*1000</f>
        <v>1433.566828606937</v>
      </c>
      <c r="Q663" s="273">
        <f>P663*N663/1000</f>
        <v>128.4332521748955</v>
      </c>
    </row>
    <row r="664" spans="1:17" ht="12.75" customHeight="1">
      <c r="A664" s="355"/>
      <c r="B664" s="20" t="s">
        <v>86</v>
      </c>
      <c r="C664" s="232" t="s">
        <v>824</v>
      </c>
      <c r="D664" s="233">
        <v>8</v>
      </c>
      <c r="E664" s="233">
        <v>1956</v>
      </c>
      <c r="F664" s="234">
        <v>11.263</v>
      </c>
      <c r="G664" s="234">
        <v>0</v>
      </c>
      <c r="H664" s="234">
        <v>0</v>
      </c>
      <c r="I664" s="234">
        <v>11.262999000000001</v>
      </c>
      <c r="J664" s="235">
        <v>469.85</v>
      </c>
      <c r="K664" s="236">
        <v>11.262999000000001</v>
      </c>
      <c r="L664" s="235">
        <v>469.85</v>
      </c>
      <c r="M664" s="237">
        <v>2.3971478131318506E-2</v>
      </c>
      <c r="N664" s="234">
        <v>76.082000000000008</v>
      </c>
      <c r="O664" s="238">
        <v>1.8237979991869748</v>
      </c>
      <c r="P664" s="238">
        <v>1438.2886878791103</v>
      </c>
      <c r="Q664" s="274">
        <v>109.42787995121847</v>
      </c>
    </row>
    <row r="665" spans="1:17" ht="12.75" customHeight="1">
      <c r="A665" s="355"/>
      <c r="B665" s="20" t="s">
        <v>668</v>
      </c>
      <c r="C665" s="59" t="s">
        <v>661</v>
      </c>
      <c r="D665" s="16">
        <v>6</v>
      </c>
      <c r="E665" s="16">
        <v>1965</v>
      </c>
      <c r="F665" s="250">
        <f>G665+H665+I665</f>
        <v>8.1300000000000008</v>
      </c>
      <c r="G665" s="250">
        <v>0.22</v>
      </c>
      <c r="H665" s="250">
        <v>0</v>
      </c>
      <c r="I665" s="250">
        <v>7.91</v>
      </c>
      <c r="J665" s="27">
        <v>326.74</v>
      </c>
      <c r="K665" s="26">
        <v>7.91</v>
      </c>
      <c r="L665" s="27">
        <v>326.74</v>
      </c>
      <c r="M665" s="251">
        <f>K665/L665</f>
        <v>2.4208851074248638E-2</v>
      </c>
      <c r="N665" s="250">
        <v>60.5</v>
      </c>
      <c r="O665" s="252">
        <f>M665*N665*1.09</f>
        <v>1.5964526840913267</v>
      </c>
      <c r="P665" s="252">
        <f>M665*60*1000</f>
        <v>1452.5310644549184</v>
      </c>
      <c r="Q665" s="277">
        <f>P665*N665/1000</f>
        <v>87.878129399522564</v>
      </c>
    </row>
    <row r="666" spans="1:17" ht="12.75" customHeight="1">
      <c r="A666" s="355"/>
      <c r="B666" s="20" t="s">
        <v>515</v>
      </c>
      <c r="C666" s="69" t="s">
        <v>511</v>
      </c>
      <c r="D666" s="45">
        <v>6</v>
      </c>
      <c r="E666" s="45" t="s">
        <v>35</v>
      </c>
      <c r="F666" s="247">
        <f>G666+H666+I666</f>
        <v>9.1</v>
      </c>
      <c r="G666" s="247">
        <v>0.44209999999999999</v>
      </c>
      <c r="H666" s="247">
        <v>0.8</v>
      </c>
      <c r="I666" s="247">
        <v>7.8578999999999999</v>
      </c>
      <c r="J666" s="46">
        <v>323.73</v>
      </c>
      <c r="K666" s="47">
        <f>I666</f>
        <v>7.8578999999999999</v>
      </c>
      <c r="L666" s="46">
        <f>J666</f>
        <v>323.73</v>
      </c>
      <c r="M666" s="248">
        <f>K666/L666</f>
        <v>2.4273005282179592E-2</v>
      </c>
      <c r="N666" s="247">
        <v>49.3</v>
      </c>
      <c r="O666" s="249">
        <f>M666*N666</f>
        <v>1.1966591604114538</v>
      </c>
      <c r="P666" s="249">
        <f>M666*60*1000</f>
        <v>1456.3803169307757</v>
      </c>
      <c r="Q666" s="276">
        <f>P666*N666/1000</f>
        <v>71.799549624687231</v>
      </c>
    </row>
    <row r="667" spans="1:17" ht="12.75" customHeight="1">
      <c r="A667" s="355"/>
      <c r="B667" s="20" t="s">
        <v>763</v>
      </c>
      <c r="C667" s="58" t="s">
        <v>761</v>
      </c>
      <c r="D667" s="18">
        <v>22</v>
      </c>
      <c r="E667" s="18">
        <v>1983</v>
      </c>
      <c r="F667" s="229">
        <v>34.1</v>
      </c>
      <c r="G667" s="229">
        <v>1.78</v>
      </c>
      <c r="H667" s="229">
        <v>3.52</v>
      </c>
      <c r="I667" s="229">
        <v>28.79</v>
      </c>
      <c r="J667" s="29">
        <v>1182.51</v>
      </c>
      <c r="K667" s="28">
        <v>28.72</v>
      </c>
      <c r="L667" s="29">
        <v>1182.51</v>
      </c>
      <c r="M667" s="230">
        <f>K667/L667</f>
        <v>2.4287321037454228E-2</v>
      </c>
      <c r="N667" s="229">
        <v>84.3</v>
      </c>
      <c r="O667" s="231">
        <f>M667*N667</f>
        <v>2.0474211634573916</v>
      </c>
      <c r="P667" s="231">
        <f>M667*60*1000</f>
        <v>1457.2392622472537</v>
      </c>
      <c r="Q667" s="273">
        <f>P667*N667/1000</f>
        <v>122.84526980744349</v>
      </c>
    </row>
    <row r="668" spans="1:17" ht="12.75" customHeight="1">
      <c r="A668" s="355"/>
      <c r="B668" s="16" t="s">
        <v>429</v>
      </c>
      <c r="C668" s="59" t="s">
        <v>427</v>
      </c>
      <c r="D668" s="16">
        <v>9</v>
      </c>
      <c r="E668" s="16" t="s">
        <v>426</v>
      </c>
      <c r="F668" s="250">
        <f>SUM(G668+H668+I668)</f>
        <v>6.2</v>
      </c>
      <c r="G668" s="250"/>
      <c r="H668" s="250">
        <v>0</v>
      </c>
      <c r="I668" s="250">
        <v>6.2</v>
      </c>
      <c r="J668" s="27">
        <v>255.12</v>
      </c>
      <c r="K668" s="26">
        <v>6.2</v>
      </c>
      <c r="L668" s="27">
        <v>255.1</v>
      </c>
      <c r="M668" s="251">
        <f>SUM(K668/L668)</f>
        <v>2.430419443355547E-2</v>
      </c>
      <c r="N668" s="250">
        <v>58.2</v>
      </c>
      <c r="O668" s="252">
        <f>SUM(M668*N668)</f>
        <v>1.4145041160329284</v>
      </c>
      <c r="P668" s="252">
        <f>SUM(M668*60*1000)</f>
        <v>1458.2516660133283</v>
      </c>
      <c r="Q668" s="277">
        <f>SUM(O668*60)</f>
        <v>84.870246961975695</v>
      </c>
    </row>
    <row r="669" spans="1:17" ht="12.75" customHeight="1">
      <c r="A669" s="355"/>
      <c r="B669" s="16" t="s">
        <v>128</v>
      </c>
      <c r="C669" s="59" t="s">
        <v>126</v>
      </c>
      <c r="D669" s="16">
        <v>6</v>
      </c>
      <c r="E669" s="16">
        <v>1968</v>
      </c>
      <c r="F669" s="250">
        <v>6.1379999999999999</v>
      </c>
      <c r="G669" s="250">
        <v>0</v>
      </c>
      <c r="H669" s="250">
        <v>0</v>
      </c>
      <c r="I669" s="250">
        <v>6.1379999999999999</v>
      </c>
      <c r="J669" s="27">
        <v>252.14</v>
      </c>
      <c r="K669" s="26">
        <v>6.1379999999999999</v>
      </c>
      <c r="L669" s="27">
        <v>252.14</v>
      </c>
      <c r="M669" s="251">
        <v>2.4343618624573651E-2</v>
      </c>
      <c r="N669" s="250">
        <v>83.27600000000001</v>
      </c>
      <c r="O669" s="252">
        <v>2.0272391845799955</v>
      </c>
      <c r="P669" s="252">
        <v>1460.617117474419</v>
      </c>
      <c r="Q669" s="277">
        <v>121.63435107479974</v>
      </c>
    </row>
    <row r="670" spans="1:17" ht="12.75" customHeight="1">
      <c r="A670" s="355"/>
      <c r="B670" s="20" t="s">
        <v>668</v>
      </c>
      <c r="C670" s="59" t="s">
        <v>666</v>
      </c>
      <c r="D670" s="16">
        <v>9</v>
      </c>
      <c r="E670" s="16">
        <v>1979</v>
      </c>
      <c r="F670" s="250">
        <f>G670+H670+I670</f>
        <v>13.84</v>
      </c>
      <c r="G670" s="250">
        <v>0.82</v>
      </c>
      <c r="H670" s="250">
        <v>1.44</v>
      </c>
      <c r="I670" s="250">
        <v>11.58</v>
      </c>
      <c r="J670" s="27">
        <v>475.45</v>
      </c>
      <c r="K670" s="26">
        <v>11.58</v>
      </c>
      <c r="L670" s="27">
        <v>475.45</v>
      </c>
      <c r="M670" s="251">
        <f>K670/L670</f>
        <v>2.4355873383110738E-2</v>
      </c>
      <c r="N670" s="250">
        <v>60.5</v>
      </c>
      <c r="O670" s="252">
        <f>M670*N670*1.09</f>
        <v>1.6061480702492377</v>
      </c>
      <c r="P670" s="252">
        <f>M670*60*1000</f>
        <v>1461.3524029866442</v>
      </c>
      <c r="Q670" s="277">
        <f>P670*N670/1000</f>
        <v>88.411820380691978</v>
      </c>
    </row>
    <row r="671" spans="1:17" ht="12.75" customHeight="1">
      <c r="A671" s="355"/>
      <c r="B671" s="20" t="s">
        <v>763</v>
      </c>
      <c r="C671" s="58" t="s">
        <v>483</v>
      </c>
      <c r="D671" s="18">
        <v>10</v>
      </c>
      <c r="E671" s="18">
        <v>1979</v>
      </c>
      <c r="F671" s="229">
        <v>14.4</v>
      </c>
      <c r="G671" s="229">
        <v>0.43</v>
      </c>
      <c r="H671" s="229">
        <v>1.44</v>
      </c>
      <c r="I671" s="229">
        <v>12.52</v>
      </c>
      <c r="J671" s="29">
        <v>513.1</v>
      </c>
      <c r="K671" s="28">
        <v>12.52</v>
      </c>
      <c r="L671" s="29">
        <v>513.1</v>
      </c>
      <c r="M671" s="230">
        <f>K671/L671</f>
        <v>2.4400701617618398E-2</v>
      </c>
      <c r="N671" s="229">
        <v>84.3</v>
      </c>
      <c r="O671" s="231">
        <f>M671*N671</f>
        <v>2.0569791463652307</v>
      </c>
      <c r="P671" s="231">
        <f>M671*60*1000</f>
        <v>1464.0420970571038</v>
      </c>
      <c r="Q671" s="273">
        <f>P671*N671/1000</f>
        <v>123.41874878191385</v>
      </c>
    </row>
    <row r="672" spans="1:17" ht="12.75" customHeight="1">
      <c r="A672" s="355"/>
      <c r="B672" s="20" t="s">
        <v>172</v>
      </c>
      <c r="C672" s="68" t="s">
        <v>170</v>
      </c>
      <c r="D672" s="30">
        <v>12</v>
      </c>
      <c r="E672" s="18" t="s">
        <v>35</v>
      </c>
      <c r="F672" s="229">
        <f>G672+H672+I672</f>
        <v>15.000001000000001</v>
      </c>
      <c r="G672" s="229">
        <v>0.20399999999999999</v>
      </c>
      <c r="H672" s="229">
        <v>0.12</v>
      </c>
      <c r="I672" s="229">
        <v>14.676001000000001</v>
      </c>
      <c r="J672" s="29">
        <v>600.89</v>
      </c>
      <c r="K672" s="28">
        <v>14.676</v>
      </c>
      <c r="L672" s="29">
        <v>600.89</v>
      </c>
      <c r="M672" s="230">
        <f>K672/L672</f>
        <v>2.442377140574814E-2</v>
      </c>
      <c r="N672" s="229">
        <v>52</v>
      </c>
      <c r="O672" s="231">
        <f>M672*N672</f>
        <v>1.2700361130989033</v>
      </c>
      <c r="P672" s="231">
        <f>M672*60*1000</f>
        <v>1465.4262843448885</v>
      </c>
      <c r="Q672" s="273">
        <f>P672*N672/1000</f>
        <v>76.202166785934196</v>
      </c>
    </row>
    <row r="673" spans="1:17" ht="12.75" customHeight="1">
      <c r="A673" s="355"/>
      <c r="B673" s="20" t="s">
        <v>668</v>
      </c>
      <c r="C673" s="59" t="s">
        <v>663</v>
      </c>
      <c r="D673" s="16">
        <v>24</v>
      </c>
      <c r="E673" s="16">
        <v>1972</v>
      </c>
      <c r="F673" s="250">
        <f>G673+H673+I673</f>
        <v>33.200000000000003</v>
      </c>
      <c r="G673" s="250">
        <v>1.86</v>
      </c>
      <c r="H673" s="250">
        <v>0.24</v>
      </c>
      <c r="I673" s="250">
        <v>31.1</v>
      </c>
      <c r="J673" s="27">
        <v>1271.24</v>
      </c>
      <c r="K673" s="26">
        <v>31.1</v>
      </c>
      <c r="L673" s="27">
        <v>1271.24</v>
      </c>
      <c r="M673" s="251">
        <f>K673/L673</f>
        <v>2.4464302570718355E-2</v>
      </c>
      <c r="N673" s="250">
        <v>60.5</v>
      </c>
      <c r="O673" s="252">
        <f>M673*N673*1.09</f>
        <v>1.613298433026022</v>
      </c>
      <c r="P673" s="252">
        <f>M673*60*1000</f>
        <v>1467.8581542431014</v>
      </c>
      <c r="Q673" s="277">
        <f>P673*N673/1000</f>
        <v>88.805418331707642</v>
      </c>
    </row>
    <row r="674" spans="1:17" ht="12.75" customHeight="1">
      <c r="A674" s="355"/>
      <c r="B674" s="16" t="s">
        <v>128</v>
      </c>
      <c r="C674" s="59" t="s">
        <v>123</v>
      </c>
      <c r="D674" s="16">
        <v>12</v>
      </c>
      <c r="E674" s="16">
        <v>1968</v>
      </c>
      <c r="F674" s="250">
        <v>13.62</v>
      </c>
      <c r="G674" s="250">
        <v>0.35868299999999997</v>
      </c>
      <c r="H674" s="250">
        <v>0.12</v>
      </c>
      <c r="I674" s="250">
        <v>13.141318</v>
      </c>
      <c r="J674" s="27">
        <v>536.53</v>
      </c>
      <c r="K674" s="26">
        <v>13.141318</v>
      </c>
      <c r="L674" s="27">
        <v>536.53</v>
      </c>
      <c r="M674" s="251">
        <v>2.4493165340241926E-2</v>
      </c>
      <c r="N674" s="250">
        <v>83.27600000000001</v>
      </c>
      <c r="O674" s="252">
        <v>2.0396928368739871</v>
      </c>
      <c r="P674" s="252">
        <v>1469.5899204145155</v>
      </c>
      <c r="Q674" s="277">
        <v>122.38157021243921</v>
      </c>
    </row>
    <row r="675" spans="1:17" ht="12.75" customHeight="1">
      <c r="A675" s="355"/>
      <c r="B675" s="16" t="s">
        <v>362</v>
      </c>
      <c r="C675" s="239" t="s">
        <v>358</v>
      </c>
      <c r="D675" s="240">
        <v>16</v>
      </c>
      <c r="E675" s="43" t="s">
        <v>35</v>
      </c>
      <c r="F675" s="241">
        <v>26.7</v>
      </c>
      <c r="G675" s="241">
        <v>1.1200000000000001</v>
      </c>
      <c r="H675" s="242">
        <v>2.3199999999999998</v>
      </c>
      <c r="I675" s="241">
        <v>23.26</v>
      </c>
      <c r="J675" s="44">
        <v>939.96</v>
      </c>
      <c r="K675" s="243">
        <v>21.58</v>
      </c>
      <c r="L675" s="262">
        <v>872.36</v>
      </c>
      <c r="M675" s="230">
        <f>K675/L675</f>
        <v>2.4737493695263423E-2</v>
      </c>
      <c r="N675" s="229">
        <v>65.8</v>
      </c>
      <c r="O675" s="231">
        <f>M675*N675</f>
        <v>1.6277270851483332</v>
      </c>
      <c r="P675" s="231">
        <f>M675*60*1000</f>
        <v>1484.2496217158055</v>
      </c>
      <c r="Q675" s="273">
        <f>P675*N675/1000</f>
        <v>97.663625108899993</v>
      </c>
    </row>
    <row r="676" spans="1:17" ht="12.75" customHeight="1">
      <c r="A676" s="355"/>
      <c r="B676" s="16" t="s">
        <v>429</v>
      </c>
      <c r="C676" s="59" t="s">
        <v>422</v>
      </c>
      <c r="D676" s="16">
        <v>12</v>
      </c>
      <c r="E676" s="16">
        <v>1962</v>
      </c>
      <c r="F676" s="250">
        <f>SUM(G676+H676+I676)</f>
        <v>16.100000000000001</v>
      </c>
      <c r="G676" s="250">
        <v>0.9</v>
      </c>
      <c r="H676" s="250">
        <v>1.8</v>
      </c>
      <c r="I676" s="250">
        <v>13.4</v>
      </c>
      <c r="J676" s="27">
        <v>538</v>
      </c>
      <c r="K676" s="26">
        <v>11.2</v>
      </c>
      <c r="L676" s="27">
        <v>451.7</v>
      </c>
      <c r="M676" s="251">
        <f>SUM(K676/L676)</f>
        <v>2.4795218065087447E-2</v>
      </c>
      <c r="N676" s="250">
        <v>58.2</v>
      </c>
      <c r="O676" s="252">
        <f>SUM(M676*N676)</f>
        <v>1.4430816913880895</v>
      </c>
      <c r="P676" s="252">
        <f>SUM(M676*60*1000)</f>
        <v>1487.7130839052468</v>
      </c>
      <c r="Q676" s="277">
        <f>SUM(O676*60)</f>
        <v>86.584901483285364</v>
      </c>
    </row>
    <row r="677" spans="1:17" ht="12.75" customHeight="1">
      <c r="A677" s="355"/>
      <c r="B677" s="20" t="s">
        <v>668</v>
      </c>
      <c r="C677" s="59" t="s">
        <v>662</v>
      </c>
      <c r="D677" s="16">
        <v>8</v>
      </c>
      <c r="E677" s="16">
        <v>1962</v>
      </c>
      <c r="F677" s="250">
        <f>G677+H677+I677</f>
        <v>9.44</v>
      </c>
      <c r="G677" s="250">
        <v>0.4</v>
      </c>
      <c r="H677" s="250">
        <v>1.1200000000000001</v>
      </c>
      <c r="I677" s="250">
        <v>7.92</v>
      </c>
      <c r="J677" s="27">
        <v>318.54000000000002</v>
      </c>
      <c r="K677" s="26">
        <v>7.92</v>
      </c>
      <c r="L677" s="27">
        <v>318.54000000000002</v>
      </c>
      <c r="M677" s="251">
        <f>K677/L677</f>
        <v>2.4863439442456205E-2</v>
      </c>
      <c r="N677" s="250">
        <v>60.5</v>
      </c>
      <c r="O677" s="252">
        <f>M677*N677*1.09</f>
        <v>1.6396195140327745</v>
      </c>
      <c r="P677" s="252">
        <f>M677*60*1000</f>
        <v>1491.8063665473721</v>
      </c>
      <c r="Q677" s="277">
        <f>P677*N677/1000</f>
        <v>90.254285176116014</v>
      </c>
    </row>
    <row r="678" spans="1:17" ht="12.75" customHeight="1">
      <c r="A678" s="355"/>
      <c r="B678" s="20" t="s">
        <v>763</v>
      </c>
      <c r="C678" s="58" t="s">
        <v>482</v>
      </c>
      <c r="D678" s="18">
        <v>20</v>
      </c>
      <c r="E678" s="18">
        <v>1962</v>
      </c>
      <c r="F678" s="229">
        <v>23.7</v>
      </c>
      <c r="G678" s="229">
        <v>1.32</v>
      </c>
      <c r="H678" s="229">
        <v>2.3199999999999998</v>
      </c>
      <c r="I678" s="229">
        <v>20.05</v>
      </c>
      <c r="J678" s="29">
        <v>804.39</v>
      </c>
      <c r="K678" s="28">
        <v>20.05</v>
      </c>
      <c r="L678" s="29">
        <v>804.39</v>
      </c>
      <c r="M678" s="230">
        <f>K678/L678</f>
        <v>2.4925720110891485E-2</v>
      </c>
      <c r="N678" s="229">
        <v>84.3</v>
      </c>
      <c r="O678" s="231">
        <f>M678*N678</f>
        <v>2.1012382053481522</v>
      </c>
      <c r="P678" s="231">
        <f>M678*60*1000</f>
        <v>1495.5432066534891</v>
      </c>
      <c r="Q678" s="273">
        <f>P678*N678/1000</f>
        <v>126.07429232088913</v>
      </c>
    </row>
    <row r="679" spans="1:17" ht="12.75" customHeight="1">
      <c r="A679" s="355"/>
      <c r="B679" s="20" t="s">
        <v>86</v>
      </c>
      <c r="C679" s="232" t="s">
        <v>825</v>
      </c>
      <c r="D679" s="233">
        <v>8</v>
      </c>
      <c r="E679" s="233">
        <v>1962</v>
      </c>
      <c r="F679" s="234">
        <v>10.367000000000001</v>
      </c>
      <c r="G679" s="234">
        <v>0.255</v>
      </c>
      <c r="H679" s="234">
        <v>0.97</v>
      </c>
      <c r="I679" s="234">
        <v>9.1419999999999995</v>
      </c>
      <c r="J679" s="235">
        <v>366.73</v>
      </c>
      <c r="K679" s="236">
        <v>9.1419999999999995</v>
      </c>
      <c r="L679" s="235">
        <v>366.73</v>
      </c>
      <c r="M679" s="237">
        <v>2.4928421454476043E-2</v>
      </c>
      <c r="N679" s="234">
        <v>76.082000000000008</v>
      </c>
      <c r="O679" s="238">
        <v>1.8966041610994464</v>
      </c>
      <c r="P679" s="238">
        <v>1495.7052872685626</v>
      </c>
      <c r="Q679" s="274">
        <v>113.7962496659668</v>
      </c>
    </row>
    <row r="680" spans="1:17" ht="12.75" customHeight="1">
      <c r="A680" s="355"/>
      <c r="B680" s="16" t="s">
        <v>401</v>
      </c>
      <c r="C680" s="59" t="s">
        <v>400</v>
      </c>
      <c r="D680" s="16">
        <v>8</v>
      </c>
      <c r="E680" s="16">
        <v>1960</v>
      </c>
      <c r="F680" s="250">
        <v>7.2</v>
      </c>
      <c r="G680" s="250"/>
      <c r="H680" s="250"/>
      <c r="I680" s="250">
        <v>7.2</v>
      </c>
      <c r="J680" s="27">
        <v>288.58</v>
      </c>
      <c r="K680" s="26">
        <v>7.2</v>
      </c>
      <c r="L680" s="27">
        <v>288.58</v>
      </c>
      <c r="M680" s="251">
        <f>K680/L680</f>
        <v>2.4949753967703932E-2</v>
      </c>
      <c r="N680" s="250">
        <v>65.400000000000006</v>
      </c>
      <c r="O680" s="252">
        <f>K680*N680/J680</f>
        <v>1.6317139094878372</v>
      </c>
      <c r="P680" s="252">
        <f>M680*60*1000</f>
        <v>1496.985238062236</v>
      </c>
      <c r="Q680" s="277">
        <f>O680*60</f>
        <v>97.90283456927024</v>
      </c>
    </row>
    <row r="681" spans="1:17" ht="12.75" customHeight="1">
      <c r="A681" s="355"/>
      <c r="B681" s="16" t="s">
        <v>138</v>
      </c>
      <c r="C681" s="54" t="s">
        <v>137</v>
      </c>
      <c r="D681" s="55">
        <v>5</v>
      </c>
      <c r="E681" s="55">
        <v>1962</v>
      </c>
      <c r="F681" s="244">
        <v>4.6890000000000001</v>
      </c>
      <c r="G681" s="244">
        <v>0</v>
      </c>
      <c r="H681" s="244">
        <v>0</v>
      </c>
      <c r="I681" s="244">
        <v>4.6890000000000001</v>
      </c>
      <c r="J681" s="56">
        <v>187.09</v>
      </c>
      <c r="K681" s="57">
        <v>4.6890000000000001</v>
      </c>
      <c r="L681" s="56">
        <v>187.09</v>
      </c>
      <c r="M681" s="245">
        <v>2.5062803998075794E-2</v>
      </c>
      <c r="N681" s="244">
        <v>87.527000000000001</v>
      </c>
      <c r="O681" s="246">
        <v>2.19367204553958</v>
      </c>
      <c r="P681" s="246">
        <v>1503.7682398845475</v>
      </c>
      <c r="Q681" s="275">
        <v>131.6203227323748</v>
      </c>
    </row>
    <row r="682" spans="1:17" ht="12.75" customHeight="1">
      <c r="A682" s="355"/>
      <c r="B682" s="20" t="s">
        <v>40</v>
      </c>
      <c r="C682" s="58" t="s">
        <v>624</v>
      </c>
      <c r="D682" s="18">
        <v>42</v>
      </c>
      <c r="E682" s="18" t="s">
        <v>613</v>
      </c>
      <c r="F682" s="229">
        <f>SUM(G682,H682,I682)</f>
        <v>26.76</v>
      </c>
      <c r="G682" s="229">
        <v>0</v>
      </c>
      <c r="H682" s="229">
        <v>0</v>
      </c>
      <c r="I682" s="229">
        <v>26.76</v>
      </c>
      <c r="J682" s="29"/>
      <c r="K682" s="28">
        <f>I682</f>
        <v>26.76</v>
      </c>
      <c r="L682" s="29">
        <v>1067.17</v>
      </c>
      <c r="M682" s="230">
        <f>K682/L682</f>
        <v>2.5075667419436454E-2</v>
      </c>
      <c r="N682" s="229">
        <v>65.617999999999995</v>
      </c>
      <c r="O682" s="231">
        <f>M682*N682</f>
        <v>1.6454151447285812</v>
      </c>
      <c r="P682" s="231">
        <f>M682*60*1000</f>
        <v>1504.5400451661872</v>
      </c>
      <c r="Q682" s="273">
        <f>P682*N682/1000</f>
        <v>98.724908683714858</v>
      </c>
    </row>
    <row r="683" spans="1:17" ht="12.75" customHeight="1">
      <c r="A683" s="355"/>
      <c r="B683" s="20" t="s">
        <v>40</v>
      </c>
      <c r="C683" s="58" t="s">
        <v>621</v>
      </c>
      <c r="D683" s="18">
        <v>8</v>
      </c>
      <c r="E683" s="18" t="s">
        <v>613</v>
      </c>
      <c r="F683" s="229">
        <f>SUM(G683,H683,I683)</f>
        <v>8.5909999999999993</v>
      </c>
      <c r="G683" s="229">
        <v>0</v>
      </c>
      <c r="H683" s="229">
        <v>0</v>
      </c>
      <c r="I683" s="229">
        <v>8.5909999999999993</v>
      </c>
      <c r="J683" s="29"/>
      <c r="K683" s="28">
        <f>I683</f>
        <v>8.5909999999999993</v>
      </c>
      <c r="L683" s="29">
        <v>342.1</v>
      </c>
      <c r="M683" s="230">
        <f>K683/L683</f>
        <v>2.5112540192926042E-2</v>
      </c>
      <c r="N683" s="229">
        <v>65.617999999999995</v>
      </c>
      <c r="O683" s="231">
        <f>M683*N683</f>
        <v>1.6478346623794209</v>
      </c>
      <c r="P683" s="231">
        <f>M683*60*1000</f>
        <v>1506.7524115755625</v>
      </c>
      <c r="Q683" s="273">
        <f>P683*N683/1000</f>
        <v>98.870079742765256</v>
      </c>
    </row>
    <row r="684" spans="1:17" ht="12.75" customHeight="1">
      <c r="A684" s="355"/>
      <c r="B684" s="16" t="s">
        <v>738</v>
      </c>
      <c r="C684" s="58" t="s">
        <v>733</v>
      </c>
      <c r="D684" s="18">
        <v>8</v>
      </c>
      <c r="E684" s="18">
        <v>1967</v>
      </c>
      <c r="F684" s="229">
        <v>11.818300000000001</v>
      </c>
      <c r="G684" s="229">
        <v>0.56100000000000005</v>
      </c>
      <c r="H684" s="229">
        <v>1.28</v>
      </c>
      <c r="I684" s="229">
        <v>9.9772999999999996</v>
      </c>
      <c r="J684" s="29">
        <v>396.24</v>
      </c>
      <c r="K684" s="28">
        <v>10</v>
      </c>
      <c r="L684" s="29">
        <v>396.2</v>
      </c>
      <c r="M684" s="230">
        <f>K684/L684</f>
        <v>2.523977788995457E-2</v>
      </c>
      <c r="N684" s="229">
        <v>53.52</v>
      </c>
      <c r="O684" s="231">
        <f>M684*N684</f>
        <v>1.3508329126703686</v>
      </c>
      <c r="P684" s="231">
        <f>M684*60*1000</f>
        <v>1514.3866733972741</v>
      </c>
      <c r="Q684" s="273">
        <f>P684*N684/1000</f>
        <v>81.049974760222113</v>
      </c>
    </row>
    <row r="685" spans="1:17" ht="12.75" customHeight="1">
      <c r="A685" s="355"/>
      <c r="B685" s="20" t="s">
        <v>86</v>
      </c>
      <c r="C685" s="232" t="s">
        <v>247</v>
      </c>
      <c r="D685" s="233">
        <v>5</v>
      </c>
      <c r="E685" s="233">
        <v>1935</v>
      </c>
      <c r="F685" s="234">
        <v>9.1189999999999998</v>
      </c>
      <c r="G685" s="234">
        <v>0.66861000000000004</v>
      </c>
      <c r="H685" s="234">
        <v>0.32</v>
      </c>
      <c r="I685" s="234">
        <v>8.1303909999999995</v>
      </c>
      <c r="J685" s="235">
        <v>321.79000000000002</v>
      </c>
      <c r="K685" s="236">
        <v>8.1303909999999995</v>
      </c>
      <c r="L685" s="235">
        <v>321.79000000000002</v>
      </c>
      <c r="M685" s="237">
        <v>2.5266139407688241E-2</v>
      </c>
      <c r="N685" s="234">
        <v>76.082000000000008</v>
      </c>
      <c r="O685" s="238">
        <v>1.922298418415737</v>
      </c>
      <c r="P685" s="238">
        <v>1515.9683644612944</v>
      </c>
      <c r="Q685" s="274">
        <v>115.33790510494423</v>
      </c>
    </row>
    <row r="686" spans="1:17" ht="12.75" customHeight="1">
      <c r="A686" s="355"/>
      <c r="B686" s="16" t="s">
        <v>401</v>
      </c>
      <c r="C686" s="59" t="s">
        <v>394</v>
      </c>
      <c r="D686" s="16">
        <v>8</v>
      </c>
      <c r="E686" s="16">
        <v>1976</v>
      </c>
      <c r="F686" s="250">
        <v>10.24</v>
      </c>
      <c r="G686" s="250"/>
      <c r="H686" s="250"/>
      <c r="I686" s="250">
        <v>10.24</v>
      </c>
      <c r="J686" s="27">
        <v>404.24</v>
      </c>
      <c r="K686" s="26">
        <v>10.24</v>
      </c>
      <c r="L686" s="27">
        <v>404.24</v>
      </c>
      <c r="M686" s="251">
        <f>K686/L686</f>
        <v>2.5331486245794576E-2</v>
      </c>
      <c r="N686" s="250">
        <v>65.400000000000006</v>
      </c>
      <c r="O686" s="252">
        <f>K686*N686/J686</f>
        <v>1.6566792004749653</v>
      </c>
      <c r="P686" s="252">
        <f>M686*60*1000</f>
        <v>1519.8891747476746</v>
      </c>
      <c r="Q686" s="277">
        <f>O686*60</f>
        <v>99.400752028497919</v>
      </c>
    </row>
    <row r="687" spans="1:17" ht="12.75" customHeight="1">
      <c r="A687" s="355"/>
      <c r="B687" s="20" t="s">
        <v>456</v>
      </c>
      <c r="C687" s="58" t="s">
        <v>451</v>
      </c>
      <c r="D687" s="18">
        <v>40</v>
      </c>
      <c r="E687" s="18">
        <v>1980</v>
      </c>
      <c r="F687" s="229">
        <v>57.101999999999997</v>
      </c>
      <c r="G687" s="229">
        <v>4.12</v>
      </c>
      <c r="H687" s="229">
        <v>6.24</v>
      </c>
      <c r="I687" s="229">
        <v>46.741999999999997</v>
      </c>
      <c r="J687" s="29">
        <v>1888.23</v>
      </c>
      <c r="K687" s="28">
        <v>46.552</v>
      </c>
      <c r="L687" s="29">
        <v>1833.49</v>
      </c>
      <c r="M687" s="230">
        <f>K687/L687</f>
        <v>2.5389830323590528E-2</v>
      </c>
      <c r="N687" s="229">
        <v>73.47</v>
      </c>
      <c r="O687" s="231">
        <f>M687*N687</f>
        <v>1.865390833874196</v>
      </c>
      <c r="P687" s="231">
        <f>M687*60*1000</f>
        <v>1523.3898194154317</v>
      </c>
      <c r="Q687" s="273">
        <f>P687*N687/1000</f>
        <v>111.92345003245177</v>
      </c>
    </row>
    <row r="688" spans="1:17" ht="12.75" customHeight="1">
      <c r="A688" s="355"/>
      <c r="B688" s="16" t="s">
        <v>429</v>
      </c>
      <c r="C688" s="59" t="s">
        <v>419</v>
      </c>
      <c r="D688" s="16">
        <v>12</v>
      </c>
      <c r="E688" s="16">
        <v>1960</v>
      </c>
      <c r="F688" s="250">
        <f>SUM(G688+H688+I688)</f>
        <v>15.9</v>
      </c>
      <c r="G688" s="250">
        <v>0.5</v>
      </c>
      <c r="H688" s="250">
        <v>1.9</v>
      </c>
      <c r="I688" s="250">
        <v>13.5</v>
      </c>
      <c r="J688" s="27">
        <v>530.4</v>
      </c>
      <c r="K688" s="26">
        <v>12.4</v>
      </c>
      <c r="L688" s="27">
        <v>487.4</v>
      </c>
      <c r="M688" s="251">
        <f>SUM(K688/L688)</f>
        <v>2.5441116126384902E-2</v>
      </c>
      <c r="N688" s="250">
        <v>58.2</v>
      </c>
      <c r="O688" s="252">
        <f>SUM(M688*N688)</f>
        <v>1.4806729585556013</v>
      </c>
      <c r="P688" s="252">
        <f>SUM(M688*60*1000)</f>
        <v>1526.4669675830942</v>
      </c>
      <c r="Q688" s="277">
        <f>SUM(O688*60)</f>
        <v>88.84037751333608</v>
      </c>
    </row>
    <row r="689" spans="1:17" ht="12.75" customHeight="1">
      <c r="A689" s="355"/>
      <c r="B689" s="16" t="s">
        <v>738</v>
      </c>
      <c r="C689" s="58" t="s">
        <v>480</v>
      </c>
      <c r="D689" s="18">
        <v>8</v>
      </c>
      <c r="E689" s="18">
        <v>1968</v>
      </c>
      <c r="F689" s="229">
        <v>12.486800000000001</v>
      </c>
      <c r="G689" s="229">
        <v>0.96899999999999997</v>
      </c>
      <c r="H689" s="229">
        <v>1.4430000000000001</v>
      </c>
      <c r="I689" s="229">
        <v>10.0746</v>
      </c>
      <c r="J689" s="29">
        <v>396.13</v>
      </c>
      <c r="K689" s="28">
        <v>10.1</v>
      </c>
      <c r="L689" s="29">
        <v>396.1</v>
      </c>
      <c r="M689" s="230">
        <f t="shared" ref="M689:M700" si="85">K689/L689</f>
        <v>2.5498611461752082E-2</v>
      </c>
      <c r="N689" s="229">
        <v>53.52</v>
      </c>
      <c r="O689" s="231">
        <f t="shared" ref="O689:O700" si="86">M689*N689</f>
        <v>1.3646856854329714</v>
      </c>
      <c r="P689" s="231">
        <f t="shared" ref="P689:P700" si="87">M689*60*1000</f>
        <v>1529.9166877051248</v>
      </c>
      <c r="Q689" s="273">
        <f t="shared" ref="Q689:Q700" si="88">P689*N689/1000</f>
        <v>81.881141125978274</v>
      </c>
    </row>
    <row r="690" spans="1:17" ht="12.75" customHeight="1">
      <c r="A690" s="355"/>
      <c r="B690" s="20" t="s">
        <v>515</v>
      </c>
      <c r="C690" s="69" t="s">
        <v>512</v>
      </c>
      <c r="D690" s="45">
        <v>12</v>
      </c>
      <c r="E690" s="45" t="s">
        <v>35</v>
      </c>
      <c r="F690" s="247">
        <f>G690+H690+I690</f>
        <v>14.9</v>
      </c>
      <c r="G690" s="247">
        <v>1.3263</v>
      </c>
      <c r="H690" s="247">
        <v>0</v>
      </c>
      <c r="I690" s="247">
        <v>13.573700000000001</v>
      </c>
      <c r="J690" s="46">
        <v>529.6</v>
      </c>
      <c r="K690" s="47">
        <f>I690</f>
        <v>13.573700000000001</v>
      </c>
      <c r="L690" s="46">
        <f>J690</f>
        <v>529.6</v>
      </c>
      <c r="M690" s="248">
        <f t="shared" si="85"/>
        <v>2.5630098187311177E-2</v>
      </c>
      <c r="N690" s="247">
        <v>49.3</v>
      </c>
      <c r="O690" s="249">
        <f t="shared" si="86"/>
        <v>1.2635638406344409</v>
      </c>
      <c r="P690" s="249">
        <f t="shared" si="87"/>
        <v>1537.8058912386707</v>
      </c>
      <c r="Q690" s="276">
        <f t="shared" si="88"/>
        <v>75.813830438066461</v>
      </c>
    </row>
    <row r="691" spans="1:17" ht="12.75" customHeight="1">
      <c r="A691" s="355"/>
      <c r="B691" s="20" t="s">
        <v>515</v>
      </c>
      <c r="C691" s="69" t="s">
        <v>508</v>
      </c>
      <c r="D691" s="45">
        <v>4</v>
      </c>
      <c r="E691" s="45" t="s">
        <v>35</v>
      </c>
      <c r="F691" s="247">
        <f>G691+H691+I691</f>
        <v>6.2</v>
      </c>
      <c r="G691" s="247">
        <v>0.27289999999999998</v>
      </c>
      <c r="H691" s="247">
        <v>0</v>
      </c>
      <c r="I691" s="247">
        <v>5.9271000000000003</v>
      </c>
      <c r="J691" s="46">
        <v>228.92</v>
      </c>
      <c r="K691" s="47">
        <f>I691</f>
        <v>5.9271000000000003</v>
      </c>
      <c r="L691" s="46">
        <v>229.69</v>
      </c>
      <c r="M691" s="248">
        <f t="shared" si="85"/>
        <v>2.5804780356132179E-2</v>
      </c>
      <c r="N691" s="247">
        <v>49.3</v>
      </c>
      <c r="O691" s="249">
        <f t="shared" si="86"/>
        <v>1.2721756715573163</v>
      </c>
      <c r="P691" s="249">
        <f t="shared" si="87"/>
        <v>1548.2868213679305</v>
      </c>
      <c r="Q691" s="276">
        <f t="shared" si="88"/>
        <v>76.330540293438972</v>
      </c>
    </row>
    <row r="692" spans="1:17" ht="12.75" customHeight="1">
      <c r="A692" s="355"/>
      <c r="B692" s="16" t="s">
        <v>77</v>
      </c>
      <c r="C692" s="59" t="s">
        <v>73</v>
      </c>
      <c r="D692" s="16">
        <v>20</v>
      </c>
      <c r="E692" s="16">
        <v>1959</v>
      </c>
      <c r="F692" s="250">
        <v>29.08</v>
      </c>
      <c r="G692" s="250">
        <v>3.62</v>
      </c>
      <c r="H692" s="250">
        <v>0</v>
      </c>
      <c r="I692" s="250">
        <f>F692-G692-H692</f>
        <v>25.459999999999997</v>
      </c>
      <c r="J692" s="27">
        <v>985.37</v>
      </c>
      <c r="K692" s="26">
        <f>I692/J692*L692</f>
        <v>25.459999999999997</v>
      </c>
      <c r="L692" s="27">
        <v>985.37</v>
      </c>
      <c r="M692" s="251">
        <f t="shared" si="85"/>
        <v>2.5838010087581312E-2</v>
      </c>
      <c r="N692" s="250">
        <v>70.522999999999996</v>
      </c>
      <c r="O692" s="252">
        <f t="shared" si="86"/>
        <v>1.8221739854064967</v>
      </c>
      <c r="P692" s="252">
        <f t="shared" si="87"/>
        <v>1550.2806052548788</v>
      </c>
      <c r="Q692" s="277">
        <f t="shared" si="88"/>
        <v>109.33043912438981</v>
      </c>
    </row>
    <row r="693" spans="1:17" ht="12.75" customHeight="1">
      <c r="A693" s="355"/>
      <c r="B693" s="20" t="s">
        <v>456</v>
      </c>
      <c r="C693" s="58" t="s">
        <v>452</v>
      </c>
      <c r="D693" s="18">
        <v>8</v>
      </c>
      <c r="E693" s="18">
        <v>1965</v>
      </c>
      <c r="F693" s="229">
        <v>11.09</v>
      </c>
      <c r="G693" s="229">
        <v>0.45300000000000001</v>
      </c>
      <c r="H693" s="229">
        <v>0.128</v>
      </c>
      <c r="I693" s="229">
        <v>10.509</v>
      </c>
      <c r="J693" s="29">
        <v>406.23</v>
      </c>
      <c r="K693" s="28">
        <v>9.2769999999999992</v>
      </c>
      <c r="L693" s="29">
        <v>358.6</v>
      </c>
      <c r="M693" s="230">
        <f t="shared" si="85"/>
        <v>2.5870050195203567E-2</v>
      </c>
      <c r="N693" s="229">
        <v>73.47</v>
      </c>
      <c r="O693" s="231">
        <f t="shared" si="86"/>
        <v>1.900672587841606</v>
      </c>
      <c r="P693" s="231">
        <f t="shared" si="87"/>
        <v>1552.203011712214</v>
      </c>
      <c r="Q693" s="273">
        <f t="shared" si="88"/>
        <v>114.04035527049636</v>
      </c>
    </row>
    <row r="694" spans="1:17" ht="12.75" customHeight="1">
      <c r="A694" s="355"/>
      <c r="B694" s="16" t="s">
        <v>362</v>
      </c>
      <c r="C694" s="239" t="s">
        <v>359</v>
      </c>
      <c r="D694" s="42">
        <v>4</v>
      </c>
      <c r="E694" s="43" t="s">
        <v>35</v>
      </c>
      <c r="F694" s="241">
        <v>6.73</v>
      </c>
      <c r="G694" s="241">
        <v>0.5</v>
      </c>
      <c r="H694" s="242">
        <v>0.64</v>
      </c>
      <c r="I694" s="241">
        <v>5.59</v>
      </c>
      <c r="J694" s="44">
        <v>215.91</v>
      </c>
      <c r="K694" s="243">
        <v>5.59</v>
      </c>
      <c r="L694" s="44">
        <v>215.91</v>
      </c>
      <c r="M694" s="230">
        <f t="shared" si="85"/>
        <v>2.5890417303506091E-2</v>
      </c>
      <c r="N694" s="229">
        <v>65.8</v>
      </c>
      <c r="O694" s="231">
        <f t="shared" si="86"/>
        <v>1.7035894585707008</v>
      </c>
      <c r="P694" s="231">
        <f t="shared" si="87"/>
        <v>1553.4250382103653</v>
      </c>
      <c r="Q694" s="273">
        <f t="shared" si="88"/>
        <v>102.21536751424202</v>
      </c>
    </row>
    <row r="695" spans="1:17" ht="12.75" customHeight="1">
      <c r="A695" s="355"/>
      <c r="B695" s="16" t="s">
        <v>402</v>
      </c>
      <c r="C695" s="68" t="s">
        <v>703</v>
      </c>
      <c r="D695" s="18">
        <v>8</v>
      </c>
      <c r="E695" s="18" t="s">
        <v>35</v>
      </c>
      <c r="F695" s="229">
        <f>G695+H695+I695</f>
        <v>10.812999999999999</v>
      </c>
      <c r="G695" s="229">
        <v>0.27500000000000002</v>
      </c>
      <c r="H695" s="229">
        <v>1.28</v>
      </c>
      <c r="I695" s="229">
        <v>9.2579999999999991</v>
      </c>
      <c r="J695" s="29">
        <v>354.78</v>
      </c>
      <c r="K695" s="28">
        <f>I695</f>
        <v>9.2579999999999991</v>
      </c>
      <c r="L695" s="29">
        <f>J695</f>
        <v>354.78</v>
      </c>
      <c r="M695" s="230">
        <f t="shared" si="85"/>
        <v>2.6095044816506003E-2</v>
      </c>
      <c r="N695" s="229">
        <v>89.59</v>
      </c>
      <c r="O695" s="231">
        <f t="shared" si="86"/>
        <v>2.337855065110773</v>
      </c>
      <c r="P695" s="231">
        <f t="shared" si="87"/>
        <v>1565.7026889903602</v>
      </c>
      <c r="Q695" s="273">
        <f t="shared" si="88"/>
        <v>140.27130390664638</v>
      </c>
    </row>
    <row r="696" spans="1:17" ht="12.75" customHeight="1">
      <c r="A696" s="355"/>
      <c r="B696" s="20" t="s">
        <v>40</v>
      </c>
      <c r="C696" s="58" t="s">
        <v>307</v>
      </c>
      <c r="D696" s="18">
        <v>8</v>
      </c>
      <c r="E696" s="18" t="s">
        <v>613</v>
      </c>
      <c r="F696" s="229">
        <f>SUM(G696,H696,I696)</f>
        <v>10.244</v>
      </c>
      <c r="G696" s="229">
        <v>5.3999999999999999E-2</v>
      </c>
      <c r="H696" s="229">
        <v>0.02</v>
      </c>
      <c r="I696" s="229">
        <v>10.17</v>
      </c>
      <c r="J696" s="29"/>
      <c r="K696" s="28">
        <f>I696</f>
        <v>10.17</v>
      </c>
      <c r="L696" s="29">
        <v>389.52</v>
      </c>
      <c r="M696" s="230">
        <f t="shared" si="85"/>
        <v>2.6109057301293901E-2</v>
      </c>
      <c r="N696" s="229">
        <v>65.617999999999995</v>
      </c>
      <c r="O696" s="231">
        <f t="shared" si="86"/>
        <v>1.7132241219963031</v>
      </c>
      <c r="P696" s="231">
        <f t="shared" si="87"/>
        <v>1566.5434380776339</v>
      </c>
      <c r="Q696" s="273">
        <f t="shared" si="88"/>
        <v>102.79344731977818</v>
      </c>
    </row>
    <row r="697" spans="1:17" ht="12.75" customHeight="1">
      <c r="A697" s="355"/>
      <c r="B697" s="20" t="s">
        <v>40</v>
      </c>
      <c r="C697" s="58" t="s">
        <v>622</v>
      </c>
      <c r="D697" s="18">
        <v>12</v>
      </c>
      <c r="E697" s="18" t="s">
        <v>613</v>
      </c>
      <c r="F697" s="229">
        <f>SUM(G697,H697,I697)</f>
        <v>17.672999999999998</v>
      </c>
      <c r="G697" s="229">
        <v>0</v>
      </c>
      <c r="H697" s="229">
        <v>0</v>
      </c>
      <c r="I697" s="229">
        <v>17.672999999999998</v>
      </c>
      <c r="J697" s="29"/>
      <c r="K697" s="28">
        <f>I697</f>
        <v>17.672999999999998</v>
      </c>
      <c r="L697" s="29">
        <v>673.93</v>
      </c>
      <c r="M697" s="230">
        <f t="shared" si="85"/>
        <v>2.6223791788464675E-2</v>
      </c>
      <c r="N697" s="229">
        <v>65.617999999999995</v>
      </c>
      <c r="O697" s="231">
        <f t="shared" si="86"/>
        <v>1.720752769575475</v>
      </c>
      <c r="P697" s="231">
        <f t="shared" si="87"/>
        <v>1573.4275073078804</v>
      </c>
      <c r="Q697" s="273">
        <f t="shared" si="88"/>
        <v>103.24516617452849</v>
      </c>
    </row>
    <row r="698" spans="1:17" ht="12.75" customHeight="1">
      <c r="A698" s="355"/>
      <c r="B698" s="20" t="s">
        <v>763</v>
      </c>
      <c r="C698" s="68" t="s">
        <v>485</v>
      </c>
      <c r="D698" s="18">
        <v>9</v>
      </c>
      <c r="E698" s="18">
        <v>1977</v>
      </c>
      <c r="F698" s="229">
        <v>13.8</v>
      </c>
      <c r="G698" s="229">
        <v>0.28000000000000003</v>
      </c>
      <c r="H698" s="229">
        <v>1.44</v>
      </c>
      <c r="I698" s="229">
        <v>12.07</v>
      </c>
      <c r="J698" s="29">
        <v>460.02</v>
      </c>
      <c r="K698" s="28">
        <v>12.07</v>
      </c>
      <c r="L698" s="29">
        <v>460.02</v>
      </c>
      <c r="M698" s="230">
        <f t="shared" si="85"/>
        <v>2.6237989652623802E-2</v>
      </c>
      <c r="N698" s="229">
        <v>84.3</v>
      </c>
      <c r="O698" s="231">
        <f t="shared" si="86"/>
        <v>2.2118625277161863</v>
      </c>
      <c r="P698" s="231">
        <f t="shared" si="87"/>
        <v>1574.2793791574281</v>
      </c>
      <c r="Q698" s="273">
        <f t="shared" si="88"/>
        <v>132.71175166297118</v>
      </c>
    </row>
    <row r="699" spans="1:17" ht="12.75" customHeight="1">
      <c r="A699" s="355"/>
      <c r="B699" s="16" t="s">
        <v>77</v>
      </c>
      <c r="C699" s="59" t="s">
        <v>68</v>
      </c>
      <c r="D699" s="16">
        <v>28</v>
      </c>
      <c r="E699" s="16">
        <v>1957</v>
      </c>
      <c r="F699" s="250">
        <v>38.35</v>
      </c>
      <c r="G699" s="250">
        <v>0</v>
      </c>
      <c r="H699" s="250">
        <v>0</v>
      </c>
      <c r="I699" s="250">
        <f>F699-G699-H699</f>
        <v>38.35</v>
      </c>
      <c r="J699" s="27">
        <v>1461.6</v>
      </c>
      <c r="K699" s="26">
        <f>I699/J699*L699</f>
        <v>34.113552955665035</v>
      </c>
      <c r="L699" s="27">
        <v>1300.1400000000001</v>
      </c>
      <c r="M699" s="251">
        <f t="shared" si="85"/>
        <v>2.6238368910782711E-2</v>
      </c>
      <c r="N699" s="250">
        <v>70.522999999999996</v>
      </c>
      <c r="O699" s="252">
        <f t="shared" si="86"/>
        <v>1.850408490695129</v>
      </c>
      <c r="P699" s="252">
        <f t="shared" si="87"/>
        <v>1574.3021346469627</v>
      </c>
      <c r="Q699" s="277">
        <f t="shared" si="88"/>
        <v>111.02450944170775</v>
      </c>
    </row>
    <row r="700" spans="1:17" ht="12.75" customHeight="1">
      <c r="A700" s="355"/>
      <c r="B700" s="20" t="s">
        <v>515</v>
      </c>
      <c r="C700" s="69" t="s">
        <v>509</v>
      </c>
      <c r="D700" s="45">
        <v>17</v>
      </c>
      <c r="E700" s="45" t="s">
        <v>35</v>
      </c>
      <c r="F700" s="247">
        <f>G700+H700+I700</f>
        <v>22</v>
      </c>
      <c r="G700" s="247">
        <v>1.4737</v>
      </c>
      <c r="H700" s="247">
        <v>0</v>
      </c>
      <c r="I700" s="247">
        <v>20.526299999999999</v>
      </c>
      <c r="J700" s="46">
        <v>781.98</v>
      </c>
      <c r="K700" s="47">
        <f>I700</f>
        <v>20.526299999999999</v>
      </c>
      <c r="L700" s="46">
        <f>J700</f>
        <v>781.98</v>
      </c>
      <c r="M700" s="248">
        <f t="shared" si="85"/>
        <v>2.624913680656794E-2</v>
      </c>
      <c r="N700" s="247">
        <v>49.3</v>
      </c>
      <c r="O700" s="249">
        <f t="shared" si="86"/>
        <v>1.2940824445637993</v>
      </c>
      <c r="P700" s="249">
        <f t="shared" si="87"/>
        <v>1574.9482083940763</v>
      </c>
      <c r="Q700" s="276">
        <f t="shared" si="88"/>
        <v>77.64494667382796</v>
      </c>
    </row>
    <row r="701" spans="1:17" ht="12.75" customHeight="1">
      <c r="A701" s="355"/>
      <c r="B701" s="20" t="s">
        <v>148</v>
      </c>
      <c r="C701" s="70" t="s">
        <v>256</v>
      </c>
      <c r="D701" s="263">
        <v>24</v>
      </c>
      <c r="E701" s="263">
        <v>1964</v>
      </c>
      <c r="F701" s="256">
        <v>28.484999999999999</v>
      </c>
      <c r="G701" s="256">
        <v>0.92345699999999997</v>
      </c>
      <c r="H701" s="256">
        <v>3.84</v>
      </c>
      <c r="I701" s="256">
        <v>23.721544000000002</v>
      </c>
      <c r="J701" s="257">
        <v>1114.29</v>
      </c>
      <c r="K701" s="258">
        <v>23.721544000000002</v>
      </c>
      <c r="L701" s="257">
        <v>900.28</v>
      </c>
      <c r="M701" s="259">
        <v>2.6349073621539969E-2</v>
      </c>
      <c r="N701" s="256">
        <v>71.722000000000008</v>
      </c>
      <c r="O701" s="260">
        <v>1.8898082582840898</v>
      </c>
      <c r="P701" s="260">
        <v>1580.9444172923982</v>
      </c>
      <c r="Q701" s="278">
        <v>113.3884954970454</v>
      </c>
    </row>
    <row r="702" spans="1:17" ht="12.75" customHeight="1">
      <c r="A702" s="355"/>
      <c r="B702" s="16" t="s">
        <v>738</v>
      </c>
      <c r="C702" s="58" t="s">
        <v>481</v>
      </c>
      <c r="D702" s="18">
        <v>8</v>
      </c>
      <c r="E702" s="18">
        <v>1968</v>
      </c>
      <c r="F702" s="229">
        <v>11.946999999999999</v>
      </c>
      <c r="G702" s="229">
        <v>0.36837599999999998</v>
      </c>
      <c r="H702" s="229">
        <v>1.28</v>
      </c>
      <c r="I702" s="229">
        <v>10.280625000000001</v>
      </c>
      <c r="J702" s="29">
        <v>390.08</v>
      </c>
      <c r="K702" s="28">
        <v>10.3</v>
      </c>
      <c r="L702" s="29">
        <v>390.1</v>
      </c>
      <c r="M702" s="230">
        <f>K702/L702</f>
        <v>2.6403486285567802E-2</v>
      </c>
      <c r="N702" s="229">
        <v>53.52</v>
      </c>
      <c r="O702" s="231">
        <f>M702*N702</f>
        <v>1.413114586003589</v>
      </c>
      <c r="P702" s="231">
        <f>M702*60*1000</f>
        <v>1584.2091771340681</v>
      </c>
      <c r="Q702" s="273">
        <f>P702*N702/1000</f>
        <v>84.786875160215331</v>
      </c>
    </row>
    <row r="703" spans="1:17" ht="12.75" customHeight="1">
      <c r="A703" s="355"/>
      <c r="B703" s="20" t="s">
        <v>763</v>
      </c>
      <c r="C703" s="58" t="s">
        <v>486</v>
      </c>
      <c r="D703" s="18">
        <v>8</v>
      </c>
      <c r="E703" s="18">
        <v>1955</v>
      </c>
      <c r="F703" s="229">
        <v>12.4</v>
      </c>
      <c r="G703" s="229">
        <v>0.87</v>
      </c>
      <c r="H703" s="229">
        <v>1.2</v>
      </c>
      <c r="I703" s="229">
        <v>10.32</v>
      </c>
      <c r="J703" s="29">
        <v>390.37</v>
      </c>
      <c r="K703" s="28">
        <v>10.32</v>
      </c>
      <c r="L703" s="29">
        <v>390.37</v>
      </c>
      <c r="M703" s="230">
        <f>K703/L703</f>
        <v>2.6436457719599356E-2</v>
      </c>
      <c r="N703" s="229">
        <v>84.3</v>
      </c>
      <c r="O703" s="231">
        <f>M703*N703</f>
        <v>2.2285933857622258</v>
      </c>
      <c r="P703" s="231">
        <f>M703*60*1000</f>
        <v>1586.1874631759613</v>
      </c>
      <c r="Q703" s="273">
        <f>P703*N703/1000</f>
        <v>133.71560314573352</v>
      </c>
    </row>
    <row r="704" spans="1:17" ht="12.75" customHeight="1">
      <c r="A704" s="355"/>
      <c r="B704" s="16" t="s">
        <v>401</v>
      </c>
      <c r="C704" s="59" t="s">
        <v>393</v>
      </c>
      <c r="D704" s="16">
        <v>7</v>
      </c>
      <c r="E704" s="16">
        <v>1955</v>
      </c>
      <c r="F704" s="250">
        <v>8.64</v>
      </c>
      <c r="G704" s="250"/>
      <c r="H704" s="250"/>
      <c r="I704" s="250">
        <v>8.64</v>
      </c>
      <c r="J704" s="27">
        <v>326.22000000000003</v>
      </c>
      <c r="K704" s="26">
        <v>8.64</v>
      </c>
      <c r="L704" s="27">
        <v>326.22000000000003</v>
      </c>
      <c r="M704" s="251">
        <f>K704/L704</f>
        <v>2.6485194040831342E-2</v>
      </c>
      <c r="N704" s="250">
        <v>65.400000000000006</v>
      </c>
      <c r="O704" s="252">
        <f>K704*N704/J704</f>
        <v>1.7321316902703696</v>
      </c>
      <c r="P704" s="252">
        <f>M704*60*1000</f>
        <v>1589.1116424498805</v>
      </c>
      <c r="Q704" s="277">
        <f>O704*60</f>
        <v>103.92790141622217</v>
      </c>
    </row>
    <row r="705" spans="1:17" ht="12.75" customHeight="1">
      <c r="A705" s="355"/>
      <c r="B705" s="16" t="s">
        <v>429</v>
      </c>
      <c r="C705" s="59" t="s">
        <v>424</v>
      </c>
      <c r="D705" s="16">
        <v>8</v>
      </c>
      <c r="E705" s="16">
        <v>1962</v>
      </c>
      <c r="F705" s="250">
        <f>SUM(G705+H705+I705)</f>
        <v>11.200000000000001</v>
      </c>
      <c r="G705" s="250">
        <v>0.5</v>
      </c>
      <c r="H705" s="250">
        <v>1.3</v>
      </c>
      <c r="I705" s="250">
        <v>9.4</v>
      </c>
      <c r="J705" s="27">
        <v>354.74</v>
      </c>
      <c r="K705" s="26">
        <v>8.1</v>
      </c>
      <c r="L705" s="27">
        <v>305.78699999999998</v>
      </c>
      <c r="M705" s="251">
        <f>SUM(K705/L705)</f>
        <v>2.6489026675430939E-2</v>
      </c>
      <c r="N705" s="250">
        <v>58.2</v>
      </c>
      <c r="O705" s="252">
        <f>SUM(M705*N705)</f>
        <v>1.5416613525100806</v>
      </c>
      <c r="P705" s="252">
        <f>SUM(M705*60*1000)</f>
        <v>1589.3416005258562</v>
      </c>
      <c r="Q705" s="277">
        <f>SUM(O705*60)</f>
        <v>92.499681150604843</v>
      </c>
    </row>
    <row r="706" spans="1:17" ht="12.75" customHeight="1">
      <c r="A706" s="355"/>
      <c r="B706" s="20" t="s">
        <v>517</v>
      </c>
      <c r="C706" s="58" t="s">
        <v>809</v>
      </c>
      <c r="D706" s="18">
        <v>18</v>
      </c>
      <c r="E706" s="18"/>
      <c r="F706" s="229">
        <f>SUM(G706+H706+I706)</f>
        <v>35.018999999999998</v>
      </c>
      <c r="G706" s="229">
        <v>2.1419999999999999</v>
      </c>
      <c r="H706" s="229">
        <v>2.88</v>
      </c>
      <c r="I706" s="229">
        <v>29.997</v>
      </c>
      <c r="J706" s="29">
        <v>1127.8800000000001</v>
      </c>
      <c r="K706" s="28">
        <v>29.997</v>
      </c>
      <c r="L706" s="29">
        <v>1127.8800000000001</v>
      </c>
      <c r="M706" s="230">
        <f t="shared" ref="M706:M721" si="89">K706/L706</f>
        <v>2.6595914458984994E-2</v>
      </c>
      <c r="N706" s="229">
        <v>56.14</v>
      </c>
      <c r="O706" s="231">
        <f t="shared" ref="O706:O719" si="90">M706*N706</f>
        <v>1.4930946377274177</v>
      </c>
      <c r="P706" s="231">
        <f t="shared" ref="P706:P721" si="91">M706*60*1000</f>
        <v>1595.7548675390995</v>
      </c>
      <c r="Q706" s="273">
        <f t="shared" ref="Q706:Q720" si="92">P706*N706/1000</f>
        <v>89.585678263645036</v>
      </c>
    </row>
    <row r="707" spans="1:17" ht="12.75" customHeight="1">
      <c r="A707" s="355"/>
      <c r="B707" s="16" t="s">
        <v>738</v>
      </c>
      <c r="C707" s="58" t="s">
        <v>479</v>
      </c>
      <c r="D707" s="18">
        <v>8</v>
      </c>
      <c r="E707" s="18">
        <v>1967</v>
      </c>
      <c r="F707" s="229">
        <v>10.541</v>
      </c>
      <c r="G707" s="229">
        <v>0.40799999999999997</v>
      </c>
      <c r="H707" s="229">
        <v>1.171</v>
      </c>
      <c r="I707" s="229">
        <v>8.962866</v>
      </c>
      <c r="J707" s="29">
        <v>335.29</v>
      </c>
      <c r="K707" s="28">
        <v>9</v>
      </c>
      <c r="L707" s="29">
        <v>335.3</v>
      </c>
      <c r="M707" s="230">
        <f t="shared" si="89"/>
        <v>2.6841634357291977E-2</v>
      </c>
      <c r="N707" s="229">
        <v>53.518999999999998</v>
      </c>
      <c r="O707" s="231">
        <f t="shared" si="90"/>
        <v>1.4365374291679092</v>
      </c>
      <c r="P707" s="231">
        <f t="shared" si="91"/>
        <v>1610.4980614375186</v>
      </c>
      <c r="Q707" s="273">
        <f t="shared" si="92"/>
        <v>86.192245750074548</v>
      </c>
    </row>
    <row r="708" spans="1:17" ht="12.75" customHeight="1">
      <c r="A708" s="355"/>
      <c r="B708" s="20" t="s">
        <v>763</v>
      </c>
      <c r="C708" s="58" t="s">
        <v>484</v>
      </c>
      <c r="D708" s="18">
        <v>6</v>
      </c>
      <c r="E708" s="18">
        <v>1986</v>
      </c>
      <c r="F708" s="229">
        <v>11.66</v>
      </c>
      <c r="G708" s="229">
        <v>0.59</v>
      </c>
      <c r="H708" s="229">
        <v>0.88</v>
      </c>
      <c r="I708" s="229">
        <v>10.18</v>
      </c>
      <c r="J708" s="29">
        <v>378.43</v>
      </c>
      <c r="K708" s="28">
        <v>10.18</v>
      </c>
      <c r="L708" s="29">
        <v>378.43</v>
      </c>
      <c r="M708" s="230">
        <f t="shared" si="89"/>
        <v>2.6900615701714981E-2</v>
      </c>
      <c r="N708" s="229">
        <v>84.3</v>
      </c>
      <c r="O708" s="231">
        <f t="shared" si="90"/>
        <v>2.2677219036545728</v>
      </c>
      <c r="P708" s="231">
        <f t="shared" si="91"/>
        <v>1614.0369421028988</v>
      </c>
      <c r="Q708" s="273">
        <f t="shared" si="92"/>
        <v>136.06331421927436</v>
      </c>
    </row>
    <row r="709" spans="1:17" ht="12.75" customHeight="1">
      <c r="A709" s="355"/>
      <c r="B709" s="20" t="s">
        <v>37</v>
      </c>
      <c r="C709" s="58" t="s">
        <v>36</v>
      </c>
      <c r="D709" s="18">
        <v>60</v>
      </c>
      <c r="E709" s="18">
        <v>1981</v>
      </c>
      <c r="F709" s="229">
        <f>G709+H709+I709</f>
        <v>46.348999999999997</v>
      </c>
      <c r="G709" s="229">
        <v>0</v>
      </c>
      <c r="H709" s="229">
        <v>0</v>
      </c>
      <c r="I709" s="229">
        <v>46.348999999999997</v>
      </c>
      <c r="J709" s="29">
        <v>1720.92</v>
      </c>
      <c r="K709" s="28">
        <v>46.348999999999997</v>
      </c>
      <c r="L709" s="29">
        <v>1720.92</v>
      </c>
      <c r="M709" s="230">
        <f t="shared" si="89"/>
        <v>2.6932687167329099E-2</v>
      </c>
      <c r="N709" s="229">
        <v>56.244</v>
      </c>
      <c r="O709" s="231">
        <f t="shared" si="90"/>
        <v>1.5148020570392577</v>
      </c>
      <c r="P709" s="231">
        <f t="shared" si="91"/>
        <v>1615.9612300397459</v>
      </c>
      <c r="Q709" s="273">
        <f t="shared" si="92"/>
        <v>90.888123422355463</v>
      </c>
    </row>
    <row r="710" spans="1:17" ht="12.75" customHeight="1">
      <c r="A710" s="355"/>
      <c r="B710" s="16" t="s">
        <v>77</v>
      </c>
      <c r="C710" s="59" t="s">
        <v>75</v>
      </c>
      <c r="D710" s="16">
        <v>19</v>
      </c>
      <c r="E710" s="16">
        <v>1959</v>
      </c>
      <c r="F710" s="250">
        <v>30.16</v>
      </c>
      <c r="G710" s="250">
        <v>3.04</v>
      </c>
      <c r="H710" s="250">
        <v>0</v>
      </c>
      <c r="I710" s="250">
        <f>F710-G710-H710</f>
        <v>27.12</v>
      </c>
      <c r="J710" s="27">
        <v>1005.84</v>
      </c>
      <c r="K710" s="26">
        <f>I710/J710*L710</f>
        <v>27.12</v>
      </c>
      <c r="L710" s="27">
        <v>1005.84</v>
      </c>
      <c r="M710" s="251">
        <f t="shared" si="89"/>
        <v>2.6962538773562396E-2</v>
      </c>
      <c r="N710" s="250">
        <v>70.522999999999996</v>
      </c>
      <c r="O710" s="252">
        <f t="shared" si="90"/>
        <v>1.9014791219279408</v>
      </c>
      <c r="P710" s="252">
        <f t="shared" si="91"/>
        <v>1617.7523264137437</v>
      </c>
      <c r="Q710" s="277">
        <f t="shared" si="92"/>
        <v>114.08874731567644</v>
      </c>
    </row>
    <row r="711" spans="1:17" ht="12.75" customHeight="1">
      <c r="A711" s="355"/>
      <c r="B711" s="20" t="s">
        <v>40</v>
      </c>
      <c r="C711" s="58" t="s">
        <v>623</v>
      </c>
      <c r="D711" s="18">
        <v>9</v>
      </c>
      <c r="E711" s="18" t="s">
        <v>613</v>
      </c>
      <c r="F711" s="229">
        <f>SUM(G711,H711,I711)</f>
        <v>14.395</v>
      </c>
      <c r="G711" s="229">
        <v>0</v>
      </c>
      <c r="H711" s="229">
        <v>0</v>
      </c>
      <c r="I711" s="229">
        <v>14.395</v>
      </c>
      <c r="J711" s="29"/>
      <c r="K711" s="28">
        <f>I711</f>
        <v>14.395</v>
      </c>
      <c r="L711" s="29">
        <v>533.78</v>
      </c>
      <c r="M711" s="230">
        <f t="shared" si="89"/>
        <v>2.6968039267113792E-2</v>
      </c>
      <c r="N711" s="229">
        <v>65.617999999999995</v>
      </c>
      <c r="O711" s="231">
        <f t="shared" si="90"/>
        <v>1.7695888006294727</v>
      </c>
      <c r="P711" s="231">
        <f t="shared" si="91"/>
        <v>1618.0823560268275</v>
      </c>
      <c r="Q711" s="273">
        <f t="shared" si="92"/>
        <v>106.17532803776835</v>
      </c>
    </row>
    <row r="712" spans="1:17" ht="12.75" customHeight="1">
      <c r="A712" s="355"/>
      <c r="B712" s="16" t="s">
        <v>476</v>
      </c>
      <c r="C712" s="58" t="s">
        <v>731</v>
      </c>
      <c r="D712" s="18">
        <v>19</v>
      </c>
      <c r="E712" s="18">
        <v>1957</v>
      </c>
      <c r="F712" s="229">
        <v>21.69</v>
      </c>
      <c r="G712" s="229">
        <v>1.2765299999999999</v>
      </c>
      <c r="H712" s="229">
        <v>0.16</v>
      </c>
      <c r="I712" s="229">
        <f>F712-G712-H712</f>
        <v>20.25347</v>
      </c>
      <c r="J712" s="29">
        <v>748.5</v>
      </c>
      <c r="K712" s="28">
        <v>20.253</v>
      </c>
      <c r="L712" s="29">
        <v>748.5</v>
      </c>
      <c r="M712" s="230">
        <f t="shared" si="89"/>
        <v>2.7058116232464929E-2</v>
      </c>
      <c r="N712" s="229">
        <v>53.737000000000002</v>
      </c>
      <c r="O712" s="231">
        <f t="shared" si="90"/>
        <v>1.4540219919839679</v>
      </c>
      <c r="P712" s="231">
        <f t="shared" si="91"/>
        <v>1623.4869739478959</v>
      </c>
      <c r="Q712" s="273">
        <f t="shared" si="92"/>
        <v>87.241319519038086</v>
      </c>
    </row>
    <row r="713" spans="1:17" ht="12.75" customHeight="1">
      <c r="A713" s="355"/>
      <c r="B713" s="20" t="s">
        <v>517</v>
      </c>
      <c r="C713" s="58" t="s">
        <v>810</v>
      </c>
      <c r="D713" s="18">
        <v>3</v>
      </c>
      <c r="E713" s="18"/>
      <c r="F713" s="229">
        <f>SUM(G713+H713+I713)</f>
        <v>4.9580000000000002</v>
      </c>
      <c r="G713" s="229">
        <v>0</v>
      </c>
      <c r="H713" s="229">
        <v>0</v>
      </c>
      <c r="I713" s="229">
        <v>4.9580000000000002</v>
      </c>
      <c r="J713" s="29">
        <v>182.98</v>
      </c>
      <c r="K713" s="28">
        <v>4.9580000000000002</v>
      </c>
      <c r="L713" s="29">
        <v>182.98</v>
      </c>
      <c r="M713" s="230">
        <f t="shared" si="89"/>
        <v>2.7095857470761833E-2</v>
      </c>
      <c r="N713" s="229">
        <v>56.14</v>
      </c>
      <c r="O713" s="231">
        <f t="shared" si="90"/>
        <v>1.5211614384085694</v>
      </c>
      <c r="P713" s="231">
        <f t="shared" si="91"/>
        <v>1625.75144824571</v>
      </c>
      <c r="Q713" s="273">
        <f t="shared" si="92"/>
        <v>91.269686304514167</v>
      </c>
    </row>
    <row r="714" spans="1:17" ht="12.75" customHeight="1">
      <c r="A714" s="355"/>
      <c r="B714" s="16" t="s">
        <v>77</v>
      </c>
      <c r="C714" s="59" t="s">
        <v>72</v>
      </c>
      <c r="D714" s="16">
        <v>25</v>
      </c>
      <c r="E714" s="16">
        <v>1957</v>
      </c>
      <c r="F714" s="250">
        <v>42.33</v>
      </c>
      <c r="G714" s="250">
        <v>0</v>
      </c>
      <c r="H714" s="250">
        <v>0</v>
      </c>
      <c r="I714" s="250">
        <f>F714-G714-H714</f>
        <v>42.33</v>
      </c>
      <c r="J714" s="27">
        <v>1561.46</v>
      </c>
      <c r="K714" s="26">
        <f>I714/J714*L714</f>
        <v>42.33</v>
      </c>
      <c r="L714" s="27">
        <v>1561.46</v>
      </c>
      <c r="M714" s="251">
        <f t="shared" si="89"/>
        <v>2.7109243912748323E-2</v>
      </c>
      <c r="N714" s="250">
        <v>70.522999999999996</v>
      </c>
      <c r="O714" s="252">
        <f t="shared" si="90"/>
        <v>1.9118252084587499</v>
      </c>
      <c r="P714" s="252">
        <f t="shared" si="91"/>
        <v>1626.5546347648994</v>
      </c>
      <c r="Q714" s="277">
        <f t="shared" si="92"/>
        <v>114.70951250752499</v>
      </c>
    </row>
    <row r="715" spans="1:17" ht="12.75" customHeight="1">
      <c r="A715" s="355"/>
      <c r="B715" s="16" t="s">
        <v>402</v>
      </c>
      <c r="C715" s="68" t="s">
        <v>704</v>
      </c>
      <c r="D715" s="18">
        <v>11</v>
      </c>
      <c r="E715" s="18" t="s">
        <v>35</v>
      </c>
      <c r="F715" s="229">
        <f>G715+H715+I715</f>
        <v>13.196</v>
      </c>
      <c r="G715" s="229">
        <v>0.55000000000000004</v>
      </c>
      <c r="H715" s="229">
        <v>1.6</v>
      </c>
      <c r="I715" s="229">
        <v>11.045999999999999</v>
      </c>
      <c r="J715" s="29">
        <v>407.19</v>
      </c>
      <c r="K715" s="28">
        <f>I715</f>
        <v>11.045999999999999</v>
      </c>
      <c r="L715" s="29">
        <f>J715</f>
        <v>407.19</v>
      </c>
      <c r="M715" s="230">
        <f t="shared" si="89"/>
        <v>2.7127385250128932E-2</v>
      </c>
      <c r="N715" s="229">
        <v>89.59</v>
      </c>
      <c r="O715" s="231">
        <f t="shared" si="90"/>
        <v>2.4303424445590509</v>
      </c>
      <c r="P715" s="231">
        <f t="shared" si="91"/>
        <v>1627.643115007736</v>
      </c>
      <c r="Q715" s="273">
        <f t="shared" si="92"/>
        <v>145.82054667354308</v>
      </c>
    </row>
    <row r="716" spans="1:17" ht="12.75" customHeight="1">
      <c r="A716" s="355"/>
      <c r="B716" s="20" t="s">
        <v>515</v>
      </c>
      <c r="C716" s="69" t="s">
        <v>510</v>
      </c>
      <c r="D716" s="45">
        <v>5</v>
      </c>
      <c r="E716" s="45" t="s">
        <v>35</v>
      </c>
      <c r="F716" s="247">
        <f>G716+H716+I716</f>
        <v>6.3000000000000007</v>
      </c>
      <c r="G716" s="247">
        <v>0.24560000000000001</v>
      </c>
      <c r="H716" s="247">
        <v>0.8</v>
      </c>
      <c r="I716" s="247">
        <v>5.2544000000000004</v>
      </c>
      <c r="J716" s="46">
        <v>192.6</v>
      </c>
      <c r="K716" s="47">
        <f>I716</f>
        <v>5.2544000000000004</v>
      </c>
      <c r="L716" s="46">
        <f>J716</f>
        <v>192.6</v>
      </c>
      <c r="M716" s="248">
        <f t="shared" si="89"/>
        <v>2.7281412253374875E-2</v>
      </c>
      <c r="N716" s="247">
        <v>49.3</v>
      </c>
      <c r="O716" s="249">
        <f t="shared" si="90"/>
        <v>1.3449736240913812</v>
      </c>
      <c r="P716" s="249">
        <f t="shared" si="91"/>
        <v>1636.8847352024925</v>
      </c>
      <c r="Q716" s="276">
        <f t="shared" si="92"/>
        <v>80.698417445482875</v>
      </c>
    </row>
    <row r="717" spans="1:17" ht="12.75" customHeight="1">
      <c r="A717" s="355"/>
      <c r="B717" s="20" t="s">
        <v>37</v>
      </c>
      <c r="C717" s="68" t="s">
        <v>612</v>
      </c>
      <c r="D717" s="18">
        <v>8</v>
      </c>
      <c r="E717" s="18">
        <v>1955</v>
      </c>
      <c r="F717" s="229">
        <f>G717+H717+I717</f>
        <v>9.9928000000000008</v>
      </c>
      <c r="G717" s="229">
        <v>0</v>
      </c>
      <c r="H717" s="229">
        <v>0</v>
      </c>
      <c r="I717" s="229">
        <v>9.9928000000000008</v>
      </c>
      <c r="J717" s="29">
        <v>365.48</v>
      </c>
      <c r="K717" s="28">
        <v>9.9928000000000008</v>
      </c>
      <c r="L717" s="29">
        <v>365.48</v>
      </c>
      <c r="M717" s="230">
        <f t="shared" si="89"/>
        <v>2.7341578198533438E-2</v>
      </c>
      <c r="N717" s="229">
        <v>56.244</v>
      </c>
      <c r="O717" s="231">
        <f t="shared" si="90"/>
        <v>1.5377997241983148</v>
      </c>
      <c r="P717" s="231">
        <f t="shared" si="91"/>
        <v>1640.4946919120061</v>
      </c>
      <c r="Q717" s="273">
        <f t="shared" si="92"/>
        <v>92.267983451898886</v>
      </c>
    </row>
    <row r="718" spans="1:17" ht="12.75" customHeight="1">
      <c r="A718" s="355"/>
      <c r="B718" s="16" t="s">
        <v>476</v>
      </c>
      <c r="C718" s="58" t="s">
        <v>468</v>
      </c>
      <c r="D718" s="18">
        <v>8</v>
      </c>
      <c r="E718" s="18">
        <v>1953</v>
      </c>
      <c r="F718" s="229">
        <v>8.5069999999999997</v>
      </c>
      <c r="G718" s="229">
        <v>0.85099999999999998</v>
      </c>
      <c r="H718" s="229">
        <v>0.08</v>
      </c>
      <c r="I718" s="229">
        <f>F718-G718-H718</f>
        <v>7.5759999999999996</v>
      </c>
      <c r="J718" s="29">
        <v>273.27999999999997</v>
      </c>
      <c r="K718" s="28">
        <v>5.69156</v>
      </c>
      <c r="L718" s="29">
        <v>205.31</v>
      </c>
      <c r="M718" s="230">
        <f t="shared" si="89"/>
        <v>2.7721786566655301E-2</v>
      </c>
      <c r="N718" s="229">
        <v>53.737000000000002</v>
      </c>
      <c r="O718" s="231">
        <f t="shared" si="90"/>
        <v>1.4896856447323559</v>
      </c>
      <c r="P718" s="231">
        <f t="shared" si="91"/>
        <v>1663.3071939993181</v>
      </c>
      <c r="Q718" s="273">
        <f t="shared" si="92"/>
        <v>89.381138683941359</v>
      </c>
    </row>
    <row r="719" spans="1:17" ht="12.75" customHeight="1">
      <c r="A719" s="355"/>
      <c r="B719" s="20" t="s">
        <v>456</v>
      </c>
      <c r="C719" s="58" t="s">
        <v>450</v>
      </c>
      <c r="D719" s="18">
        <v>6</v>
      </c>
      <c r="E719" s="18">
        <v>1934</v>
      </c>
      <c r="F719" s="229">
        <v>6.6559999999999997</v>
      </c>
      <c r="G719" s="229">
        <v>0.17</v>
      </c>
      <c r="H719" s="229">
        <v>9.6000000000000002E-2</v>
      </c>
      <c r="I719" s="229">
        <v>6.39</v>
      </c>
      <c r="J719" s="29">
        <v>229.18</v>
      </c>
      <c r="K719" s="28">
        <v>6.39</v>
      </c>
      <c r="L719" s="29">
        <v>229.18</v>
      </c>
      <c r="M719" s="230">
        <f t="shared" si="89"/>
        <v>2.788201413735928E-2</v>
      </c>
      <c r="N719" s="229">
        <v>73.47</v>
      </c>
      <c r="O719" s="231">
        <f t="shared" si="90"/>
        <v>2.0484915786717863</v>
      </c>
      <c r="P719" s="231">
        <f t="shared" si="91"/>
        <v>1672.9208482415568</v>
      </c>
      <c r="Q719" s="273">
        <f t="shared" si="92"/>
        <v>122.90949472030718</v>
      </c>
    </row>
    <row r="720" spans="1:17" ht="12.75" customHeight="1">
      <c r="A720" s="355"/>
      <c r="B720" s="20" t="s">
        <v>668</v>
      </c>
      <c r="C720" s="59" t="s">
        <v>665</v>
      </c>
      <c r="D720" s="16">
        <v>8</v>
      </c>
      <c r="E720" s="16">
        <v>1964</v>
      </c>
      <c r="F720" s="250">
        <f>G720+H720+I720</f>
        <v>9.56</v>
      </c>
      <c r="G720" s="250">
        <v>0.66</v>
      </c>
      <c r="H720" s="250">
        <v>1.28</v>
      </c>
      <c r="I720" s="250">
        <v>7.62</v>
      </c>
      <c r="J720" s="27">
        <v>371.23</v>
      </c>
      <c r="K720" s="26">
        <v>7.62</v>
      </c>
      <c r="L720" s="27">
        <v>273.02999999999997</v>
      </c>
      <c r="M720" s="251">
        <f t="shared" si="89"/>
        <v>2.7909020986704759E-2</v>
      </c>
      <c r="N720" s="250">
        <v>60.5</v>
      </c>
      <c r="O720" s="252">
        <f>M720*N720*1.09</f>
        <v>1.8404603889682456</v>
      </c>
      <c r="P720" s="252">
        <f t="shared" si="91"/>
        <v>1674.5412592022856</v>
      </c>
      <c r="Q720" s="277">
        <f t="shared" si="92"/>
        <v>101.30974618173828</v>
      </c>
    </row>
    <row r="721" spans="1:17" ht="12.75" customHeight="1">
      <c r="A721" s="355"/>
      <c r="B721" s="16" t="s">
        <v>401</v>
      </c>
      <c r="C721" s="59" t="s">
        <v>398</v>
      </c>
      <c r="D721" s="16">
        <v>24</v>
      </c>
      <c r="E721" s="16">
        <v>1961</v>
      </c>
      <c r="F721" s="250">
        <v>25.43</v>
      </c>
      <c r="G721" s="250"/>
      <c r="H721" s="250"/>
      <c r="I721" s="250">
        <v>25.43</v>
      </c>
      <c r="J721" s="27">
        <v>909.58</v>
      </c>
      <c r="K721" s="26">
        <v>25.43</v>
      </c>
      <c r="L721" s="27">
        <v>909.58</v>
      </c>
      <c r="M721" s="251">
        <f t="shared" si="89"/>
        <v>2.7957958618263373E-2</v>
      </c>
      <c r="N721" s="250">
        <v>65.400000000000006</v>
      </c>
      <c r="O721" s="252">
        <f>K721*N721/J721</f>
        <v>1.8284504936344246</v>
      </c>
      <c r="P721" s="252">
        <f t="shared" si="91"/>
        <v>1677.4775170958023</v>
      </c>
      <c r="Q721" s="277">
        <f>O721*60</f>
        <v>109.70702961806548</v>
      </c>
    </row>
    <row r="722" spans="1:17" ht="12.75" customHeight="1">
      <c r="A722" s="355"/>
      <c r="B722" s="16" t="s">
        <v>128</v>
      </c>
      <c r="C722" s="59" t="s">
        <v>124</v>
      </c>
      <c r="D722" s="16">
        <v>5</v>
      </c>
      <c r="E722" s="16">
        <v>1961</v>
      </c>
      <c r="F722" s="250">
        <v>6.2539999999999996</v>
      </c>
      <c r="G722" s="250">
        <v>0</v>
      </c>
      <c r="H722" s="250">
        <v>0</v>
      </c>
      <c r="I722" s="250">
        <v>6.2540000000000004</v>
      </c>
      <c r="J722" s="27">
        <v>223.64</v>
      </c>
      <c r="K722" s="26">
        <v>6.2540000000000004</v>
      </c>
      <c r="L722" s="27">
        <v>223.64</v>
      </c>
      <c r="M722" s="251">
        <v>2.7964585941692009E-2</v>
      </c>
      <c r="N722" s="250">
        <v>83.27600000000001</v>
      </c>
      <c r="O722" s="252">
        <v>2.328778858880344</v>
      </c>
      <c r="P722" s="252">
        <v>1677.8751565015207</v>
      </c>
      <c r="Q722" s="277">
        <v>139.72673153282065</v>
      </c>
    </row>
    <row r="723" spans="1:17" ht="12.75" customHeight="1">
      <c r="A723" s="355"/>
      <c r="B723" s="16" t="s">
        <v>476</v>
      </c>
      <c r="C723" s="58" t="s">
        <v>732</v>
      </c>
      <c r="D723" s="18">
        <v>6</v>
      </c>
      <c r="E723" s="18">
        <v>1953</v>
      </c>
      <c r="F723" s="229">
        <v>5.65</v>
      </c>
      <c r="G723" s="229">
        <v>0.372</v>
      </c>
      <c r="H723" s="229">
        <v>0.04</v>
      </c>
      <c r="I723" s="229">
        <f>F723-G723-H723</f>
        <v>5.2380000000000004</v>
      </c>
      <c r="J723" s="29">
        <v>272.16000000000003</v>
      </c>
      <c r="K723" s="28">
        <v>4.0086300000000001</v>
      </c>
      <c r="L723" s="29">
        <v>142.96</v>
      </c>
      <c r="M723" s="230">
        <f>K723/L723</f>
        <v>2.8040221040850587E-2</v>
      </c>
      <c r="N723" s="229">
        <v>53.737000000000002</v>
      </c>
      <c r="O723" s="231">
        <f>M723*N723</f>
        <v>1.5067973580721881</v>
      </c>
      <c r="P723" s="231">
        <f>M723*60*1000</f>
        <v>1682.4132624510353</v>
      </c>
      <c r="Q723" s="273">
        <f>P723*N723/1000</f>
        <v>90.4078414843313</v>
      </c>
    </row>
    <row r="724" spans="1:17" ht="12.75" customHeight="1">
      <c r="A724" s="355"/>
      <c r="B724" s="16" t="s">
        <v>429</v>
      </c>
      <c r="C724" s="59" t="s">
        <v>425</v>
      </c>
      <c r="D724" s="16">
        <v>6</v>
      </c>
      <c r="E724" s="16" t="s">
        <v>426</v>
      </c>
      <c r="F724" s="250">
        <f>SUM(G724+H724+I724)</f>
        <v>8.34</v>
      </c>
      <c r="G724" s="250">
        <v>0.3</v>
      </c>
      <c r="H724" s="250">
        <v>0.9</v>
      </c>
      <c r="I724" s="250">
        <v>7.14</v>
      </c>
      <c r="J724" s="27">
        <v>252.5</v>
      </c>
      <c r="K724" s="26">
        <v>7.14</v>
      </c>
      <c r="L724" s="27">
        <v>252.5</v>
      </c>
      <c r="M724" s="251">
        <f>SUM(K724/L724)</f>
        <v>2.8277227722772275E-2</v>
      </c>
      <c r="N724" s="250">
        <v>58.2</v>
      </c>
      <c r="O724" s="252">
        <f>SUM(M724*N724)</f>
        <v>1.6457346534653465</v>
      </c>
      <c r="P724" s="252">
        <f>SUM(M724*60*1000)</f>
        <v>1696.6336633663364</v>
      </c>
      <c r="Q724" s="277">
        <f>SUM(O724*60)</f>
        <v>98.744079207920791</v>
      </c>
    </row>
    <row r="725" spans="1:17" ht="12.75" customHeight="1">
      <c r="A725" s="355"/>
      <c r="B725" s="16" t="s">
        <v>476</v>
      </c>
      <c r="C725" s="58" t="s">
        <v>470</v>
      </c>
      <c r="D725" s="18">
        <v>81</v>
      </c>
      <c r="E725" s="18">
        <v>1961</v>
      </c>
      <c r="F725" s="229">
        <v>43.331000000000003</v>
      </c>
      <c r="G725" s="229">
        <v>4.3029999999999999</v>
      </c>
      <c r="H725" s="229">
        <v>0.8</v>
      </c>
      <c r="I725" s="229">
        <f>F725-G725-H725</f>
        <v>38.228000000000009</v>
      </c>
      <c r="J725" s="29">
        <v>1344.76</v>
      </c>
      <c r="K725" s="28">
        <v>38.227620000000002</v>
      </c>
      <c r="L725" s="29">
        <v>1344.76</v>
      </c>
      <c r="M725" s="230">
        <f>K725/L725</f>
        <v>2.84270947975847E-2</v>
      </c>
      <c r="N725" s="229">
        <v>53.737000000000002</v>
      </c>
      <c r="O725" s="231">
        <f>M725*N725</f>
        <v>1.5275867931378091</v>
      </c>
      <c r="P725" s="231">
        <f>M725*60*1000</f>
        <v>1705.6256878550819</v>
      </c>
      <c r="Q725" s="273">
        <f>P725*N725/1000</f>
        <v>91.655207588268524</v>
      </c>
    </row>
    <row r="726" spans="1:17" ht="12.75" customHeight="1">
      <c r="A726" s="355"/>
      <c r="B726" s="16" t="s">
        <v>476</v>
      </c>
      <c r="C726" s="58" t="s">
        <v>469</v>
      </c>
      <c r="D726" s="18">
        <v>7</v>
      </c>
      <c r="E726" s="18">
        <v>1925</v>
      </c>
      <c r="F726" s="229">
        <v>10.757</v>
      </c>
      <c r="G726" s="229">
        <v>0.22338</v>
      </c>
      <c r="H726" s="229">
        <v>0.06</v>
      </c>
      <c r="I726" s="229">
        <f>F726-G726-H726</f>
        <v>10.473619999999999</v>
      </c>
      <c r="J726" s="29">
        <v>368.39</v>
      </c>
      <c r="K726" s="28">
        <v>3.556</v>
      </c>
      <c r="L726" s="29">
        <v>125.08</v>
      </c>
      <c r="M726" s="230">
        <f>K726/L726</f>
        <v>2.8429804924848097E-2</v>
      </c>
      <c r="N726" s="229">
        <v>53.737000000000002</v>
      </c>
      <c r="O726" s="231">
        <f>M726*N726</f>
        <v>1.5277324272465622</v>
      </c>
      <c r="P726" s="231">
        <f>M726*60*1000</f>
        <v>1705.7882954908857</v>
      </c>
      <c r="Q726" s="273">
        <f>P726*N726/1000</f>
        <v>91.66394563479372</v>
      </c>
    </row>
    <row r="727" spans="1:17" ht="12.75" customHeight="1">
      <c r="A727" s="355"/>
      <c r="B727" s="16" t="s">
        <v>476</v>
      </c>
      <c r="C727" s="58" t="s">
        <v>471</v>
      </c>
      <c r="D727" s="18">
        <v>6</v>
      </c>
      <c r="E727" s="18">
        <v>1955</v>
      </c>
      <c r="F727" s="229">
        <v>7.3280000000000003</v>
      </c>
      <c r="G727" s="229">
        <v>0.15962999999999999</v>
      </c>
      <c r="H727" s="229">
        <v>0.06</v>
      </c>
      <c r="I727" s="229">
        <f>F727-G727-H727</f>
        <v>7.1083700000000007</v>
      </c>
      <c r="J727" s="29">
        <v>249.66</v>
      </c>
      <c r="K727" s="28">
        <v>5.8789400000000001</v>
      </c>
      <c r="L727" s="29">
        <v>206.48</v>
      </c>
      <c r="M727" s="230">
        <f>K727/L727</f>
        <v>2.847220069740411E-2</v>
      </c>
      <c r="N727" s="229">
        <v>53.737000000000002</v>
      </c>
      <c r="O727" s="231">
        <f>M727*N727</f>
        <v>1.5300106488764047</v>
      </c>
      <c r="P727" s="231">
        <f>M727*60*1000</f>
        <v>1708.3320418442468</v>
      </c>
      <c r="Q727" s="273">
        <f>P727*N727/1000</f>
        <v>91.800638932584292</v>
      </c>
    </row>
    <row r="728" spans="1:17" ht="12.75" customHeight="1">
      <c r="A728" s="355"/>
      <c r="B728" s="20" t="s">
        <v>763</v>
      </c>
      <c r="C728" s="68" t="s">
        <v>487</v>
      </c>
      <c r="D728" s="18">
        <v>12</v>
      </c>
      <c r="E728" s="18">
        <v>1959</v>
      </c>
      <c r="F728" s="229">
        <v>16.3</v>
      </c>
      <c r="G728" s="229">
        <v>0.54</v>
      </c>
      <c r="H728" s="229">
        <v>0.61</v>
      </c>
      <c r="I728" s="229">
        <v>15.14</v>
      </c>
      <c r="J728" s="29">
        <v>527.71</v>
      </c>
      <c r="K728" s="28">
        <v>15.14</v>
      </c>
      <c r="L728" s="29">
        <v>527.71</v>
      </c>
      <c r="M728" s="230">
        <f>K728/L728</f>
        <v>2.8690000189498018E-2</v>
      </c>
      <c r="N728" s="229">
        <v>84.3</v>
      </c>
      <c r="O728" s="231">
        <f>M728*N728</f>
        <v>2.4185670159746828</v>
      </c>
      <c r="P728" s="231">
        <f>M728*60*1000</f>
        <v>1721.400011369881</v>
      </c>
      <c r="Q728" s="273">
        <f>P728*N728/1000</f>
        <v>145.11402095848095</v>
      </c>
    </row>
    <row r="729" spans="1:17" ht="12.75" customHeight="1">
      <c r="A729" s="355"/>
      <c r="B729" s="20" t="s">
        <v>31</v>
      </c>
      <c r="C729" s="58" t="s">
        <v>291</v>
      </c>
      <c r="D729" s="18">
        <v>12</v>
      </c>
      <c r="E729" s="18">
        <v>1986</v>
      </c>
      <c r="F729" s="229">
        <v>18.3</v>
      </c>
      <c r="G729" s="229">
        <v>0.87</v>
      </c>
      <c r="H729" s="229">
        <v>1.92</v>
      </c>
      <c r="I729" s="229">
        <v>15.51</v>
      </c>
      <c r="J729" s="29">
        <v>540</v>
      </c>
      <c r="K729" s="28">
        <v>15.51</v>
      </c>
      <c r="L729" s="29">
        <v>540</v>
      </c>
      <c r="M729" s="230">
        <f>K729/L729</f>
        <v>2.8722222222222222E-2</v>
      </c>
      <c r="N729" s="229">
        <v>56.35</v>
      </c>
      <c r="O729" s="231">
        <f>M729*N729</f>
        <v>1.6184972222222223</v>
      </c>
      <c r="P729" s="231">
        <f>M729*60*1000</f>
        <v>1723.3333333333335</v>
      </c>
      <c r="Q729" s="273">
        <f>P729*N729/1000</f>
        <v>97.109833333333341</v>
      </c>
    </row>
    <row r="730" spans="1:17" ht="12.75" customHeight="1">
      <c r="A730" s="355"/>
      <c r="B730" s="16" t="s">
        <v>538</v>
      </c>
      <c r="C730" s="232" t="s">
        <v>535</v>
      </c>
      <c r="D730" s="233">
        <v>9</v>
      </c>
      <c r="E730" s="233">
        <v>1959</v>
      </c>
      <c r="F730" s="234">
        <v>9.6679999999999993</v>
      </c>
      <c r="G730" s="234">
        <v>0.42968000000000001</v>
      </c>
      <c r="H730" s="234">
        <v>0</v>
      </c>
      <c r="I730" s="234">
        <v>9.2383190000000006</v>
      </c>
      <c r="J730" s="235">
        <v>321.39999999999998</v>
      </c>
      <c r="K730" s="236">
        <v>9.2383190000000006</v>
      </c>
      <c r="L730" s="235">
        <v>321.39999999999998</v>
      </c>
      <c r="M730" s="237">
        <v>2.874399191039204E-2</v>
      </c>
      <c r="N730" s="234">
        <v>79.352000000000004</v>
      </c>
      <c r="O730" s="238">
        <v>2.280893246073429</v>
      </c>
      <c r="P730" s="238">
        <v>1724.6395146235222</v>
      </c>
      <c r="Q730" s="274">
        <v>136.85359476440576</v>
      </c>
    </row>
    <row r="731" spans="1:17" ht="12.75" customHeight="1">
      <c r="A731" s="355"/>
      <c r="B731" s="20" t="s">
        <v>668</v>
      </c>
      <c r="C731" s="59" t="s">
        <v>664</v>
      </c>
      <c r="D731" s="16">
        <v>48</v>
      </c>
      <c r="E731" s="16">
        <v>1957</v>
      </c>
      <c r="F731" s="250">
        <f>G731+H731+I731</f>
        <v>32.950000000000003</v>
      </c>
      <c r="G731" s="250">
        <v>0.87</v>
      </c>
      <c r="H731" s="250">
        <v>0.01</v>
      </c>
      <c r="I731" s="250">
        <v>32.07</v>
      </c>
      <c r="J731" s="27">
        <v>1114.8599999999999</v>
      </c>
      <c r="K731" s="26">
        <v>32.07</v>
      </c>
      <c r="L731" s="27">
        <v>1114.8599999999999</v>
      </c>
      <c r="M731" s="251">
        <f>K731/L731</f>
        <v>2.8765943705936173E-2</v>
      </c>
      <c r="N731" s="250">
        <v>60.5</v>
      </c>
      <c r="O731" s="252">
        <f>M731*N731*1.09</f>
        <v>1.896970157687961</v>
      </c>
      <c r="P731" s="252">
        <f>M731*60*1000</f>
        <v>1725.9566223561703</v>
      </c>
      <c r="Q731" s="277">
        <f>P731*N731/1000</f>
        <v>104.4203756525483</v>
      </c>
    </row>
    <row r="732" spans="1:17" ht="12.75" customHeight="1">
      <c r="A732" s="355"/>
      <c r="B732" s="16" t="s">
        <v>362</v>
      </c>
      <c r="C732" s="239" t="s">
        <v>360</v>
      </c>
      <c r="D732" s="42">
        <v>4</v>
      </c>
      <c r="E732" s="43" t="s">
        <v>35</v>
      </c>
      <c r="F732" s="241">
        <v>4.72</v>
      </c>
      <c r="G732" s="241">
        <v>0.13</v>
      </c>
      <c r="H732" s="242">
        <v>0.04</v>
      </c>
      <c r="I732" s="241">
        <v>4.55</v>
      </c>
      <c r="J732" s="44">
        <v>158.1</v>
      </c>
      <c r="K732" s="243">
        <v>4.55</v>
      </c>
      <c r="L732" s="44">
        <v>158.1</v>
      </c>
      <c r="M732" s="230">
        <f>K732/L732</f>
        <v>2.8779253636938645E-2</v>
      </c>
      <c r="N732" s="229">
        <v>65.8</v>
      </c>
      <c r="O732" s="231">
        <f>M732*N732</f>
        <v>1.8936748893105628</v>
      </c>
      <c r="P732" s="231">
        <f>M732*60*1000</f>
        <v>1726.7552182163186</v>
      </c>
      <c r="Q732" s="273">
        <f>P732*N732/1000</f>
        <v>113.62049335863375</v>
      </c>
    </row>
    <row r="733" spans="1:17" ht="12.75" customHeight="1">
      <c r="A733" s="355"/>
      <c r="B733" s="16" t="s">
        <v>128</v>
      </c>
      <c r="C733" s="59" t="s">
        <v>127</v>
      </c>
      <c r="D733" s="16">
        <v>6</v>
      </c>
      <c r="E733" s="16">
        <v>1961</v>
      </c>
      <c r="F733" s="250">
        <v>10.542</v>
      </c>
      <c r="G733" s="250">
        <v>0</v>
      </c>
      <c r="H733" s="250">
        <v>0</v>
      </c>
      <c r="I733" s="250">
        <v>10.542</v>
      </c>
      <c r="J733" s="27">
        <v>362.24</v>
      </c>
      <c r="K733" s="26">
        <v>10.542</v>
      </c>
      <c r="L733" s="27">
        <v>362.24</v>
      </c>
      <c r="M733" s="251">
        <v>2.9102252650176678E-2</v>
      </c>
      <c r="N733" s="250">
        <v>83.27600000000001</v>
      </c>
      <c r="O733" s="252">
        <v>2.4235191916961134</v>
      </c>
      <c r="P733" s="252">
        <v>1746.1351590106008</v>
      </c>
      <c r="Q733" s="277">
        <v>145.41115150176682</v>
      </c>
    </row>
    <row r="734" spans="1:17" ht="12.75" customHeight="1">
      <c r="A734" s="355"/>
      <c r="B734" s="20" t="s">
        <v>31</v>
      </c>
      <c r="C734" s="58" t="s">
        <v>297</v>
      </c>
      <c r="D734" s="18">
        <v>11</v>
      </c>
      <c r="E734" s="18">
        <v>1980</v>
      </c>
      <c r="F734" s="229">
        <v>19.399999999999999</v>
      </c>
      <c r="G734" s="229">
        <v>0.31</v>
      </c>
      <c r="H734" s="229">
        <v>1.76</v>
      </c>
      <c r="I734" s="229">
        <v>17.329999999999998</v>
      </c>
      <c r="J734" s="29">
        <v>587</v>
      </c>
      <c r="K734" s="28">
        <v>17.329999999999998</v>
      </c>
      <c r="L734" s="29">
        <v>587</v>
      </c>
      <c r="M734" s="230">
        <f t="shared" ref="M734:M739" si="93">K734/L734</f>
        <v>2.9522998296422485E-2</v>
      </c>
      <c r="N734" s="229">
        <v>56.35</v>
      </c>
      <c r="O734" s="231">
        <f t="shared" ref="O734:O739" si="94">M734*N734</f>
        <v>1.663620954003407</v>
      </c>
      <c r="P734" s="231">
        <f t="shared" ref="P734:P739" si="95">M734*60*1000</f>
        <v>1771.3798977853492</v>
      </c>
      <c r="Q734" s="273">
        <f t="shared" ref="Q734:Q739" si="96">P734*N734/1000</f>
        <v>99.817257240204427</v>
      </c>
    </row>
    <row r="735" spans="1:17" ht="12.75" customHeight="1">
      <c r="A735" s="355"/>
      <c r="B735" s="20" t="s">
        <v>517</v>
      </c>
      <c r="C735" s="58" t="s">
        <v>811</v>
      </c>
      <c r="D735" s="18">
        <v>9</v>
      </c>
      <c r="E735" s="18"/>
      <c r="F735" s="229">
        <f>SUM(G735+H735+I735)</f>
        <v>8.2099999999999991</v>
      </c>
      <c r="G735" s="229">
        <v>0.216</v>
      </c>
      <c r="H735" s="229">
        <v>0</v>
      </c>
      <c r="I735" s="229">
        <v>7.9939999999999998</v>
      </c>
      <c r="J735" s="29">
        <v>268.74</v>
      </c>
      <c r="K735" s="28">
        <v>7.9939999999999998</v>
      </c>
      <c r="L735" s="29">
        <v>268.74</v>
      </c>
      <c r="M735" s="230">
        <f t="shared" si="93"/>
        <v>2.9746223115278705E-2</v>
      </c>
      <c r="N735" s="229">
        <v>56.14</v>
      </c>
      <c r="O735" s="231">
        <f t="shared" si="94"/>
        <v>1.6699529656917464</v>
      </c>
      <c r="P735" s="231">
        <f t="shared" si="95"/>
        <v>1784.7733869167223</v>
      </c>
      <c r="Q735" s="273">
        <f t="shared" si="96"/>
        <v>100.19717794150479</v>
      </c>
    </row>
    <row r="736" spans="1:17" ht="12.75" customHeight="1">
      <c r="A736" s="355"/>
      <c r="B736" s="20" t="s">
        <v>24</v>
      </c>
      <c r="C736" s="58" t="s">
        <v>559</v>
      </c>
      <c r="D736" s="18">
        <v>8</v>
      </c>
      <c r="E736" s="18" t="s">
        <v>28</v>
      </c>
      <c r="F736" s="229">
        <f>+G736+H736+I736</f>
        <v>10.456999</v>
      </c>
      <c r="G736" s="229">
        <v>0</v>
      </c>
      <c r="H736" s="229">
        <v>0</v>
      </c>
      <c r="I736" s="229">
        <v>10.456999</v>
      </c>
      <c r="J736" s="29">
        <v>351.52</v>
      </c>
      <c r="K736" s="28">
        <v>10.456999</v>
      </c>
      <c r="L736" s="29">
        <v>351.52</v>
      </c>
      <c r="M736" s="230">
        <f t="shared" si="93"/>
        <v>2.9747948907601275E-2</v>
      </c>
      <c r="N736" s="229">
        <v>71.177000000000007</v>
      </c>
      <c r="O736" s="231">
        <f t="shared" si="94"/>
        <v>2.1173697593963361</v>
      </c>
      <c r="P736" s="231">
        <f t="shared" si="95"/>
        <v>1784.8769344560765</v>
      </c>
      <c r="Q736" s="273">
        <f t="shared" si="96"/>
        <v>127.04218556378017</v>
      </c>
    </row>
    <row r="737" spans="1:17" ht="12.75" customHeight="1">
      <c r="A737" s="355"/>
      <c r="B737" s="20" t="s">
        <v>24</v>
      </c>
      <c r="C737" s="58" t="s">
        <v>558</v>
      </c>
      <c r="D737" s="18">
        <v>13</v>
      </c>
      <c r="E737" s="18" t="s">
        <v>28</v>
      </c>
      <c r="F737" s="229">
        <f>+G737+H737+I737</f>
        <v>17.27</v>
      </c>
      <c r="G737" s="229">
        <v>0.612066</v>
      </c>
      <c r="H737" s="229">
        <v>0.39</v>
      </c>
      <c r="I737" s="229">
        <v>16.267934</v>
      </c>
      <c r="J737" s="29">
        <v>543.66999999999996</v>
      </c>
      <c r="K737" s="28">
        <v>16.267934</v>
      </c>
      <c r="L737" s="29">
        <v>543.66999999999996</v>
      </c>
      <c r="M737" s="230">
        <f t="shared" si="93"/>
        <v>2.9922441922489749E-2</v>
      </c>
      <c r="N737" s="229">
        <v>71.177000000000007</v>
      </c>
      <c r="O737" s="231">
        <f t="shared" si="94"/>
        <v>2.1297896487170531</v>
      </c>
      <c r="P737" s="231">
        <f t="shared" si="95"/>
        <v>1795.3465153493848</v>
      </c>
      <c r="Q737" s="273">
        <f t="shared" si="96"/>
        <v>127.78737892302318</v>
      </c>
    </row>
    <row r="738" spans="1:17" ht="12.75" customHeight="1">
      <c r="A738" s="355"/>
      <c r="B738" s="16" t="s">
        <v>77</v>
      </c>
      <c r="C738" s="59" t="s">
        <v>71</v>
      </c>
      <c r="D738" s="16">
        <v>18</v>
      </c>
      <c r="E738" s="16">
        <v>1959</v>
      </c>
      <c r="F738" s="250">
        <v>30.97</v>
      </c>
      <c r="G738" s="250">
        <v>1.79</v>
      </c>
      <c r="H738" s="250">
        <v>0</v>
      </c>
      <c r="I738" s="250">
        <f>F738-G738-H738</f>
        <v>29.18</v>
      </c>
      <c r="J738" s="27">
        <v>963.76</v>
      </c>
      <c r="K738" s="26">
        <f>I738/J738*L738</f>
        <v>29.18</v>
      </c>
      <c r="L738" s="27">
        <v>963.76</v>
      </c>
      <c r="M738" s="251">
        <f t="shared" si="93"/>
        <v>3.0277247447497303E-2</v>
      </c>
      <c r="N738" s="250">
        <v>70.522999999999996</v>
      </c>
      <c r="O738" s="252">
        <f t="shared" si="94"/>
        <v>2.1352423217398524</v>
      </c>
      <c r="P738" s="252">
        <f t="shared" si="95"/>
        <v>1816.6348468498381</v>
      </c>
      <c r="Q738" s="277">
        <f t="shared" si="96"/>
        <v>128.11453930439114</v>
      </c>
    </row>
    <row r="739" spans="1:17" ht="12.75" customHeight="1">
      <c r="A739" s="355"/>
      <c r="B739" s="20" t="s">
        <v>34</v>
      </c>
      <c r="C739" s="58" t="s">
        <v>579</v>
      </c>
      <c r="D739" s="18">
        <v>7</v>
      </c>
      <c r="E739" s="18">
        <v>1980</v>
      </c>
      <c r="F739" s="229">
        <v>6.8659999999999997</v>
      </c>
      <c r="G739" s="229"/>
      <c r="H739" s="229"/>
      <c r="I739" s="229">
        <v>6.8659999999999997</v>
      </c>
      <c r="J739" s="29">
        <v>225.47</v>
      </c>
      <c r="K739" s="28">
        <v>6.8659999999999997</v>
      </c>
      <c r="L739" s="29">
        <v>225.47</v>
      </c>
      <c r="M739" s="230">
        <f t="shared" si="93"/>
        <v>3.0451944826362709E-2</v>
      </c>
      <c r="N739" s="229">
        <v>59.4</v>
      </c>
      <c r="O739" s="231">
        <f t="shared" si="94"/>
        <v>1.8088455226859448</v>
      </c>
      <c r="P739" s="231">
        <f t="shared" si="95"/>
        <v>1827.1166895817626</v>
      </c>
      <c r="Q739" s="273">
        <f t="shared" si="96"/>
        <v>108.5307313611567</v>
      </c>
    </row>
    <row r="740" spans="1:17" ht="12.75" customHeight="1">
      <c r="A740" s="355"/>
      <c r="B740" s="20" t="s">
        <v>229</v>
      </c>
      <c r="C740" s="232" t="s">
        <v>221</v>
      </c>
      <c r="D740" s="233">
        <v>4</v>
      </c>
      <c r="E740" s="233">
        <v>1955</v>
      </c>
      <c r="F740" s="234">
        <v>6.5679999999999996</v>
      </c>
      <c r="G740" s="234">
        <v>0</v>
      </c>
      <c r="H740" s="234">
        <v>0</v>
      </c>
      <c r="I740" s="234">
        <v>6.5679999999999996</v>
      </c>
      <c r="J740" s="235">
        <v>214.32</v>
      </c>
      <c r="K740" s="236">
        <v>6.5679999999999996</v>
      </c>
      <c r="L740" s="235">
        <v>214.32</v>
      </c>
      <c r="M740" s="237">
        <v>3.0645763344531542E-2</v>
      </c>
      <c r="N740" s="234">
        <v>67.906999999999996</v>
      </c>
      <c r="O740" s="238">
        <v>2.0810618514371031</v>
      </c>
      <c r="P740" s="238">
        <v>1838.7458006718923</v>
      </c>
      <c r="Q740" s="274">
        <v>124.86371108622619</v>
      </c>
    </row>
    <row r="741" spans="1:17" ht="12.75" customHeight="1">
      <c r="A741" s="355"/>
      <c r="B741" s="16" t="s">
        <v>401</v>
      </c>
      <c r="C741" s="59" t="s">
        <v>397</v>
      </c>
      <c r="D741" s="16">
        <v>24</v>
      </c>
      <c r="E741" s="16">
        <v>1960</v>
      </c>
      <c r="F741" s="250">
        <v>28.08</v>
      </c>
      <c r="G741" s="250"/>
      <c r="H741" s="250"/>
      <c r="I741" s="250">
        <v>28.08</v>
      </c>
      <c r="J741" s="27">
        <v>914.41</v>
      </c>
      <c r="K741" s="26">
        <v>28.08</v>
      </c>
      <c r="L741" s="27">
        <v>914.41</v>
      </c>
      <c r="M741" s="251">
        <f>K741/L741</f>
        <v>3.0708325586990517E-2</v>
      </c>
      <c r="N741" s="250">
        <v>65.400000000000006</v>
      </c>
      <c r="O741" s="252">
        <f>K741*N741/J741</f>
        <v>2.0083244933891802</v>
      </c>
      <c r="P741" s="252">
        <f>M741*60*1000</f>
        <v>1842.4995352194312</v>
      </c>
      <c r="Q741" s="277">
        <f>O741*60</f>
        <v>120.4994696033508</v>
      </c>
    </row>
    <row r="742" spans="1:17" ht="12.75" customHeight="1">
      <c r="A742" s="355"/>
      <c r="B742" s="20" t="s">
        <v>456</v>
      </c>
      <c r="C742" s="58" t="s">
        <v>711</v>
      </c>
      <c r="D742" s="18">
        <v>6</v>
      </c>
      <c r="E742" s="18">
        <v>1957</v>
      </c>
      <c r="F742" s="229">
        <v>10.691000000000001</v>
      </c>
      <c r="G742" s="229">
        <v>0.76500000000000001</v>
      </c>
      <c r="H742" s="229">
        <v>0.08</v>
      </c>
      <c r="I742" s="229">
        <v>9.8460000000000001</v>
      </c>
      <c r="J742" s="29">
        <v>319.77999999999997</v>
      </c>
      <c r="K742" s="28">
        <v>9.8460000000000001</v>
      </c>
      <c r="L742" s="29">
        <v>319.77999999999997</v>
      </c>
      <c r="M742" s="230">
        <f>K742/L742</f>
        <v>3.0789918068672217E-2</v>
      </c>
      <c r="N742" s="229">
        <v>73.47</v>
      </c>
      <c r="O742" s="231">
        <f>M742*N742</f>
        <v>2.2621352805053476</v>
      </c>
      <c r="P742" s="231">
        <f>M742*60*1000</f>
        <v>1847.395084120333</v>
      </c>
      <c r="Q742" s="273">
        <f>P742*N742/1000</f>
        <v>135.72811683032086</v>
      </c>
    </row>
    <row r="743" spans="1:17" ht="12.75" customHeight="1">
      <c r="A743" s="355"/>
      <c r="B743" s="16" t="s">
        <v>429</v>
      </c>
      <c r="C743" s="59" t="s">
        <v>420</v>
      </c>
      <c r="D743" s="16">
        <v>8</v>
      </c>
      <c r="E743" s="16">
        <v>1975</v>
      </c>
      <c r="F743" s="250">
        <f>SUM(G743+H743+I743)</f>
        <v>12.4</v>
      </c>
      <c r="G743" s="250"/>
      <c r="H743" s="250">
        <v>0</v>
      </c>
      <c r="I743" s="250">
        <v>12.4</v>
      </c>
      <c r="J743" s="27">
        <v>402.69</v>
      </c>
      <c r="K743" s="26">
        <v>12.4</v>
      </c>
      <c r="L743" s="27">
        <v>402.69</v>
      </c>
      <c r="M743" s="251">
        <f>SUM(K743/L743)</f>
        <v>3.0792917628945343E-2</v>
      </c>
      <c r="N743" s="250">
        <v>58.2</v>
      </c>
      <c r="O743" s="252">
        <f>SUM(M743*N743)</f>
        <v>1.792147806004619</v>
      </c>
      <c r="P743" s="252">
        <f>SUM(M743*60*1000)</f>
        <v>1847.5750577367207</v>
      </c>
      <c r="Q743" s="277">
        <f>SUM(O743*60)</f>
        <v>107.52886836027714</v>
      </c>
    </row>
    <row r="744" spans="1:17" ht="12.75" customHeight="1">
      <c r="A744" s="355"/>
      <c r="B744" s="16" t="s">
        <v>538</v>
      </c>
      <c r="C744" s="232" t="s">
        <v>537</v>
      </c>
      <c r="D744" s="233">
        <v>6</v>
      </c>
      <c r="E744" s="233">
        <v>1977</v>
      </c>
      <c r="F744" s="234">
        <v>12.069000000000001</v>
      </c>
      <c r="G744" s="234">
        <v>0.53710000000000002</v>
      </c>
      <c r="H744" s="234">
        <v>0.05</v>
      </c>
      <c r="I744" s="234">
        <v>11.4819</v>
      </c>
      <c r="J744" s="235">
        <v>371.33</v>
      </c>
      <c r="K744" s="236">
        <v>11.4819</v>
      </c>
      <c r="L744" s="235">
        <v>371.33</v>
      </c>
      <c r="M744" s="237">
        <v>3.0921013653623462E-2</v>
      </c>
      <c r="N744" s="234">
        <v>79.352000000000004</v>
      </c>
      <c r="O744" s="238">
        <v>2.4536442754423291</v>
      </c>
      <c r="P744" s="238">
        <v>1855.2608192174075</v>
      </c>
      <c r="Q744" s="274">
        <v>147.21865652653975</v>
      </c>
    </row>
    <row r="745" spans="1:17" ht="12.75" customHeight="1">
      <c r="A745" s="355"/>
      <c r="B745" s="16" t="s">
        <v>429</v>
      </c>
      <c r="C745" s="59" t="s">
        <v>421</v>
      </c>
      <c r="D745" s="16">
        <v>8</v>
      </c>
      <c r="E745" s="16">
        <v>1959</v>
      </c>
      <c r="F745" s="250">
        <f>SUM(G745+H745+I745)</f>
        <v>9.5</v>
      </c>
      <c r="G745" s="250"/>
      <c r="H745" s="250">
        <v>0</v>
      </c>
      <c r="I745" s="250">
        <v>9.5</v>
      </c>
      <c r="J745" s="27">
        <v>303.83</v>
      </c>
      <c r="K745" s="26">
        <v>8</v>
      </c>
      <c r="L745" s="27">
        <v>256.89999999999998</v>
      </c>
      <c r="M745" s="251">
        <f>SUM(K745/L745)</f>
        <v>3.1140521603736867E-2</v>
      </c>
      <c r="N745" s="250">
        <v>58.2</v>
      </c>
      <c r="O745" s="252">
        <f>SUM(M745*N745)</f>
        <v>1.8123783573374856</v>
      </c>
      <c r="P745" s="252">
        <f>SUM(M745*60*1000)</f>
        <v>1868.431296224212</v>
      </c>
      <c r="Q745" s="277">
        <f>SUM(O745*60)</f>
        <v>108.74270144024914</v>
      </c>
    </row>
    <row r="746" spans="1:17" ht="12.75" customHeight="1">
      <c r="A746" s="355"/>
      <c r="B746" s="20" t="s">
        <v>31</v>
      </c>
      <c r="C746" s="58" t="s">
        <v>570</v>
      </c>
      <c r="D746" s="18">
        <v>13</v>
      </c>
      <c r="E746" s="18">
        <v>1983</v>
      </c>
      <c r="F746" s="229">
        <v>20.6</v>
      </c>
      <c r="G746" s="229">
        <v>0.56000000000000005</v>
      </c>
      <c r="H746" s="229">
        <v>2.08</v>
      </c>
      <c r="I746" s="229">
        <v>17.96</v>
      </c>
      <c r="J746" s="29">
        <v>576</v>
      </c>
      <c r="K746" s="28">
        <v>17.96</v>
      </c>
      <c r="L746" s="29">
        <v>576</v>
      </c>
      <c r="M746" s="230">
        <f t="shared" ref="M746:M757" si="97">K746/L746</f>
        <v>3.1180555555555559E-2</v>
      </c>
      <c r="N746" s="229">
        <v>56.35</v>
      </c>
      <c r="O746" s="231">
        <f>M746*N746</f>
        <v>1.7570243055555557</v>
      </c>
      <c r="P746" s="231">
        <f t="shared" ref="P746:P757" si="98">M746*60*1000</f>
        <v>1870.8333333333335</v>
      </c>
      <c r="Q746" s="273">
        <f>P746*N746/1000</f>
        <v>105.42145833333335</v>
      </c>
    </row>
    <row r="747" spans="1:17" ht="12.75" customHeight="1">
      <c r="A747" s="355"/>
      <c r="B747" s="20" t="s">
        <v>31</v>
      </c>
      <c r="C747" s="58" t="s">
        <v>295</v>
      </c>
      <c r="D747" s="18">
        <v>6</v>
      </c>
      <c r="E747" s="18">
        <v>1984</v>
      </c>
      <c r="F747" s="229">
        <v>9.8000000000000007</v>
      </c>
      <c r="G747" s="229">
        <v>36</v>
      </c>
      <c r="H747" s="229">
        <v>0.96</v>
      </c>
      <c r="I747" s="229">
        <v>8.48</v>
      </c>
      <c r="J747" s="29">
        <v>271</v>
      </c>
      <c r="K747" s="28">
        <v>8.48</v>
      </c>
      <c r="L747" s="29">
        <v>271</v>
      </c>
      <c r="M747" s="230">
        <f t="shared" si="97"/>
        <v>3.1291512915129154E-2</v>
      </c>
      <c r="N747" s="229">
        <v>56.35</v>
      </c>
      <c r="O747" s="231">
        <f>M747*N747</f>
        <v>1.7632767527675279</v>
      </c>
      <c r="P747" s="231">
        <f t="shared" si="98"/>
        <v>1877.4907749077493</v>
      </c>
      <c r="Q747" s="273">
        <f>P747*N747/1000</f>
        <v>105.79660516605166</v>
      </c>
    </row>
    <row r="748" spans="1:17" ht="12.75" customHeight="1">
      <c r="A748" s="355"/>
      <c r="B748" s="20" t="s">
        <v>24</v>
      </c>
      <c r="C748" s="58" t="s">
        <v>557</v>
      </c>
      <c r="D748" s="18">
        <v>5</v>
      </c>
      <c r="E748" s="18" t="s">
        <v>28</v>
      </c>
      <c r="F748" s="229">
        <f>+G748+H748+I748</f>
        <v>7.1260000000000003</v>
      </c>
      <c r="G748" s="229">
        <v>0</v>
      </c>
      <c r="H748" s="229">
        <v>0</v>
      </c>
      <c r="I748" s="229">
        <v>7.1260000000000003</v>
      </c>
      <c r="J748" s="29">
        <v>224.51</v>
      </c>
      <c r="K748" s="28">
        <v>7.1260000000000003</v>
      </c>
      <c r="L748" s="29">
        <v>224.51</v>
      </c>
      <c r="M748" s="230">
        <f t="shared" si="97"/>
        <v>3.1740234288004994E-2</v>
      </c>
      <c r="N748" s="229">
        <v>71.177000000000007</v>
      </c>
      <c r="O748" s="231">
        <f>M748*N748</f>
        <v>2.2591746559173318</v>
      </c>
      <c r="P748" s="231">
        <f t="shared" si="98"/>
        <v>1904.4140572802996</v>
      </c>
      <c r="Q748" s="273">
        <f>P748*N748/1000</f>
        <v>135.5504793550399</v>
      </c>
    </row>
    <row r="749" spans="1:17" ht="12.75" customHeight="1">
      <c r="A749" s="355"/>
      <c r="B749" s="16" t="s">
        <v>401</v>
      </c>
      <c r="C749" s="59" t="s">
        <v>395</v>
      </c>
      <c r="D749" s="16">
        <v>9</v>
      </c>
      <c r="E749" s="16">
        <v>1961</v>
      </c>
      <c r="F749" s="250">
        <v>12.47</v>
      </c>
      <c r="G749" s="250"/>
      <c r="H749" s="250"/>
      <c r="I749" s="250">
        <v>12.47</v>
      </c>
      <c r="J749" s="27">
        <v>391.38</v>
      </c>
      <c r="K749" s="26">
        <v>12.47</v>
      </c>
      <c r="L749" s="27">
        <v>391.38</v>
      </c>
      <c r="M749" s="251">
        <f t="shared" si="97"/>
        <v>3.1861617864990546E-2</v>
      </c>
      <c r="N749" s="250">
        <v>65.400000000000006</v>
      </c>
      <c r="O749" s="252">
        <f>K749*N749/J749</f>
        <v>2.0837498083703823</v>
      </c>
      <c r="P749" s="252">
        <f t="shared" si="98"/>
        <v>1911.6970718994328</v>
      </c>
      <c r="Q749" s="277">
        <f>O749*60</f>
        <v>125.02498850222294</v>
      </c>
    </row>
    <row r="750" spans="1:17" ht="12.75" customHeight="1">
      <c r="A750" s="355"/>
      <c r="B750" s="16" t="s">
        <v>476</v>
      </c>
      <c r="C750" s="58" t="s">
        <v>472</v>
      </c>
      <c r="D750" s="18">
        <v>6</v>
      </c>
      <c r="E750" s="18">
        <v>1959</v>
      </c>
      <c r="F750" s="229">
        <v>11.12</v>
      </c>
      <c r="G750" s="229">
        <v>0.505</v>
      </c>
      <c r="H750" s="229">
        <v>0.66</v>
      </c>
      <c r="I750" s="229">
        <f>F750-G750-H750</f>
        <v>9.9549999999999983</v>
      </c>
      <c r="J750" s="29">
        <v>311.52</v>
      </c>
      <c r="K750" s="28">
        <v>6.9409999999999998</v>
      </c>
      <c r="L750" s="29">
        <v>217.22</v>
      </c>
      <c r="M750" s="230">
        <f t="shared" si="97"/>
        <v>3.1953779578307709E-2</v>
      </c>
      <c r="N750" s="229">
        <v>53.737000000000002</v>
      </c>
      <c r="O750" s="231">
        <f>M750*N750</f>
        <v>1.7171002531995214</v>
      </c>
      <c r="P750" s="231">
        <f t="shared" si="98"/>
        <v>1917.2267746984626</v>
      </c>
      <c r="Q750" s="273">
        <f>P750*N750/1000</f>
        <v>103.02601519197128</v>
      </c>
    </row>
    <row r="751" spans="1:17" ht="12.75" customHeight="1">
      <c r="A751" s="355"/>
      <c r="B751" s="20" t="s">
        <v>31</v>
      </c>
      <c r="C751" s="58" t="s">
        <v>296</v>
      </c>
      <c r="D751" s="18">
        <v>6</v>
      </c>
      <c r="E751" s="18">
        <v>1980</v>
      </c>
      <c r="F751" s="229">
        <v>10.3</v>
      </c>
      <c r="G751" s="229">
        <v>0.46</v>
      </c>
      <c r="H751" s="229">
        <v>0.96</v>
      </c>
      <c r="I751" s="229">
        <v>8.81</v>
      </c>
      <c r="J751" s="29">
        <v>275</v>
      </c>
      <c r="K751" s="28">
        <v>8.81</v>
      </c>
      <c r="L751" s="29">
        <v>275</v>
      </c>
      <c r="M751" s="230">
        <f t="shared" si="97"/>
        <v>3.2036363636363641E-2</v>
      </c>
      <c r="N751" s="229">
        <v>56.35</v>
      </c>
      <c r="O751" s="231">
        <f>M751*N751</f>
        <v>1.8052490909090912</v>
      </c>
      <c r="P751" s="231">
        <f t="shared" si="98"/>
        <v>1922.1818181818185</v>
      </c>
      <c r="Q751" s="273">
        <f>P751*N751/1000</f>
        <v>108.31494545454548</v>
      </c>
    </row>
    <row r="752" spans="1:17" ht="12.75" customHeight="1">
      <c r="A752" s="355"/>
      <c r="B752" s="20" t="s">
        <v>515</v>
      </c>
      <c r="C752" s="69" t="s">
        <v>513</v>
      </c>
      <c r="D752" s="45">
        <v>4</v>
      </c>
      <c r="E752" s="45" t="s">
        <v>35</v>
      </c>
      <c r="F752" s="247">
        <f>G752+H752+I752</f>
        <v>6.1000000000000005</v>
      </c>
      <c r="G752" s="247">
        <v>0.29470000000000002</v>
      </c>
      <c r="H752" s="247">
        <v>0.56000000000000005</v>
      </c>
      <c r="I752" s="247">
        <v>5.2453000000000003</v>
      </c>
      <c r="J752" s="46">
        <v>162.94</v>
      </c>
      <c r="K752" s="47">
        <f>I752</f>
        <v>5.2453000000000003</v>
      </c>
      <c r="L752" s="46">
        <f>J752</f>
        <v>162.94</v>
      </c>
      <c r="M752" s="248">
        <f t="shared" si="97"/>
        <v>3.2191604271510986E-2</v>
      </c>
      <c r="N752" s="247">
        <v>49.3</v>
      </c>
      <c r="O752" s="249">
        <f>M752*N752</f>
        <v>1.5870460905854915</v>
      </c>
      <c r="P752" s="249">
        <f t="shared" si="98"/>
        <v>1931.4962562906592</v>
      </c>
      <c r="Q752" s="276">
        <f>P752*N752/1000</f>
        <v>95.222765435129489</v>
      </c>
    </row>
    <row r="753" spans="1:17" ht="12.75" customHeight="1">
      <c r="A753" s="355"/>
      <c r="B753" s="16" t="s">
        <v>401</v>
      </c>
      <c r="C753" s="59" t="s">
        <v>396</v>
      </c>
      <c r="D753" s="16">
        <v>16</v>
      </c>
      <c r="E753" s="16">
        <v>1964</v>
      </c>
      <c r="F753" s="250">
        <v>19.57</v>
      </c>
      <c r="G753" s="250"/>
      <c r="H753" s="250"/>
      <c r="I753" s="250">
        <v>19.57</v>
      </c>
      <c r="J753" s="27">
        <v>606.77</v>
      </c>
      <c r="K753" s="26">
        <v>19.57</v>
      </c>
      <c r="L753" s="27">
        <v>606.77</v>
      </c>
      <c r="M753" s="251">
        <f t="shared" si="97"/>
        <v>3.2252748158280733E-2</v>
      </c>
      <c r="N753" s="250">
        <v>65.400000000000006</v>
      </c>
      <c r="O753" s="252">
        <f>K753*N753/J753</f>
        <v>2.1093297295515603</v>
      </c>
      <c r="P753" s="252">
        <f t="shared" si="98"/>
        <v>1935.1648894968441</v>
      </c>
      <c r="Q753" s="277">
        <f>O753*60</f>
        <v>126.55978377309361</v>
      </c>
    </row>
    <row r="754" spans="1:17" ht="12.75" customHeight="1">
      <c r="A754" s="355"/>
      <c r="B754" s="20" t="s">
        <v>668</v>
      </c>
      <c r="C754" s="59" t="s">
        <v>667</v>
      </c>
      <c r="D754" s="16">
        <v>2</v>
      </c>
      <c r="E754" s="16">
        <v>1985</v>
      </c>
      <c r="F754" s="250">
        <f>G754+H754+I754</f>
        <v>4.3499999999999996</v>
      </c>
      <c r="G754" s="250">
        <v>0.11</v>
      </c>
      <c r="H754" s="250">
        <v>0.32</v>
      </c>
      <c r="I754" s="250">
        <v>3.92</v>
      </c>
      <c r="J754" s="27">
        <v>121.2</v>
      </c>
      <c r="K754" s="26">
        <v>3.92</v>
      </c>
      <c r="L754" s="27">
        <v>121.2</v>
      </c>
      <c r="M754" s="251">
        <f t="shared" si="97"/>
        <v>3.2343234323432342E-2</v>
      </c>
      <c r="N754" s="250">
        <v>60.5</v>
      </c>
      <c r="O754" s="252">
        <f>M754*N754*1.09</f>
        <v>2.1328745874587458</v>
      </c>
      <c r="P754" s="252">
        <f t="shared" si="98"/>
        <v>1940.5940594059405</v>
      </c>
      <c r="Q754" s="277">
        <f>P754*N754/1000</f>
        <v>117.4059405940594</v>
      </c>
    </row>
    <row r="755" spans="1:17" ht="12.75" customHeight="1">
      <c r="A755" s="355"/>
      <c r="B755" s="20" t="s">
        <v>31</v>
      </c>
      <c r="C755" s="58" t="s">
        <v>294</v>
      </c>
      <c r="D755" s="18">
        <v>6</v>
      </c>
      <c r="E755" s="18">
        <v>1984</v>
      </c>
      <c r="F755" s="229">
        <v>13.3</v>
      </c>
      <c r="G755" s="229">
        <v>0.41</v>
      </c>
      <c r="H755" s="229">
        <v>0.96</v>
      </c>
      <c r="I755" s="229">
        <v>11.93</v>
      </c>
      <c r="J755" s="29">
        <v>368</v>
      </c>
      <c r="K755" s="28">
        <v>11.93</v>
      </c>
      <c r="L755" s="29">
        <v>368</v>
      </c>
      <c r="M755" s="230">
        <f t="shared" si="97"/>
        <v>3.2418478260869563E-2</v>
      </c>
      <c r="N755" s="229">
        <v>56.35</v>
      </c>
      <c r="O755" s="231">
        <f>M755*N755</f>
        <v>1.8267812499999998</v>
      </c>
      <c r="P755" s="231">
        <f t="shared" si="98"/>
        <v>1945.1086956521738</v>
      </c>
      <c r="Q755" s="273">
        <f>P755*N755/1000</f>
        <v>109.606875</v>
      </c>
    </row>
    <row r="756" spans="1:17" ht="12.75" customHeight="1">
      <c r="A756" s="355"/>
      <c r="B756" s="20" t="s">
        <v>31</v>
      </c>
      <c r="C756" s="58" t="s">
        <v>292</v>
      </c>
      <c r="D756" s="18">
        <v>6</v>
      </c>
      <c r="E756" s="18">
        <v>1925</v>
      </c>
      <c r="F756" s="229">
        <v>10.5</v>
      </c>
      <c r="G756" s="229">
        <v>0.2</v>
      </c>
      <c r="H756" s="229">
        <v>0.98</v>
      </c>
      <c r="I756" s="229">
        <v>9.32</v>
      </c>
      <c r="J756" s="29">
        <v>285</v>
      </c>
      <c r="K756" s="28">
        <v>9.32</v>
      </c>
      <c r="L756" s="29">
        <v>285</v>
      </c>
      <c r="M756" s="230">
        <f t="shared" si="97"/>
        <v>3.2701754385964912E-2</v>
      </c>
      <c r="N756" s="229">
        <v>56.35</v>
      </c>
      <c r="O756" s="231">
        <f>M756*N756</f>
        <v>1.8427438596491228</v>
      </c>
      <c r="P756" s="231">
        <f t="shared" si="98"/>
        <v>1962.1052631578948</v>
      </c>
      <c r="Q756" s="273">
        <f>P756*N756/1000</f>
        <v>110.56463157894737</v>
      </c>
    </row>
    <row r="757" spans="1:17" ht="12.75" customHeight="1">
      <c r="A757" s="355"/>
      <c r="B757" s="16" t="s">
        <v>401</v>
      </c>
      <c r="C757" s="59" t="s">
        <v>399</v>
      </c>
      <c r="D757" s="16">
        <v>10</v>
      </c>
      <c r="E757" s="16">
        <v>1938</v>
      </c>
      <c r="F757" s="250">
        <v>9.9700000000000006</v>
      </c>
      <c r="G757" s="250"/>
      <c r="H757" s="250"/>
      <c r="I757" s="250">
        <v>9.9700000000000006</v>
      </c>
      <c r="J757" s="27">
        <v>304.82</v>
      </c>
      <c r="K757" s="26">
        <v>9.9700000000000006</v>
      </c>
      <c r="L757" s="27">
        <v>304.82</v>
      </c>
      <c r="M757" s="251">
        <f t="shared" si="97"/>
        <v>3.2707827570369399E-2</v>
      </c>
      <c r="N757" s="250">
        <v>65.400000000000006</v>
      </c>
      <c r="O757" s="252">
        <f>K757*N757/J757</f>
        <v>2.1390919231021592</v>
      </c>
      <c r="P757" s="252">
        <f t="shared" si="98"/>
        <v>1962.4696542221641</v>
      </c>
      <c r="Q757" s="277">
        <f>O757*60</f>
        <v>128.34551538612956</v>
      </c>
    </row>
    <row r="758" spans="1:17" ht="12.75" customHeight="1">
      <c r="A758" s="355"/>
      <c r="B758" s="16" t="s">
        <v>538</v>
      </c>
      <c r="C758" s="232" t="s">
        <v>536</v>
      </c>
      <c r="D758" s="233">
        <v>6</v>
      </c>
      <c r="E758" s="233">
        <v>1961</v>
      </c>
      <c r="F758" s="234">
        <v>3.9350000000000001</v>
      </c>
      <c r="G758" s="234">
        <v>0</v>
      </c>
      <c r="H758" s="234">
        <v>0</v>
      </c>
      <c r="I758" s="234">
        <v>3.9350009999999997</v>
      </c>
      <c r="J758" s="235">
        <v>120.27</v>
      </c>
      <c r="K758" s="236">
        <v>3.9350009999999997</v>
      </c>
      <c r="L758" s="235">
        <v>120.27</v>
      </c>
      <c r="M758" s="237">
        <v>3.2718059366425543E-2</v>
      </c>
      <c r="N758" s="234">
        <v>79.352000000000004</v>
      </c>
      <c r="O758" s="238">
        <v>2.5962434468445998</v>
      </c>
      <c r="P758" s="238">
        <v>1963.0835619855327</v>
      </c>
      <c r="Q758" s="274">
        <v>155.774606810676</v>
      </c>
    </row>
    <row r="759" spans="1:17" ht="12.75" customHeight="1">
      <c r="A759" s="355"/>
      <c r="B759" s="20" t="s">
        <v>229</v>
      </c>
      <c r="C759" s="232" t="s">
        <v>225</v>
      </c>
      <c r="D759" s="233">
        <v>8</v>
      </c>
      <c r="E759" s="233">
        <v>1959</v>
      </c>
      <c r="F759" s="234">
        <v>11.891567999999999</v>
      </c>
      <c r="G759" s="234">
        <v>0</v>
      </c>
      <c r="H759" s="234">
        <v>0</v>
      </c>
      <c r="I759" s="234">
        <v>11.891567999999999</v>
      </c>
      <c r="J759" s="235">
        <v>361.06</v>
      </c>
      <c r="K759" s="236">
        <v>11.891567999999999</v>
      </c>
      <c r="L759" s="235">
        <v>361.06</v>
      </c>
      <c r="M759" s="237">
        <v>3.2935157591536028E-2</v>
      </c>
      <c r="N759" s="234">
        <v>67.906999999999996</v>
      </c>
      <c r="O759" s="238">
        <v>2.236527746568437</v>
      </c>
      <c r="P759" s="238">
        <v>1976.1094554921617</v>
      </c>
      <c r="Q759" s="274">
        <v>134.1916647941062</v>
      </c>
    </row>
    <row r="760" spans="1:17" ht="12.75" customHeight="1">
      <c r="A760" s="355"/>
      <c r="B760" s="20" t="s">
        <v>229</v>
      </c>
      <c r="C760" s="232" t="s">
        <v>222</v>
      </c>
      <c r="D760" s="233">
        <v>6</v>
      </c>
      <c r="E760" s="233">
        <v>1959</v>
      </c>
      <c r="F760" s="234">
        <v>11.151999999999999</v>
      </c>
      <c r="G760" s="234">
        <v>0.78244000000000002</v>
      </c>
      <c r="H760" s="234">
        <v>0.06</v>
      </c>
      <c r="I760" s="234">
        <v>10.309559999999999</v>
      </c>
      <c r="J760" s="235">
        <v>310.93</v>
      </c>
      <c r="K760" s="236">
        <v>10.309559999999999</v>
      </c>
      <c r="L760" s="235">
        <v>310.93</v>
      </c>
      <c r="M760" s="237">
        <v>3.3157173640369214E-2</v>
      </c>
      <c r="N760" s="234">
        <v>67.906999999999996</v>
      </c>
      <c r="O760" s="238">
        <v>2.2516041903965522</v>
      </c>
      <c r="P760" s="238">
        <v>1989.430418422153</v>
      </c>
      <c r="Q760" s="274">
        <v>135.09625142379315</v>
      </c>
    </row>
    <row r="761" spans="1:17" ht="12.75" customHeight="1">
      <c r="A761" s="355"/>
      <c r="B761" s="20" t="s">
        <v>515</v>
      </c>
      <c r="C761" s="69" t="s">
        <v>514</v>
      </c>
      <c r="D761" s="45">
        <v>10</v>
      </c>
      <c r="E761" s="45" t="s">
        <v>35</v>
      </c>
      <c r="F761" s="247">
        <f>G761+H761+I761</f>
        <v>11.11</v>
      </c>
      <c r="G761" s="247">
        <v>0.66300000000000003</v>
      </c>
      <c r="H761" s="247">
        <v>0</v>
      </c>
      <c r="I761" s="247">
        <v>10.446999999999999</v>
      </c>
      <c r="J761" s="46">
        <v>314.19</v>
      </c>
      <c r="K761" s="47">
        <f>I761</f>
        <v>10.446999999999999</v>
      </c>
      <c r="L761" s="46">
        <f>J761</f>
        <v>314.19</v>
      </c>
      <c r="M761" s="248">
        <f>K761/L761</f>
        <v>3.3250580858716058E-2</v>
      </c>
      <c r="N761" s="247">
        <v>49.3</v>
      </c>
      <c r="O761" s="249">
        <f>M761*N761</f>
        <v>1.6392536363347017</v>
      </c>
      <c r="P761" s="249">
        <f>M761*60*1000</f>
        <v>1995.0348515229634</v>
      </c>
      <c r="Q761" s="276">
        <f>P761*N761/1000</f>
        <v>98.355218180082105</v>
      </c>
    </row>
    <row r="762" spans="1:17" ht="12.75" customHeight="1">
      <c r="A762" s="355"/>
      <c r="B762" s="16" t="s">
        <v>77</v>
      </c>
      <c r="C762" s="59" t="s">
        <v>70</v>
      </c>
      <c r="D762" s="16">
        <v>77</v>
      </c>
      <c r="E762" s="16">
        <v>1960</v>
      </c>
      <c r="F762" s="250">
        <v>48.27</v>
      </c>
      <c r="G762" s="250">
        <v>5.04</v>
      </c>
      <c r="H762" s="250">
        <v>1.1599999999999999</v>
      </c>
      <c r="I762" s="250">
        <f>F762-G762-H762</f>
        <v>42.070000000000007</v>
      </c>
      <c r="J762" s="27">
        <v>1264.19</v>
      </c>
      <c r="K762" s="26">
        <f>I762/J762*L762</f>
        <v>41.557848108274868</v>
      </c>
      <c r="L762" s="27">
        <v>1248.8</v>
      </c>
      <c r="M762" s="251">
        <f>K762/L762</f>
        <v>3.3278225583179749E-2</v>
      </c>
      <c r="N762" s="250">
        <v>70.522999999999996</v>
      </c>
      <c r="O762" s="252">
        <f>M762*N762</f>
        <v>2.3468803028025853</v>
      </c>
      <c r="P762" s="252">
        <f>M762*60*1000</f>
        <v>1996.6935349907851</v>
      </c>
      <c r="Q762" s="277">
        <f>P762*N762/1000</f>
        <v>140.81281816815513</v>
      </c>
    </row>
    <row r="763" spans="1:17" ht="12.75" customHeight="1">
      <c r="A763" s="355"/>
      <c r="B763" s="20" t="s">
        <v>229</v>
      </c>
      <c r="C763" s="232" t="s">
        <v>224</v>
      </c>
      <c r="D763" s="233">
        <v>4</v>
      </c>
      <c r="E763" s="233">
        <v>1963</v>
      </c>
      <c r="F763" s="234">
        <v>5.4080000000000004</v>
      </c>
      <c r="G763" s="234">
        <v>0.27205000000000001</v>
      </c>
      <c r="H763" s="234">
        <v>0.04</v>
      </c>
      <c r="I763" s="234">
        <v>5.0959500000000002</v>
      </c>
      <c r="J763" s="235">
        <v>150.99</v>
      </c>
      <c r="K763" s="236">
        <v>5.0959500000000002</v>
      </c>
      <c r="L763" s="235">
        <v>150.99</v>
      </c>
      <c r="M763" s="237">
        <v>3.3750248360818594E-2</v>
      </c>
      <c r="N763" s="234">
        <v>67.906999999999996</v>
      </c>
      <c r="O763" s="238">
        <v>2.291878115438108</v>
      </c>
      <c r="P763" s="238">
        <v>2025.0149016491155</v>
      </c>
      <c r="Q763" s="274">
        <v>137.51268692628648</v>
      </c>
    </row>
    <row r="764" spans="1:17" ht="12.75" customHeight="1">
      <c r="A764" s="355"/>
      <c r="B764" s="20" t="s">
        <v>229</v>
      </c>
      <c r="C764" s="232" t="s">
        <v>226</v>
      </c>
      <c r="D764" s="233">
        <v>4</v>
      </c>
      <c r="E764" s="233">
        <v>1952</v>
      </c>
      <c r="F764" s="234">
        <v>3.6586270000000001</v>
      </c>
      <c r="G764" s="234">
        <v>0</v>
      </c>
      <c r="H764" s="234">
        <v>0</v>
      </c>
      <c r="I764" s="234">
        <v>3.6586270000000001</v>
      </c>
      <c r="J764" s="235">
        <v>108</v>
      </c>
      <c r="K764" s="236">
        <v>3.6586270000000001</v>
      </c>
      <c r="L764" s="235">
        <v>108</v>
      </c>
      <c r="M764" s="237">
        <v>3.3876175925925928E-2</v>
      </c>
      <c r="N764" s="234">
        <v>67.906999999999996</v>
      </c>
      <c r="O764" s="238">
        <v>2.3004294786018518</v>
      </c>
      <c r="P764" s="238">
        <v>2032.5705555555555</v>
      </c>
      <c r="Q764" s="274">
        <v>138.02576871611112</v>
      </c>
    </row>
    <row r="765" spans="1:17" ht="12.75" customHeight="1">
      <c r="A765" s="355"/>
      <c r="B765" s="20" t="s">
        <v>763</v>
      </c>
      <c r="C765" s="68" t="s">
        <v>762</v>
      </c>
      <c r="D765" s="18">
        <v>12</v>
      </c>
      <c r="E765" s="18">
        <v>1960</v>
      </c>
      <c r="F765" s="229">
        <v>19.600000000000001</v>
      </c>
      <c r="G765" s="229">
        <v>0.73</v>
      </c>
      <c r="H765" s="229">
        <v>0.09</v>
      </c>
      <c r="I765" s="229">
        <v>18.77</v>
      </c>
      <c r="J765" s="29">
        <v>550.28</v>
      </c>
      <c r="K765" s="28">
        <v>18.77</v>
      </c>
      <c r="L765" s="29">
        <v>550.28</v>
      </c>
      <c r="M765" s="230">
        <f>K765/L765</f>
        <v>3.4109907683361196E-2</v>
      </c>
      <c r="N765" s="229">
        <v>84.3</v>
      </c>
      <c r="O765" s="231">
        <f>M765*N765</f>
        <v>2.8754652177073488</v>
      </c>
      <c r="P765" s="231">
        <f>M765*60*1000</f>
        <v>2046.5944610016718</v>
      </c>
      <c r="Q765" s="273">
        <f>P765*N765/1000</f>
        <v>172.52791306244092</v>
      </c>
    </row>
    <row r="766" spans="1:17" ht="12.75" customHeight="1">
      <c r="A766" s="355"/>
      <c r="B766" s="16" t="s">
        <v>77</v>
      </c>
      <c r="C766" s="59" t="s">
        <v>74</v>
      </c>
      <c r="D766" s="16">
        <v>63</v>
      </c>
      <c r="E766" s="16">
        <v>1960</v>
      </c>
      <c r="F766" s="250">
        <v>35.65</v>
      </c>
      <c r="G766" s="250">
        <v>4.08</v>
      </c>
      <c r="H766" s="250">
        <v>0</v>
      </c>
      <c r="I766" s="250">
        <f>F766-G766-H766</f>
        <v>31.57</v>
      </c>
      <c r="J766" s="27">
        <v>923.99</v>
      </c>
      <c r="K766" s="26">
        <f>I766/J766*L766</f>
        <v>31.57</v>
      </c>
      <c r="L766" s="27">
        <v>923.99</v>
      </c>
      <c r="M766" s="251">
        <f>K766/L766</f>
        <v>3.4167036439788308E-2</v>
      </c>
      <c r="N766" s="250">
        <v>70.522999999999996</v>
      </c>
      <c r="O766" s="252">
        <f>M766*N766</f>
        <v>2.4095619108431907</v>
      </c>
      <c r="P766" s="252">
        <f>M766*60*1000</f>
        <v>2050.0221863872985</v>
      </c>
      <c r="Q766" s="277">
        <f>P766*N766/1000</f>
        <v>144.57371465059143</v>
      </c>
    </row>
    <row r="767" spans="1:17" ht="12.75" customHeight="1">
      <c r="A767" s="355"/>
      <c r="B767" s="16" t="s">
        <v>362</v>
      </c>
      <c r="C767" s="239" t="s">
        <v>361</v>
      </c>
      <c r="D767" s="42">
        <v>4</v>
      </c>
      <c r="E767" s="48" t="s">
        <v>35</v>
      </c>
      <c r="F767" s="241">
        <v>7.22</v>
      </c>
      <c r="G767" s="241">
        <v>0.21</v>
      </c>
      <c r="H767" s="242">
        <v>0.4</v>
      </c>
      <c r="I767" s="241">
        <v>6.61</v>
      </c>
      <c r="J767" s="44">
        <v>191.55</v>
      </c>
      <c r="K767" s="243">
        <v>6.61</v>
      </c>
      <c r="L767" s="44">
        <v>191.55</v>
      </c>
      <c r="M767" s="230">
        <f>K767/L767</f>
        <v>3.4507961367789088E-2</v>
      </c>
      <c r="N767" s="229">
        <v>65.8</v>
      </c>
      <c r="O767" s="231">
        <f>M767*N767</f>
        <v>2.2706238580005218</v>
      </c>
      <c r="P767" s="231">
        <f>M767*60*1000</f>
        <v>2070.4776820673451</v>
      </c>
      <c r="Q767" s="273">
        <f>P767*N767/1000</f>
        <v>136.23743148003132</v>
      </c>
    </row>
    <row r="768" spans="1:17" ht="12.75" customHeight="1">
      <c r="A768" s="355"/>
      <c r="B768" s="20" t="s">
        <v>229</v>
      </c>
      <c r="C768" s="232" t="s">
        <v>223</v>
      </c>
      <c r="D768" s="233">
        <v>6</v>
      </c>
      <c r="E768" s="233">
        <v>1940</v>
      </c>
      <c r="F768" s="234">
        <v>8.8970000000000002</v>
      </c>
      <c r="G768" s="234">
        <v>0.21471999999999999</v>
      </c>
      <c r="H768" s="234">
        <v>0</v>
      </c>
      <c r="I768" s="234">
        <v>8.6822800000000004</v>
      </c>
      <c r="J768" s="235">
        <v>250.65</v>
      </c>
      <c r="K768" s="236">
        <v>8.6822800000000004</v>
      </c>
      <c r="L768" s="235">
        <v>250.65</v>
      </c>
      <c r="M768" s="237">
        <v>3.4639058448035109E-2</v>
      </c>
      <c r="N768" s="234">
        <v>67.906999999999996</v>
      </c>
      <c r="O768" s="238">
        <v>2.35223454203072</v>
      </c>
      <c r="P768" s="238">
        <v>2078.3435068821063</v>
      </c>
      <c r="Q768" s="274">
        <v>141.13407252184319</v>
      </c>
    </row>
    <row r="769" spans="1:17" ht="12.75" customHeight="1">
      <c r="A769" s="355"/>
      <c r="B769" s="20" t="s">
        <v>229</v>
      </c>
      <c r="C769" s="232" t="s">
        <v>220</v>
      </c>
      <c r="D769" s="233">
        <v>4</v>
      </c>
      <c r="E769" s="233">
        <v>1940</v>
      </c>
      <c r="F769" s="234">
        <v>14.754</v>
      </c>
      <c r="G769" s="234">
        <v>1.244516</v>
      </c>
      <c r="H769" s="234">
        <v>0.04</v>
      </c>
      <c r="I769" s="234">
        <v>13.469483</v>
      </c>
      <c r="J769" s="235">
        <v>383.02000000000004</v>
      </c>
      <c r="K769" s="236">
        <v>13.469483</v>
      </c>
      <c r="L769" s="235">
        <v>383.02000000000004</v>
      </c>
      <c r="M769" s="237">
        <v>3.5166526552138269E-2</v>
      </c>
      <c r="N769" s="234">
        <v>67.906999999999996</v>
      </c>
      <c r="O769" s="238">
        <v>2.3880533185760533</v>
      </c>
      <c r="P769" s="238">
        <v>2109.9915931282962</v>
      </c>
      <c r="Q769" s="274">
        <v>143.28319911456322</v>
      </c>
    </row>
    <row r="770" spans="1:17" ht="12.75" customHeight="1">
      <c r="A770" s="355"/>
      <c r="B770" s="16" t="s">
        <v>476</v>
      </c>
      <c r="C770" s="58" t="s">
        <v>473</v>
      </c>
      <c r="D770" s="18">
        <v>9</v>
      </c>
      <c r="E770" s="18">
        <v>1925</v>
      </c>
      <c r="F770" s="229">
        <v>24.454999999999998</v>
      </c>
      <c r="G770" s="229"/>
      <c r="H770" s="229"/>
      <c r="I770" s="229">
        <f>F770-G770-H770</f>
        <v>24.454999999999998</v>
      </c>
      <c r="J770" s="29">
        <v>684.99</v>
      </c>
      <c r="K770" s="28">
        <v>10.162000000000001</v>
      </c>
      <c r="L770" s="29">
        <v>284.64</v>
      </c>
      <c r="M770" s="230">
        <f>K770/L770</f>
        <v>3.5701236649803264E-2</v>
      </c>
      <c r="N770" s="229">
        <v>53.737000000000002</v>
      </c>
      <c r="O770" s="231">
        <f>M770*N770</f>
        <v>1.918477353850478</v>
      </c>
      <c r="P770" s="231">
        <f>M770*60*1000</f>
        <v>2142.0741989881958</v>
      </c>
      <c r="Q770" s="273">
        <f>P770*N770/1000</f>
        <v>115.10864123102868</v>
      </c>
    </row>
    <row r="771" spans="1:17" ht="12.75" customHeight="1">
      <c r="A771" s="355"/>
      <c r="B771" s="16" t="s">
        <v>77</v>
      </c>
      <c r="C771" s="59" t="s">
        <v>76</v>
      </c>
      <c r="D771" s="16">
        <v>8</v>
      </c>
      <c r="E771" s="16">
        <v>1901</v>
      </c>
      <c r="F771" s="250">
        <v>11.791</v>
      </c>
      <c r="G771" s="250">
        <v>0</v>
      </c>
      <c r="H771" s="250">
        <v>0</v>
      </c>
      <c r="I771" s="250">
        <f>F771-G771-H771</f>
        <v>11.791</v>
      </c>
      <c r="J771" s="27">
        <v>330.14</v>
      </c>
      <c r="K771" s="26">
        <f>I771/J771*L771</f>
        <v>10.518112013085359</v>
      </c>
      <c r="L771" s="27">
        <v>294.5</v>
      </c>
      <c r="M771" s="251">
        <f>K771/L771</f>
        <v>3.5715151147997823E-2</v>
      </c>
      <c r="N771" s="250">
        <v>70.522999999999996</v>
      </c>
      <c r="O771" s="252">
        <f>M771*N771</f>
        <v>2.5187396044102504</v>
      </c>
      <c r="P771" s="252">
        <f>M771*60*1000</f>
        <v>2142.9090688798692</v>
      </c>
      <c r="Q771" s="277">
        <f>P771*N771/1000</f>
        <v>151.12437626461502</v>
      </c>
    </row>
    <row r="772" spans="1:17" ht="12.75" customHeight="1">
      <c r="A772" s="355"/>
      <c r="B772" s="16" t="s">
        <v>476</v>
      </c>
      <c r="C772" s="58" t="s">
        <v>475</v>
      </c>
      <c r="D772" s="18">
        <v>6</v>
      </c>
      <c r="E772" s="18">
        <v>1926</v>
      </c>
      <c r="F772" s="229">
        <v>10.130000000000001</v>
      </c>
      <c r="G772" s="229">
        <v>0.20196</v>
      </c>
      <c r="H772" s="229">
        <v>0.8</v>
      </c>
      <c r="I772" s="229">
        <f>F772-G772-H772</f>
        <v>9.1280400000000004</v>
      </c>
      <c r="J772" s="29">
        <v>254.15</v>
      </c>
      <c r="K772" s="28">
        <v>6.9777500000000003</v>
      </c>
      <c r="L772" s="29">
        <v>194.28</v>
      </c>
      <c r="M772" s="230">
        <f>K772/L772</f>
        <v>3.5915946057236976E-2</v>
      </c>
      <c r="N772" s="229">
        <v>53.737000000000002</v>
      </c>
      <c r="O772" s="231">
        <f>M772*N772</f>
        <v>1.9300151932777434</v>
      </c>
      <c r="P772" s="231">
        <f>M772*60*1000</f>
        <v>2154.9567634342184</v>
      </c>
      <c r="Q772" s="273">
        <f>P772*N772/1000</f>
        <v>115.80091159666459</v>
      </c>
    </row>
    <row r="773" spans="1:17" ht="12.75" customHeight="1">
      <c r="A773" s="355"/>
      <c r="B773" s="20" t="s">
        <v>24</v>
      </c>
      <c r="C773" s="58" t="s">
        <v>281</v>
      </c>
      <c r="D773" s="18">
        <v>4</v>
      </c>
      <c r="E773" s="18" t="s">
        <v>28</v>
      </c>
      <c r="F773" s="229">
        <f>+G773+H773+I773</f>
        <v>3.6324709999999998</v>
      </c>
      <c r="G773" s="229">
        <v>0</v>
      </c>
      <c r="H773" s="229">
        <v>0</v>
      </c>
      <c r="I773" s="229">
        <v>3.6324709999999998</v>
      </c>
      <c r="J773" s="29">
        <v>100.97</v>
      </c>
      <c r="K773" s="28">
        <v>3.6324709999999998</v>
      </c>
      <c r="L773" s="29">
        <v>100.97</v>
      </c>
      <c r="M773" s="230">
        <f>K773/L773</f>
        <v>3.5975745270872536E-2</v>
      </c>
      <c r="N773" s="229">
        <v>71.177000000000007</v>
      </c>
      <c r="O773" s="231">
        <f>M773*N773</f>
        <v>2.5606456211448947</v>
      </c>
      <c r="P773" s="231">
        <f>M773*60*1000</f>
        <v>2158.5447162523519</v>
      </c>
      <c r="Q773" s="273">
        <f>P773*N773/1000</f>
        <v>153.63873726869366</v>
      </c>
    </row>
    <row r="774" spans="1:17" ht="12.75" customHeight="1">
      <c r="A774" s="355"/>
      <c r="B774" s="16" t="s">
        <v>476</v>
      </c>
      <c r="C774" s="58" t="s">
        <v>474</v>
      </c>
      <c r="D774" s="18">
        <v>23</v>
      </c>
      <c r="E774" s="18">
        <v>1963</v>
      </c>
      <c r="F774" s="229">
        <v>18.173999999999999</v>
      </c>
      <c r="G774" s="229"/>
      <c r="H774" s="229"/>
      <c r="I774" s="229">
        <f>F774-G774-H774</f>
        <v>18.173999999999999</v>
      </c>
      <c r="J774" s="29">
        <v>502.6</v>
      </c>
      <c r="K774" s="28">
        <v>18.173999999999999</v>
      </c>
      <c r="L774" s="29">
        <v>502.6</v>
      </c>
      <c r="M774" s="230">
        <f>K774/L774</f>
        <v>3.6159968165539194E-2</v>
      </c>
      <c r="N774" s="229">
        <v>53.737000000000002</v>
      </c>
      <c r="O774" s="231">
        <f>M774*N774</f>
        <v>1.9431282093115798</v>
      </c>
      <c r="P774" s="231">
        <f>M774*60*1000</f>
        <v>2169.5980899323513</v>
      </c>
      <c r="Q774" s="273">
        <f>P774*N774/1000</f>
        <v>116.58769255869476</v>
      </c>
    </row>
    <row r="775" spans="1:17" ht="12.75" customHeight="1">
      <c r="A775" s="355"/>
      <c r="B775" s="20" t="s">
        <v>229</v>
      </c>
      <c r="C775" s="232" t="s">
        <v>228</v>
      </c>
      <c r="D775" s="233">
        <v>13</v>
      </c>
      <c r="E775" s="233" t="s">
        <v>35</v>
      </c>
      <c r="F775" s="234">
        <v>14.656000000000001</v>
      </c>
      <c r="G775" s="234">
        <v>0</v>
      </c>
      <c r="H775" s="234">
        <v>0</v>
      </c>
      <c r="I775" s="234">
        <v>14.656000000000001</v>
      </c>
      <c r="J775" s="235">
        <v>397.64</v>
      </c>
      <c r="K775" s="236">
        <v>14.656000000000001</v>
      </c>
      <c r="L775" s="235">
        <v>397.64</v>
      </c>
      <c r="M775" s="237">
        <v>3.6857459008148075E-2</v>
      </c>
      <c r="N775" s="234">
        <v>67.906999999999996</v>
      </c>
      <c r="O775" s="238">
        <v>2.5028794688663112</v>
      </c>
      <c r="P775" s="238">
        <v>2211.4475404888844</v>
      </c>
      <c r="Q775" s="274">
        <v>150.17276813197867</v>
      </c>
    </row>
    <row r="776" spans="1:17" ht="12.75" customHeight="1">
      <c r="A776" s="355"/>
      <c r="B776" s="20" t="s">
        <v>229</v>
      </c>
      <c r="C776" s="232" t="s">
        <v>227</v>
      </c>
      <c r="D776" s="233">
        <v>8</v>
      </c>
      <c r="E776" s="233" t="s">
        <v>35</v>
      </c>
      <c r="F776" s="234">
        <v>9.2029999999999994</v>
      </c>
      <c r="G776" s="234">
        <v>0</v>
      </c>
      <c r="H776" s="234">
        <v>0</v>
      </c>
      <c r="I776" s="234">
        <v>9.2030010000000004</v>
      </c>
      <c r="J776" s="235">
        <v>248.01</v>
      </c>
      <c r="K776" s="236">
        <v>9.2030010000000004</v>
      </c>
      <c r="L776" s="235">
        <v>248.01</v>
      </c>
      <c r="M776" s="237">
        <v>3.7107378734728441E-2</v>
      </c>
      <c r="N776" s="234">
        <v>67.906999999999996</v>
      </c>
      <c r="O776" s="238">
        <v>2.5198507677392041</v>
      </c>
      <c r="P776" s="238">
        <v>2226.4427240837063</v>
      </c>
      <c r="Q776" s="274">
        <v>151.19104606435224</v>
      </c>
    </row>
    <row r="777" spans="1:17" ht="12.75" customHeight="1">
      <c r="A777" s="355"/>
      <c r="B777" s="20" t="s">
        <v>24</v>
      </c>
      <c r="C777" s="58" t="s">
        <v>556</v>
      </c>
      <c r="D777" s="18">
        <v>5</v>
      </c>
      <c r="E777" s="18" t="s">
        <v>28</v>
      </c>
      <c r="F777" s="229">
        <f>+G777+H777+I777</f>
        <v>6.5860000000000003</v>
      </c>
      <c r="G777" s="229">
        <v>0</v>
      </c>
      <c r="H777" s="229">
        <v>0</v>
      </c>
      <c r="I777" s="229">
        <v>6.5860000000000003</v>
      </c>
      <c r="J777" s="29">
        <v>176.04</v>
      </c>
      <c r="K777" s="28">
        <v>6.5860000000000003</v>
      </c>
      <c r="L777" s="29">
        <v>176.04</v>
      </c>
      <c r="M777" s="230">
        <f>K777/L777</f>
        <v>3.741195182912975E-2</v>
      </c>
      <c r="N777" s="229">
        <v>71.177000000000007</v>
      </c>
      <c r="O777" s="231">
        <f>M777*N777</f>
        <v>2.6628704953419686</v>
      </c>
      <c r="P777" s="231">
        <f>M777*60*1000</f>
        <v>2244.7171097477853</v>
      </c>
      <c r="Q777" s="273">
        <f>P777*N777/1000</f>
        <v>159.77222972051814</v>
      </c>
    </row>
    <row r="778" spans="1:17" ht="12.75" customHeight="1">
      <c r="A778" s="355"/>
      <c r="B778" s="20" t="s">
        <v>24</v>
      </c>
      <c r="C778" s="58" t="s">
        <v>230</v>
      </c>
      <c r="D778" s="18">
        <v>6</v>
      </c>
      <c r="E778" s="18" t="s">
        <v>28</v>
      </c>
      <c r="F778" s="229">
        <f>+G778+H778+I778</f>
        <v>5.9582319999999998</v>
      </c>
      <c r="G778" s="229">
        <v>8.2485000000000003E-2</v>
      </c>
      <c r="H778" s="229">
        <v>0.02</v>
      </c>
      <c r="I778" s="229">
        <v>5.855747</v>
      </c>
      <c r="J778" s="29">
        <v>156.38999999999999</v>
      </c>
      <c r="K778" s="28">
        <v>5.855747</v>
      </c>
      <c r="L778" s="29">
        <v>156.38999999999999</v>
      </c>
      <c r="M778" s="230">
        <f>K778/L778</f>
        <v>3.7443231664428672E-2</v>
      </c>
      <c r="N778" s="229">
        <v>71.177000000000007</v>
      </c>
      <c r="O778" s="231">
        <f>M778*N778</f>
        <v>2.6650969001790399</v>
      </c>
      <c r="P778" s="231">
        <f>M778*60*1000</f>
        <v>2246.5938998657202</v>
      </c>
      <c r="Q778" s="273">
        <f>P778*N778/1000</f>
        <v>159.90581401074238</v>
      </c>
    </row>
    <row r="779" spans="1:17" ht="12.75" customHeight="1">
      <c r="A779" s="355"/>
      <c r="B779" s="20" t="s">
        <v>172</v>
      </c>
      <c r="C779" s="68" t="s">
        <v>171</v>
      </c>
      <c r="D779" s="30">
        <v>4</v>
      </c>
      <c r="E779" s="18" t="s">
        <v>35</v>
      </c>
      <c r="F779" s="229">
        <f>G779+H779+I779</f>
        <v>5.3</v>
      </c>
      <c r="G779" s="229">
        <v>0</v>
      </c>
      <c r="H779" s="229">
        <v>0</v>
      </c>
      <c r="I779" s="229">
        <v>5.3</v>
      </c>
      <c r="J779" s="29">
        <v>135.59</v>
      </c>
      <c r="K779" s="28">
        <v>5.3</v>
      </c>
      <c r="L779" s="29">
        <v>135.59</v>
      </c>
      <c r="M779" s="230">
        <f>K779/L779</f>
        <v>3.9088428350173315E-2</v>
      </c>
      <c r="N779" s="229">
        <v>52</v>
      </c>
      <c r="O779" s="231">
        <f>M779*N779</f>
        <v>2.0325982742090125</v>
      </c>
      <c r="P779" s="231">
        <f>M779*60*1000</f>
        <v>2345.3057010103989</v>
      </c>
      <c r="Q779" s="273">
        <f>P779*N779/1000</f>
        <v>121.95589645254076</v>
      </c>
    </row>
    <row r="780" spans="1:17" ht="12.75" customHeight="1">
      <c r="A780" s="355"/>
      <c r="B780" s="20" t="s">
        <v>86</v>
      </c>
      <c r="C780" s="232" t="s">
        <v>246</v>
      </c>
      <c r="D780" s="233">
        <v>12</v>
      </c>
      <c r="E780" s="233">
        <v>1972</v>
      </c>
      <c r="F780" s="234">
        <v>38.198</v>
      </c>
      <c r="G780" s="234">
        <v>8.5679999999999996</v>
      </c>
      <c r="H780" s="234">
        <v>8.64</v>
      </c>
      <c r="I780" s="234">
        <v>20.989993999999999</v>
      </c>
      <c r="J780" s="235">
        <v>532.47</v>
      </c>
      <c r="K780" s="236">
        <v>20.989993999999999</v>
      </c>
      <c r="L780" s="235">
        <v>532.47</v>
      </c>
      <c r="M780" s="237">
        <v>3.9420049955866052E-2</v>
      </c>
      <c r="N780" s="234">
        <v>76.082000000000008</v>
      </c>
      <c r="O780" s="238">
        <v>2.9991562407422014</v>
      </c>
      <c r="P780" s="238">
        <v>2365.2029973519634</v>
      </c>
      <c r="Q780" s="274">
        <v>179.94937444453208</v>
      </c>
    </row>
    <row r="781" spans="1:17" ht="12.75" customHeight="1">
      <c r="A781" s="355"/>
      <c r="B781" s="20" t="s">
        <v>456</v>
      </c>
      <c r="C781" s="58" t="s">
        <v>710</v>
      </c>
      <c r="D781" s="18">
        <v>5</v>
      </c>
      <c r="E781" s="18">
        <v>1947</v>
      </c>
      <c r="F781" s="229">
        <v>6.1760000000000002</v>
      </c>
      <c r="G781" s="229">
        <v>0.45300000000000001</v>
      </c>
      <c r="H781" s="229">
        <v>0.08</v>
      </c>
      <c r="I781" s="229">
        <v>5.6429999999999998</v>
      </c>
      <c r="J781" s="29">
        <v>198.86</v>
      </c>
      <c r="K781" s="28">
        <v>1.8169999999999999</v>
      </c>
      <c r="L781" s="29">
        <v>45.89</v>
      </c>
      <c r="M781" s="230">
        <f>K781/L781</f>
        <v>3.9594682937459137E-2</v>
      </c>
      <c r="N781" s="229">
        <v>73.47</v>
      </c>
      <c r="O781" s="231">
        <f>M781*N781</f>
        <v>2.9090213554151227</v>
      </c>
      <c r="P781" s="231">
        <f>M781*60*1000</f>
        <v>2375.6809762475482</v>
      </c>
      <c r="Q781" s="273">
        <f>P781*N781/1000</f>
        <v>174.54128132490735</v>
      </c>
    </row>
    <row r="782" spans="1:17" ht="12.75" customHeight="1">
      <c r="A782" s="355"/>
      <c r="B782" s="20" t="s">
        <v>31</v>
      </c>
      <c r="C782" s="58" t="s">
        <v>293</v>
      </c>
      <c r="D782" s="18">
        <v>9</v>
      </c>
      <c r="E782" s="18">
        <v>1986</v>
      </c>
      <c r="F782" s="229">
        <v>19.2</v>
      </c>
      <c r="G782" s="229">
        <v>0.36</v>
      </c>
      <c r="H782" s="229">
        <v>1.44</v>
      </c>
      <c r="I782" s="229">
        <v>17.399999999999999</v>
      </c>
      <c r="J782" s="29">
        <v>412</v>
      </c>
      <c r="K782" s="28">
        <v>17.399999999999999</v>
      </c>
      <c r="L782" s="29">
        <v>412</v>
      </c>
      <c r="M782" s="230">
        <f>K782/L782</f>
        <v>4.2233009708737862E-2</v>
      </c>
      <c r="N782" s="229">
        <v>56.35</v>
      </c>
      <c r="O782" s="231">
        <f>M782*N782</f>
        <v>2.3798300970873787</v>
      </c>
      <c r="P782" s="231">
        <f>M782*60*1000</f>
        <v>2533.9805825242715</v>
      </c>
      <c r="Q782" s="273">
        <f>P782*N782/1000</f>
        <v>142.78980582524272</v>
      </c>
    </row>
    <row r="783" spans="1:17" ht="12.75" customHeight="1">
      <c r="A783" s="355"/>
      <c r="B783" s="20" t="s">
        <v>517</v>
      </c>
      <c r="C783" s="58" t="s">
        <v>808</v>
      </c>
      <c r="D783" s="18">
        <v>3</v>
      </c>
      <c r="E783" s="18">
        <v>1940</v>
      </c>
      <c r="F783" s="229">
        <f>SUM(G783+H783+I783)</f>
        <v>5.0590000000000002</v>
      </c>
      <c r="G783" s="229">
        <v>0</v>
      </c>
      <c r="H783" s="229">
        <v>0</v>
      </c>
      <c r="I783" s="229">
        <v>5.0590000000000002</v>
      </c>
      <c r="J783" s="29">
        <v>112.26</v>
      </c>
      <c r="K783" s="28">
        <v>5.0590000000000002</v>
      </c>
      <c r="L783" s="29">
        <v>112.26</v>
      </c>
      <c r="M783" s="230">
        <f>K783/L783</f>
        <v>4.5065027614466416E-2</v>
      </c>
      <c r="N783" s="229">
        <v>56.14</v>
      </c>
      <c r="O783" s="231">
        <f>M783*N783</f>
        <v>2.5299506502761444</v>
      </c>
      <c r="P783" s="231">
        <f>M783*60*1000</f>
        <v>2703.9016568679849</v>
      </c>
      <c r="Q783" s="273">
        <f>P783*N783/1000</f>
        <v>151.79703901656868</v>
      </c>
    </row>
    <row r="784" spans="1:17" ht="12.75" customHeight="1">
      <c r="A784" s="355"/>
      <c r="B784" s="20" t="s">
        <v>517</v>
      </c>
      <c r="C784" s="58" t="s">
        <v>807</v>
      </c>
      <c r="D784" s="18">
        <v>4</v>
      </c>
      <c r="E784" s="18"/>
      <c r="F784" s="229">
        <f>SUM(G784+H784+I784)</f>
        <v>7.383</v>
      </c>
      <c r="G784" s="229">
        <v>0</v>
      </c>
      <c r="H784" s="229">
        <v>0</v>
      </c>
      <c r="I784" s="229">
        <v>7.383</v>
      </c>
      <c r="J784" s="29">
        <v>160.13</v>
      </c>
      <c r="K784" s="28">
        <v>7.383</v>
      </c>
      <c r="L784" s="29">
        <v>160.13</v>
      </c>
      <c r="M784" s="230">
        <f>K784/L784</f>
        <v>4.6106288640479609E-2</v>
      </c>
      <c r="N784" s="229">
        <v>56.14</v>
      </c>
      <c r="O784" s="231">
        <f>M784*N784</f>
        <v>2.5884070442765252</v>
      </c>
      <c r="P784" s="231">
        <f>M784*60*1000</f>
        <v>2766.3773184287766</v>
      </c>
      <c r="Q784" s="273">
        <f>P784*N784/1000</f>
        <v>155.30442265659153</v>
      </c>
    </row>
    <row r="785" spans="1:17" ht="12.75" customHeight="1" thickBot="1">
      <c r="A785" s="356"/>
      <c r="B785" s="279" t="s">
        <v>86</v>
      </c>
      <c r="C785" s="280" t="s">
        <v>85</v>
      </c>
      <c r="D785" s="281">
        <v>8</v>
      </c>
      <c r="E785" s="281">
        <v>1969</v>
      </c>
      <c r="F785" s="282">
        <v>61.040999999999997</v>
      </c>
      <c r="G785" s="282">
        <v>5.4569999999999999</v>
      </c>
      <c r="H785" s="282">
        <v>12.72</v>
      </c>
      <c r="I785" s="282">
        <v>42.863996999999998</v>
      </c>
      <c r="J785" s="283">
        <v>416.7</v>
      </c>
      <c r="K785" s="284">
        <v>42.863996999999998</v>
      </c>
      <c r="L785" s="283">
        <v>416.7</v>
      </c>
      <c r="M785" s="285">
        <v>0.10286536357091433</v>
      </c>
      <c r="N785" s="282">
        <v>74.992000000000004</v>
      </c>
      <c r="O785" s="286">
        <v>7.714079344910008</v>
      </c>
      <c r="P785" s="286">
        <v>6171.9218142548598</v>
      </c>
      <c r="Q785" s="287">
        <v>462.8447606946005</v>
      </c>
    </row>
  </sheetData>
  <sortState ref="B597:R785">
    <sortCondition ref="M597:M785"/>
  </sortState>
  <mergeCells count="19">
    <mergeCell ref="D2:D3"/>
    <mergeCell ref="J2:J3"/>
    <mergeCell ref="K2:K3"/>
    <mergeCell ref="A360:A596"/>
    <mergeCell ref="A597:A785"/>
    <mergeCell ref="A1:Q1"/>
    <mergeCell ref="Q2:Q3"/>
    <mergeCell ref="P2:P3"/>
    <mergeCell ref="F2:I2"/>
    <mergeCell ref="N2:N3"/>
    <mergeCell ref="L2:L3"/>
    <mergeCell ref="B2:B4"/>
    <mergeCell ref="A2:A4"/>
    <mergeCell ref="E2:E3"/>
    <mergeCell ref="M2:M3"/>
    <mergeCell ref="O2:O3"/>
    <mergeCell ref="C2:C4"/>
    <mergeCell ref="A6:A156"/>
    <mergeCell ref="A157:A359"/>
  </mergeCells>
  <phoneticPr fontId="2" type="noConversion"/>
  <pageMargins left="0.21" right="0.16" top="0.24" bottom="0.2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vasaris</vt:lpstr>
      <vt:lpstr>'2015 vasaris'!Print_Titles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2013-11-18T06:30:13Z</cp:lastPrinted>
  <dcterms:created xsi:type="dcterms:W3CDTF">2007-12-03T08:09:16Z</dcterms:created>
  <dcterms:modified xsi:type="dcterms:W3CDTF">2015-03-19T11:41:17Z</dcterms:modified>
</cp:coreProperties>
</file>