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320" windowHeight="6090" activeTab="0"/>
  </bookViews>
  <sheets>
    <sheet name="2015 balandis" sheetId="1" r:id="rId1"/>
  </sheets>
  <definedNames>
    <definedName name="_xlnm.Print_Titles" localSheetId="0">'2015 balandis'!$3:$3</definedName>
  </definedNames>
  <calcPr fullCalcOnLoad="1"/>
</workbook>
</file>

<file path=xl/sharedStrings.xml><?xml version="1.0" encoding="utf-8"?>
<sst xmlns="http://schemas.openxmlformats.org/spreadsheetml/2006/main" count="1980" uniqueCount="933">
  <si>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</si>
  <si>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</si>
  <si>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</si>
  <si>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</si>
  <si>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</si>
  <si>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</si>
  <si>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</si>
  <si>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</si>
  <si>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</si>
  <si>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</si>
  <si>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</si>
  <si>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</si>
  <si>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</si>
  <si>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</si>
  <si>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</si>
  <si>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</si>
  <si>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</si>
  <si>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</si>
  <si>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</si>
  <si>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</si>
  <si>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</si>
  <si>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</si>
  <si>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</si>
  <si>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</si>
  <si>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Akmenė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</si>
  <si>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</si>
  <si>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</si>
  <si>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</si>
  <si>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iki1992</t>
  </si>
  <si>
    <t>Statybininkų g. 23</t>
  </si>
  <si>
    <t>Anykščiai</t>
  </si>
  <si>
    <t>Birštonas</t>
  </si>
  <si>
    <t>Draugystės 6</t>
  </si>
  <si>
    <t>Saulės 3</t>
  </si>
  <si>
    <t>Ignalina</t>
  </si>
  <si>
    <t>iki 1992</t>
  </si>
  <si>
    <t>Jonava</t>
  </si>
  <si>
    <t>Ateities g. 6, Stasiūnai</t>
  </si>
  <si>
    <t>Rožių g. 1, Žiežmariai</t>
  </si>
  <si>
    <t>Kaišiadorys</t>
  </si>
  <si>
    <t>Radvilėnų  5 (KVT)</t>
  </si>
  <si>
    <t>Karaliaus Mindaugo 7</t>
  </si>
  <si>
    <t>Krėvės 82B</t>
  </si>
  <si>
    <t>Archyvo 48 (KVT)</t>
  </si>
  <si>
    <t>Ašmenos II-oji 37</t>
  </si>
  <si>
    <t>Jaunimo 4 (renov.)</t>
  </si>
  <si>
    <t>Geležinio Vilko 1A</t>
  </si>
  <si>
    <t>Sukilėlių 87A (KVT)</t>
  </si>
  <si>
    <t>Kovo 11-osios 114 (renov.)(KVT)</t>
  </si>
  <si>
    <t>Kovo 11-osios 118 (renov)(KVT)</t>
  </si>
  <si>
    <t>Taikos 78 (renov.)</t>
  </si>
  <si>
    <t>Pašilės 59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</si>
  <si>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</si>
  <si>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</si>
  <si>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</si>
  <si>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</si>
  <si>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</si>
  <si>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</si>
  <si>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</si>
  <si>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</si>
  <si>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</si>
  <si>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>Pašilės 96 (KVT)</t>
  </si>
  <si>
    <t>Gravrogkų 17</t>
  </si>
  <si>
    <t>Lukšio 64</t>
  </si>
  <si>
    <t>Vievio 54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</si>
  <si>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</si>
  <si>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</si>
  <si>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</si>
  <si>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</si>
  <si>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</si>
  <si>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</si>
  <si>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</si>
  <si>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Masiulio T. 1</t>
  </si>
  <si>
    <t>Sąjungos a. 10</t>
  </si>
  <si>
    <t>Masiulio 6</t>
  </si>
  <si>
    <t>Jakšto 8</t>
  </si>
  <si>
    <t>Kaunas</t>
  </si>
  <si>
    <t>BIRUTĖS 14 (renov.)</t>
  </si>
  <si>
    <t>VINGIO 1 (renov.)</t>
  </si>
  <si>
    <t>LAUKO 17 (renov.)</t>
  </si>
  <si>
    <t>PUTINŲ 24A</t>
  </si>
  <si>
    <t>KAŠTONŲ 12 (renov.)</t>
  </si>
  <si>
    <t>AUKŠTAKALNIO 14</t>
  </si>
  <si>
    <t>STATYBININKŲ 46 (renov.)</t>
  </si>
  <si>
    <t>NAUJOJI 68 (renov.)</t>
  </si>
  <si>
    <t>Statybininkų 107</t>
  </si>
  <si>
    <t>PUTINŲ 2 (renov.)</t>
  </si>
  <si>
    <t>MIKLUSĖNŲ 33</t>
  </si>
  <si>
    <t>VILTIES 18</t>
  </si>
  <si>
    <t>JAUNIMO 38</t>
  </si>
  <si>
    <t>STATYBININKŲ 27</t>
  </si>
  <si>
    <t>Kalniškės 23</t>
  </si>
  <si>
    <t>NAUJOJI 96</t>
  </si>
  <si>
    <t>NAUJOJI 18</t>
  </si>
  <si>
    <t>NAUJOJI 86</t>
  </si>
  <si>
    <t>JONYNO 5</t>
  </si>
  <si>
    <t>KAŠTONŲ 52</t>
  </si>
  <si>
    <t>VOLUNGĖS 22</t>
  </si>
  <si>
    <t>JAZMINŲ 12</t>
  </si>
  <si>
    <t>VOLUNGĖS 27</t>
  </si>
  <si>
    <t>VOLUNGĖS 12</t>
  </si>
  <si>
    <t>STATYBININKŲ 49</t>
  </si>
  <si>
    <t>LIKIŠKĖLIŲ 40</t>
  </si>
  <si>
    <t>STATYBININKŲ 34</t>
  </si>
  <si>
    <t>Alytus</t>
  </si>
  <si>
    <t>DVARO  27</t>
  </si>
  <si>
    <t>DVARO  25</t>
  </si>
  <si>
    <t>PASIENIO 3 KYBARTAI</t>
  </si>
  <si>
    <t>DARVINO 26 KYBARTAI</t>
  </si>
  <si>
    <t>MOKYKLOS 3 PILVIŠKIAI</t>
  </si>
  <si>
    <t>DARVINO 19 KYBARTAI</t>
  </si>
  <si>
    <t>VIŠTYČIO 2 VIRBALIS</t>
  </si>
  <si>
    <t>K.NAUMIESČIO 9A KYBARTAI</t>
  </si>
  <si>
    <t>DARIAUS IR GIRENO 2A KYBARTAI</t>
  </si>
  <si>
    <t>VASARIO 16-OS 10 PILVIŠKIAI</t>
  </si>
  <si>
    <t>TARYBŲ 7 KYBARTAI</t>
  </si>
  <si>
    <t>VASARIO 16-OS 4 PILVIŠKIAI</t>
  </si>
  <si>
    <t>VASARIO 16-OS 12 PILVIŠKIAI</t>
  </si>
  <si>
    <t>Vilkaviškis</t>
  </si>
  <si>
    <t>Bažnyčios 11 Viekšniai</t>
  </si>
  <si>
    <t>VENTOS 33</t>
  </si>
  <si>
    <t>LAISVĖS 218</t>
  </si>
  <si>
    <t>P.VILEIŠIO 6</t>
  </si>
  <si>
    <t>Bažnyčios 13 Viekšniai</t>
  </si>
  <si>
    <t>S.Daukanto 8 Viekšniai</t>
  </si>
  <si>
    <t>SODŲ 11</t>
  </si>
  <si>
    <t>VASARIO 16-OSIOS 8</t>
  </si>
  <si>
    <t>Mažeikių 3 Viekšniai</t>
  </si>
  <si>
    <t>Tirkšlių 7 Viekšniai</t>
  </si>
  <si>
    <t>Mažeikiai</t>
  </si>
  <si>
    <t>Žirmūnų g. 3 (ren.)</t>
  </si>
  <si>
    <t>Žirmūnų g. 126 (ren.)</t>
  </si>
  <si>
    <t>M.Mironaitės g. 18</t>
  </si>
  <si>
    <t>Bajorų kelias 3</t>
  </si>
  <si>
    <t>Sviliškių g. 8</t>
  </si>
  <si>
    <t>Pavilnionių g. 31</t>
  </si>
  <si>
    <t>Pavilnionių g. 33</t>
  </si>
  <si>
    <t>Žirmūnų g. 128 (ren.)</t>
  </si>
  <si>
    <t>Žirmūnų g. 30C</t>
  </si>
  <si>
    <t>Sviliškių g. 4, 6</t>
  </si>
  <si>
    <t>M.Marcinkevičiaus g. 31, 33, 35</t>
  </si>
  <si>
    <t>J.Galvydžio g. 11A</t>
  </si>
  <si>
    <t>M.Marcinkevičiaus g. 37, Baltupio g. 175</t>
  </si>
  <si>
    <t>J.Kubiliaus g. 4</t>
  </si>
  <si>
    <t>Tolminkiemio g. 31</t>
  </si>
  <si>
    <t>J.Franko g. 8</t>
  </si>
  <si>
    <t>S.Žukausko g. 27</t>
  </si>
  <si>
    <t>Tolminkiemio g. 14</t>
  </si>
  <si>
    <t>Taikos g. 134, 136</t>
  </si>
  <si>
    <t>Kovo 11-osios g. 55</t>
  </si>
  <si>
    <t>V.Pietario g. 7</t>
  </si>
  <si>
    <t>Šviesos g 11 (bt. 41-60)</t>
  </si>
  <si>
    <t>Šviesos g 14 (bt. 81-100)</t>
  </si>
  <si>
    <t>Taikos g. 25, 27</t>
  </si>
  <si>
    <t>Šviesos g 4 (bt. 81-100)</t>
  </si>
  <si>
    <t>Gabijos g. 81 (bt. 1-36)</t>
  </si>
  <si>
    <t>Gedvydžių g. 29 (bt. 1-36)</t>
  </si>
  <si>
    <t>Gedvydžių g. 20</t>
  </si>
  <si>
    <t>Taikos g. 241, 243, 245</t>
  </si>
  <si>
    <t>Antakalnio g. 118</t>
  </si>
  <si>
    <t>Taikos g. 105</t>
  </si>
  <si>
    <t>Kapsų g. 38</t>
  </si>
  <si>
    <t>Musninkų g. 7</t>
  </si>
  <si>
    <t>Žemynos g. 35</t>
  </si>
  <si>
    <t>S.Stanevičiaus g. 7 (bt. 1-40)</t>
  </si>
  <si>
    <t>Žemynos g. 25</t>
  </si>
  <si>
    <t>Peteliškių g. 10</t>
  </si>
  <si>
    <t>Naugarduko g. 56</t>
  </si>
  <si>
    <t>Kanklių g. 10B</t>
  </si>
  <si>
    <t>Smėlio g. 11</t>
  </si>
  <si>
    <t>Šaltkalvių g. 66</t>
  </si>
  <si>
    <t>Gelvonų g. 57</t>
  </si>
  <si>
    <t>Smėlio g. 15</t>
  </si>
  <si>
    <t>J.Basanavičiaus g. 17A</t>
  </si>
  <si>
    <t>Žaliųjų ežerų g. 9</t>
  </si>
  <si>
    <t>Parko g. 6</t>
  </si>
  <si>
    <t>Parko g. 4</t>
  </si>
  <si>
    <t>Gedimino pr. 27</t>
  </si>
  <si>
    <t>Vykinto g. 8</t>
  </si>
  <si>
    <t>V.Grybo g. 30</t>
  </si>
  <si>
    <t>Žygio g. 4</t>
  </si>
  <si>
    <t>J.Tiškevičiaus g. 6</t>
  </si>
  <si>
    <t>Kunigiškių g. 4</t>
  </si>
  <si>
    <t>Lentvario g. 1</t>
  </si>
  <si>
    <t>K.Vanagėlio g. 9</t>
  </si>
  <si>
    <t>S.Skapo g. 6, 8</t>
  </si>
  <si>
    <t>Vilnius</t>
  </si>
  <si>
    <t>Ventos 6 Venta</t>
  </si>
  <si>
    <t>J.Biliūno g. 20</t>
  </si>
  <si>
    <t>Statybininkų g. 19</t>
  </si>
  <si>
    <t>Statybininkų g. 21</t>
  </si>
  <si>
    <t>VYTAUTO 1A,</t>
  </si>
  <si>
    <t>Lukšos-Daumanto 2 (KVT)</t>
  </si>
  <si>
    <t>Didlaukio g. 22, 24</t>
  </si>
  <si>
    <t>I. Daugiabučiai suvartojantys mažiausiai šilumos (naujos statybos, kokybiški namai)</t>
  </si>
  <si>
    <t>VOLUNGĖS 29</t>
  </si>
  <si>
    <t>Ventos 7 Venta</t>
  </si>
  <si>
    <t>J.Basanavičiaus g. 60</t>
  </si>
  <si>
    <t>J.Biliūno g. 22</t>
  </si>
  <si>
    <t>Žiburio g. 7</t>
  </si>
  <si>
    <t>Šaltupio g. 45</t>
  </si>
  <si>
    <t>Šviesos g. 14</t>
  </si>
  <si>
    <t>DAR.IR GIRĖNO 7,</t>
  </si>
  <si>
    <t>DAR.IR GIRĖNO 23A IIL.</t>
  </si>
  <si>
    <t>DAR.IR GIRĖNO 23A IIIL.</t>
  </si>
  <si>
    <t>VILNIAUS 10 IIIIL</t>
  </si>
  <si>
    <t>KĘSTUČIO 27 IIIL.</t>
  </si>
  <si>
    <t>FABRIKO  14</t>
  </si>
  <si>
    <t>Birutės g. 10, Kaišiadorys</t>
  </si>
  <si>
    <t>Parko g. 8, Stasiūnai</t>
  </si>
  <si>
    <t>Prūsų g. 15</t>
  </si>
  <si>
    <t>ŽEMAITIJOS 15</t>
  </si>
  <si>
    <t xml:space="preserve">iki 1992 </t>
  </si>
  <si>
    <t>Panevėžys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</si>
  <si>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</si>
  <si>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</si>
  <si>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</si>
  <si>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</si>
  <si>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</si>
  <si>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</si>
  <si>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</si>
  <si>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</si>
  <si>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</si>
  <si>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</si>
  <si>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</si>
  <si>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</si>
  <si>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</si>
  <si>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</si>
  <si>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</si>
  <si>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</si>
  <si>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</si>
  <si>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</si>
  <si>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</si>
  <si>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53</t>
  </si>
  <si>
    <t>J. Tumo-Vaižganto g. 85</t>
  </si>
  <si>
    <t>J. Tumo-Vaižganto g. 85A</t>
  </si>
  <si>
    <t>V. Mačernio g. 51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</si>
  <si>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</si>
  <si>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</si>
  <si>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</si>
  <si>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</si>
  <si>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</si>
  <si>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</si>
  <si>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</si>
  <si>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</si>
  <si>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</si>
  <si>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</si>
  <si>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</si>
  <si>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</si>
  <si>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</si>
  <si>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</si>
  <si>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</si>
  <si>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>Plungė</t>
  </si>
  <si>
    <t>Prienai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</si>
  <si>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</si>
  <si>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</si>
  <si>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</si>
  <si>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</si>
  <si>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</si>
  <si>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</si>
  <si>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</si>
  <si>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</si>
  <si>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</si>
  <si>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</si>
  <si>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</si>
  <si>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</si>
  <si>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</si>
  <si>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</si>
  <si>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</si>
  <si>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</si>
  <si>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</si>
  <si>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</si>
  <si>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Vaižganto 1</t>
  </si>
  <si>
    <t>Jaunimo 12</t>
  </si>
  <si>
    <t>Dariaus ir Girėno 26</t>
  </si>
  <si>
    <t>iki1960</t>
  </si>
  <si>
    <t>Vytauto Didžiojo 3</t>
  </si>
  <si>
    <t>Raseiniai</t>
  </si>
  <si>
    <t xml:space="preserve">Kviečių g. 56 (renov.), </t>
  </si>
  <si>
    <t xml:space="preserve">Gegužių g. 19 (renov.), </t>
  </si>
  <si>
    <t xml:space="preserve">Dainų g. 40A (renov.), </t>
  </si>
  <si>
    <t xml:space="preserve">Gegužių g. 73 (renov.), </t>
  </si>
  <si>
    <t xml:space="preserve">Grinkevičiaus g. 8 (renov.), </t>
  </si>
  <si>
    <t xml:space="preserve">Vytauto g. 149 (renov.), </t>
  </si>
  <si>
    <t xml:space="preserve">Tilžės g. 126A, </t>
  </si>
  <si>
    <t xml:space="preserve">Draugystės pr. 3A, </t>
  </si>
  <si>
    <t xml:space="preserve">P. Cvirkos g. 75A, </t>
  </si>
  <si>
    <t xml:space="preserve">Ežero g. 15, </t>
  </si>
  <si>
    <t xml:space="preserve">P. Višinskio g. 37, </t>
  </si>
  <si>
    <t>Šiauliai</t>
  </si>
  <si>
    <t>D.Poškos g.12</t>
  </si>
  <si>
    <t>Dariaus ir Girėno g.57</t>
  </si>
  <si>
    <t>Utena</t>
  </si>
  <si>
    <t>renov.</t>
  </si>
  <si>
    <t>Varėna</t>
  </si>
  <si>
    <t>Taikos 20</t>
  </si>
  <si>
    <t>Eur/MWh</t>
  </si>
  <si>
    <t>Eur/m²/mėn</t>
  </si>
  <si>
    <t>Eur/mėn</t>
  </si>
  <si>
    <t>Žiburio g. 2</t>
  </si>
  <si>
    <t>BASANAVIČIAUS 12,</t>
  </si>
  <si>
    <t>PUŠYNO 13,</t>
  </si>
  <si>
    <t>CHEMIKŲ  84</t>
  </si>
  <si>
    <t>CHEMIKŲ  60</t>
  </si>
  <si>
    <t>iki 1992 m.</t>
  </si>
  <si>
    <t>Girelės g. 39, Kaišiadorys</t>
  </si>
  <si>
    <t>Žaslių g. 62A, Žiežmariai</t>
  </si>
  <si>
    <t>PAVASARIO 12</t>
  </si>
  <si>
    <t>TYLIOJI 32</t>
  </si>
  <si>
    <t>Dzūkų 17</t>
  </si>
  <si>
    <t>Dzūkų 15</t>
  </si>
  <si>
    <t>Dzūkų 13</t>
  </si>
  <si>
    <t>Dainavos 13</t>
  </si>
  <si>
    <t>Dainavos 11</t>
  </si>
  <si>
    <t>Ateities 7-9</t>
  </si>
  <si>
    <t>Sodų 4</t>
  </si>
  <si>
    <t>M. Gustaičio 2</t>
  </si>
  <si>
    <t>M. Gustaičio 11</t>
  </si>
  <si>
    <t>Seinų 22</t>
  </si>
  <si>
    <t>Montvilos 20</t>
  </si>
  <si>
    <t>Montvilos 18</t>
  </si>
  <si>
    <t>M. Gustaičio 5</t>
  </si>
  <si>
    <t>Kauno 33</t>
  </si>
  <si>
    <t>Vilniaus 3</t>
  </si>
  <si>
    <t>Sodų 10</t>
  </si>
  <si>
    <t>M. Gustaičio 3</t>
  </si>
  <si>
    <t>Montvilos 28</t>
  </si>
  <si>
    <t>Montvilos 22a</t>
  </si>
  <si>
    <t>Lazdijai</t>
  </si>
  <si>
    <t>Kėdainiai</t>
  </si>
  <si>
    <t>Rokiškis</t>
  </si>
  <si>
    <t>Kupiškis</t>
  </si>
  <si>
    <t>Zarasai</t>
  </si>
  <si>
    <t>J. Tumo-Vaižganto g. 96</t>
  </si>
  <si>
    <t>Vėjo 12</t>
  </si>
  <si>
    <t xml:space="preserve">Klevų g. 13 (renov.), </t>
  </si>
  <si>
    <t xml:space="preserve">Kauno g. 22, </t>
  </si>
  <si>
    <t xml:space="preserve">Energetikų g. 11, </t>
  </si>
  <si>
    <t xml:space="preserve">A. Mickevičiaus g. 38, </t>
  </si>
  <si>
    <t>Dariaus ir Girėno g.45</t>
  </si>
  <si>
    <t>Trakai</t>
  </si>
  <si>
    <t xml:space="preserve">Basanavičiaus g. 15, </t>
  </si>
  <si>
    <t xml:space="preserve">Basanavičiaus g. 21, </t>
  </si>
  <si>
    <t xml:space="preserve">Basanavičiaus g. 30, </t>
  </si>
  <si>
    <t xml:space="preserve">Sporto g. 6, </t>
  </si>
  <si>
    <t xml:space="preserve">Sporto g. 8, </t>
  </si>
  <si>
    <t xml:space="preserve">Sporto g. 10, </t>
  </si>
  <si>
    <t xml:space="preserve">Laisvės g. 3, </t>
  </si>
  <si>
    <t xml:space="preserve">Vasario 16 g. 6, </t>
  </si>
  <si>
    <t xml:space="preserve">Vasario 16 g. 8, </t>
  </si>
  <si>
    <t xml:space="preserve">Vytauto g. 15, </t>
  </si>
  <si>
    <t xml:space="preserve">Dzūkų g. 26, </t>
  </si>
  <si>
    <t xml:space="preserve">Vasario 16 g. 4, </t>
  </si>
  <si>
    <t xml:space="preserve">Vasario 16 g. 10, </t>
  </si>
  <si>
    <t xml:space="preserve">Vasario 16 g. 11, </t>
  </si>
  <si>
    <t xml:space="preserve">Vytauto g. 7, </t>
  </si>
  <si>
    <t>Daukanto 8 Akmenė</t>
  </si>
  <si>
    <t>Vytauto 6 Naujoji Akmenė</t>
  </si>
  <si>
    <t>Žalgirio 7 Naujoji Akmenė</t>
  </si>
  <si>
    <t>Žalgirio 5 Naujoji Akmenė</t>
  </si>
  <si>
    <t>Vytauto 4 Naujoji Akmenė</t>
  </si>
  <si>
    <t>Elektrėnai</t>
  </si>
  <si>
    <t>Aukštaičių g. 11,  (renov)</t>
  </si>
  <si>
    <t>Aukštaičių g. 26,  (renov)</t>
  </si>
  <si>
    <t xml:space="preserve">Technikos g. 10, </t>
  </si>
  <si>
    <t>A.KULVIEČIO  18</t>
  </si>
  <si>
    <t>KAUNO   6</t>
  </si>
  <si>
    <t>ŽEMAITĖS  11</t>
  </si>
  <si>
    <t>CHEMIKŲ 112</t>
  </si>
  <si>
    <t>Dzūkų 11 (ren. )</t>
  </si>
  <si>
    <t>Sodų 6 (ren. )</t>
  </si>
  <si>
    <t>Dzūkų 9 (ren. )</t>
  </si>
  <si>
    <t>Tiesos 8 (ren.)</t>
  </si>
  <si>
    <t>Vilniaus 14 (ren.)</t>
  </si>
  <si>
    <t>Kauno 8 (ren.)</t>
  </si>
  <si>
    <t>Senamiesčio 3(ren. )</t>
  </si>
  <si>
    <t>GAMYKLOS 19</t>
  </si>
  <si>
    <t>PAVASARIO 16</t>
  </si>
  <si>
    <t>Pasvalys</t>
  </si>
  <si>
    <t xml:space="preserve">Kniaudiškių g. 54 (apšiltintas), </t>
  </si>
  <si>
    <t xml:space="preserve">Kranto g. 47 (su ind.apskaitos priet., apšiltintas), </t>
  </si>
  <si>
    <t xml:space="preserve">Molainių g. 8 (apšiltintas), </t>
  </si>
  <si>
    <t xml:space="preserve">Kranto g. 37  (su dalikliais, apšiltintas), </t>
  </si>
  <si>
    <t xml:space="preserve">Klaipėdos g. 99 K2, </t>
  </si>
  <si>
    <t xml:space="preserve">Klaipėdos g. 99 K1, </t>
  </si>
  <si>
    <t xml:space="preserve">Pušaloto g. 76, </t>
  </si>
  <si>
    <t xml:space="preserve">Klaipėdos g. 99 K3, </t>
  </si>
  <si>
    <t xml:space="preserve">Margirio g. 18, </t>
  </si>
  <si>
    <t xml:space="preserve">Margirio g. 20, </t>
  </si>
  <si>
    <t xml:space="preserve">Margirio g. 10, </t>
  </si>
  <si>
    <t xml:space="preserve">Liepų al. 13, </t>
  </si>
  <si>
    <t xml:space="preserve">Vilties g. 47, </t>
  </si>
  <si>
    <t xml:space="preserve">Vilties g. 22, </t>
  </si>
  <si>
    <t xml:space="preserve">Ramygalos g. 67, </t>
  </si>
  <si>
    <t xml:space="preserve">Švyturio g. 19, </t>
  </si>
  <si>
    <t xml:space="preserve">Liepų al. 15A, </t>
  </si>
  <si>
    <t xml:space="preserve">Vilniaus g. 20, </t>
  </si>
  <si>
    <t xml:space="preserve">Marijonų g. 29, </t>
  </si>
  <si>
    <t xml:space="preserve">Smėlynės g. 73, </t>
  </si>
  <si>
    <t xml:space="preserve">Seinų g. 17, </t>
  </si>
  <si>
    <t xml:space="preserve">Smetonos g. 5A, </t>
  </si>
  <si>
    <t xml:space="preserve">Švyturio g. 9, </t>
  </si>
  <si>
    <t xml:space="preserve">Marijonų g. 39, </t>
  </si>
  <si>
    <t xml:space="preserve">Žagienės g. 4, </t>
  </si>
  <si>
    <t xml:space="preserve">Kerbedžio g. 24, </t>
  </si>
  <si>
    <t xml:space="preserve">Jakšto g. 8, </t>
  </si>
  <si>
    <t xml:space="preserve">Nevėžio g. 24, </t>
  </si>
  <si>
    <t xml:space="preserve">J. Basanavičiaus g. 130, </t>
  </si>
  <si>
    <t xml:space="preserve">J. Basanavičiaus g. 94, </t>
  </si>
  <si>
    <t xml:space="preserve">Respublikos g. 24, </t>
  </si>
  <si>
    <t xml:space="preserve">Chemikų g. 3, </t>
  </si>
  <si>
    <t xml:space="preserve">Respublikos g. 26, </t>
  </si>
  <si>
    <t xml:space="preserve">J. Basanavičiaus g. 138, </t>
  </si>
  <si>
    <t>Technikos g. 7,</t>
  </si>
  <si>
    <t>Vytauto skg. 12,</t>
  </si>
  <si>
    <t xml:space="preserve">P. Širvio g. 5, </t>
  </si>
  <si>
    <t>Taikos g. 5,</t>
  </si>
  <si>
    <t>Jaunimo 9,Balbieriškis</t>
  </si>
  <si>
    <t>Radviliškis</t>
  </si>
  <si>
    <t>J.Pauliaus II G.34 Eišiškės</t>
  </si>
  <si>
    <t>J.Pauliaus II G.28 Eišiškės</t>
  </si>
  <si>
    <t>Šalčininkai</t>
  </si>
  <si>
    <t xml:space="preserve">A.Mickevičiaus g. 8 </t>
  </si>
  <si>
    <t xml:space="preserve">A.Mickevičiaus g.24 </t>
  </si>
  <si>
    <t xml:space="preserve">Sniadeckio g.10 </t>
  </si>
  <si>
    <t xml:space="preserve">Sniadeckio g.14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</si>
  <si>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</si>
  <si>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</si>
  <si>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</si>
  <si>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</si>
  <si>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Vutauto g.33 </t>
  </si>
  <si>
    <t xml:space="preserve">A.Mickevičiaus g.1a </t>
  </si>
  <si>
    <t xml:space="preserve">Šalčios g.8 </t>
  </si>
  <si>
    <t xml:space="preserve">Šalčios g.14 </t>
  </si>
  <si>
    <t xml:space="preserve">Vilniaus g.26 </t>
  </si>
  <si>
    <t xml:space="preserve">Vilniaus g.26 b </t>
  </si>
  <si>
    <t xml:space="preserve">Vilniaus g.45-1 </t>
  </si>
  <si>
    <t xml:space="preserve">Vytauto g.22-3 </t>
  </si>
  <si>
    <t xml:space="preserve">Mokyklos g.27 </t>
  </si>
  <si>
    <t xml:space="preserve">Vytauto g.31-1 </t>
  </si>
  <si>
    <t xml:space="preserve">Vilniaus g. 202 (renov.), </t>
  </si>
  <si>
    <t xml:space="preserve">M. Valančiaus g. 2 (renov.), </t>
  </si>
  <si>
    <t xml:space="preserve">Dubijos g. 29, </t>
  </si>
  <si>
    <t>Kovo 11-osios g.24</t>
  </si>
  <si>
    <t>Šilalė</t>
  </si>
  <si>
    <t>Aušros g. 99,  (renov.)</t>
  </si>
  <si>
    <t>Vyžuonų g. 11a,  (renov.)</t>
  </si>
  <si>
    <t>Taikos g. 20,  (renov.)</t>
  </si>
  <si>
    <t xml:space="preserve">V.Kudirkos g. 22, </t>
  </si>
  <si>
    <t>Vaižganto g. 14,  (renov.)</t>
  </si>
  <si>
    <t>Maironio g. 13,  (renov.)</t>
  </si>
  <si>
    <t>J.Basanavičiaus g. 100,  (renov.)</t>
  </si>
  <si>
    <t xml:space="preserve">Aukštakalnio g. 116, </t>
  </si>
  <si>
    <t xml:space="preserve">Krašuonos g. 3, </t>
  </si>
  <si>
    <t xml:space="preserve">Krašuonos g. 13, </t>
  </si>
  <si>
    <t xml:space="preserve">Aukštakalnio g. 72, </t>
  </si>
  <si>
    <t xml:space="preserve">Aukštakalnio g. 114, </t>
  </si>
  <si>
    <t xml:space="preserve">Aukštakalnio g. 68, </t>
  </si>
  <si>
    <t xml:space="preserve">Aukštakalnio g. 90, </t>
  </si>
  <si>
    <t xml:space="preserve">Sėlių g. 30a, </t>
  </si>
  <si>
    <t xml:space="preserve">Taikos g. 19, </t>
  </si>
  <si>
    <t xml:space="preserve">J.Basanavičiaus g. 108, </t>
  </si>
  <si>
    <t xml:space="preserve">Kauno g. 27, </t>
  </si>
  <si>
    <t xml:space="preserve">K.Donelaičio g. 12, </t>
  </si>
  <si>
    <t xml:space="preserve">Kęstučio g. 1, </t>
  </si>
  <si>
    <t xml:space="preserve">Kęstučio g. 9, </t>
  </si>
  <si>
    <t xml:space="preserve">Tauragnų g. 4, </t>
  </si>
  <si>
    <t xml:space="preserve">Užpalių g. 88, </t>
  </si>
  <si>
    <t>Pušelės g. 5, Naujieji Valkininkai</t>
  </si>
  <si>
    <t>Pušelės g. 7, Naujieji Valkininkai</t>
  </si>
  <si>
    <t>Pušelės g. 9, Naujieji Valkininkai</t>
  </si>
  <si>
    <t xml:space="preserve">Dzūkų g. 38, </t>
  </si>
  <si>
    <t xml:space="preserve">Marcinkonių g. 16, </t>
  </si>
  <si>
    <t xml:space="preserve">Vytauto g. 38, </t>
  </si>
  <si>
    <t xml:space="preserve">Aušros g. 10, </t>
  </si>
  <si>
    <t xml:space="preserve">Melioratorių g. 3, </t>
  </si>
  <si>
    <t xml:space="preserve">Vasario 16 g. 13, </t>
  </si>
  <si>
    <t>Žirmūnų g. 131 (ren.)</t>
  </si>
  <si>
    <t>Blindžių g. 7</t>
  </si>
  <si>
    <t>AUŠROS 8 VILKAVISKIS</t>
  </si>
  <si>
    <t>Šilumos suvartojimas ir mokėjimai už šilumą Lietuvos miestų daugiabučiuose gyvenamuosiuose namuose  (2015 m. balandžio mėn)</t>
  </si>
  <si>
    <t>Kęstučio 2 Akmenė</t>
  </si>
  <si>
    <t>Sodo 7 Akmenė</t>
  </si>
  <si>
    <t>Ramučių 33 Naujoji Akmenė</t>
  </si>
  <si>
    <t>Stadiono 15 Akmenė</t>
  </si>
  <si>
    <t>Kęstučio 6 Akmenė</t>
  </si>
  <si>
    <t>Stadiono 13 Akmenė</t>
  </si>
  <si>
    <t>Respublikos 14 Naujoji Akmenė</t>
  </si>
  <si>
    <t>Ramučių 40 Naujoji Akmenė</t>
  </si>
  <si>
    <t>V.Kudirkos 17 Naujoji Akmenė</t>
  </si>
  <si>
    <t>Ramučių 38 Naujoji Akmenė</t>
  </si>
  <si>
    <t>V.Kudirkos 12 Naujoji Akmenė</t>
  </si>
  <si>
    <t>L.Pelėdos 11Naujoji Akmenė</t>
  </si>
  <si>
    <t>V.Kudirkos 14 Naujoji Akmenė</t>
  </si>
  <si>
    <t>Žemaitės 4 Akmenė</t>
  </si>
  <si>
    <t>KĘSTUČIO 7. (ren.)</t>
  </si>
  <si>
    <t>KĘSTUČIO 9, (ren.)</t>
  </si>
  <si>
    <t>DAR.IR GIR.23A I laipt.,</t>
  </si>
  <si>
    <t>LELIJŲ 11,</t>
  </si>
  <si>
    <t>LELIJŲ 17,</t>
  </si>
  <si>
    <t>DAR.IR GIR.23B,</t>
  </si>
  <si>
    <t>DARIAUS IR  GIR. 23 (ren.)</t>
  </si>
  <si>
    <t>VILNIAUS 12,</t>
  </si>
  <si>
    <t>VILNIAUS 4,</t>
  </si>
  <si>
    <t xml:space="preserve">Draugystės 4, </t>
  </si>
  <si>
    <t xml:space="preserve">Draugystės 6, </t>
  </si>
  <si>
    <t xml:space="preserve">Draugystės 12, </t>
  </si>
  <si>
    <t xml:space="preserve">Draugystės 16, </t>
  </si>
  <si>
    <t xml:space="preserve">Sodų 3, </t>
  </si>
  <si>
    <t xml:space="preserve">Sodų 4, </t>
  </si>
  <si>
    <t xml:space="preserve">Šarkinės 27, </t>
  </si>
  <si>
    <t xml:space="preserve">Šviesos 3, </t>
  </si>
  <si>
    <t xml:space="preserve">Šarkinės 23, </t>
  </si>
  <si>
    <t xml:space="preserve">Šarkinės 25, </t>
  </si>
  <si>
    <t xml:space="preserve">Pergalės 9a, </t>
  </si>
  <si>
    <t xml:space="preserve">Pergalės 11, </t>
  </si>
  <si>
    <t xml:space="preserve">Pergalės 47, </t>
  </si>
  <si>
    <t xml:space="preserve">Pergalės 53, </t>
  </si>
  <si>
    <t xml:space="preserve">Saulės  4, </t>
  </si>
  <si>
    <t xml:space="preserve">Saulės 7, </t>
  </si>
  <si>
    <t xml:space="preserve">Trakų 14, </t>
  </si>
  <si>
    <t xml:space="preserve">Šarkinės 15, </t>
  </si>
  <si>
    <t xml:space="preserve">Šarkinės 21, </t>
  </si>
  <si>
    <t xml:space="preserve">Šviesos 9, </t>
  </si>
  <si>
    <t xml:space="preserve">Draugystės 17, </t>
  </si>
  <si>
    <t xml:space="preserve">Draugystės 25, </t>
  </si>
  <si>
    <t xml:space="preserve">Pergalės 17, </t>
  </si>
  <si>
    <t>Saulės 12,</t>
  </si>
  <si>
    <t xml:space="preserve">Saulės 17, </t>
  </si>
  <si>
    <t xml:space="preserve">Trakų 10, </t>
  </si>
  <si>
    <t xml:space="preserve">Trakų 27, </t>
  </si>
  <si>
    <t xml:space="preserve">Šviesos 4, </t>
  </si>
  <si>
    <t xml:space="preserve">Trakų 37, </t>
  </si>
  <si>
    <t>Pergalės 51</t>
  </si>
  <si>
    <t>Vasario 16-osios g. 8, Dūkštas, Ignalinos r. (renov)</t>
  </si>
  <si>
    <t>Laisvės g. 74,  (renov)</t>
  </si>
  <si>
    <t xml:space="preserve">Aukštaičių g. 34, </t>
  </si>
  <si>
    <t xml:space="preserve">Aukštaičių g. 32, </t>
  </si>
  <si>
    <t xml:space="preserve">Sodų g. 13a, Vidiškių k. Ignalinos r. </t>
  </si>
  <si>
    <t xml:space="preserve">Vasario 16-osios g. 1, Dūkštas, Ignalinos r. </t>
  </si>
  <si>
    <t xml:space="preserve">Turistų g. 45, </t>
  </si>
  <si>
    <t xml:space="preserve">Sodų g. 4, Vidiškių k. Ignalinos r. </t>
  </si>
  <si>
    <t xml:space="preserve">Turistų g. 11A, </t>
  </si>
  <si>
    <t>A.KULVIEČIO  15 (renov.)</t>
  </si>
  <si>
    <t>CHEMIKŲ  86 (renov.)</t>
  </si>
  <si>
    <t>CHEMIKŲ  92C (renov.)</t>
  </si>
  <si>
    <t>SODŲ  91 (renov.)</t>
  </si>
  <si>
    <t>LIETAVOS   1 (renov.)</t>
  </si>
  <si>
    <t>BIRUTĖS   6 (renov.)</t>
  </si>
  <si>
    <t>A.KULVIEČIO  13A</t>
  </si>
  <si>
    <t>LIETAVOS  19</t>
  </si>
  <si>
    <t>VARNUTĖS  11</t>
  </si>
  <si>
    <t>ŽEIMIŲ TAKAS   6</t>
  </si>
  <si>
    <t>A.KULVIEČIO  32</t>
  </si>
  <si>
    <t>P.VAIČIŪNO  24</t>
  </si>
  <si>
    <t>LIETAVOS  27</t>
  </si>
  <si>
    <t>ŽEIMIŲ TAKAS   5</t>
  </si>
  <si>
    <t>VILNIAUS   9</t>
  </si>
  <si>
    <t>CHEMIKŲ  90</t>
  </si>
  <si>
    <t>CHEMIKŲ  62</t>
  </si>
  <si>
    <t>ŽALIOJI   8</t>
  </si>
  <si>
    <t>KOSMONAUTŲ  14</t>
  </si>
  <si>
    <t>P.VAIČIŪNO   2B</t>
  </si>
  <si>
    <t>KOSMONAUTŲ   3A</t>
  </si>
  <si>
    <t>CHEMIKŲ  31</t>
  </si>
  <si>
    <t>CHEMIKŲ  98</t>
  </si>
  <si>
    <t>CHEMIKŲ 122</t>
  </si>
  <si>
    <t>CHEMIKŲ 132</t>
  </si>
  <si>
    <t>VILNIAUS  31L</t>
  </si>
  <si>
    <t>MIŠKININKŲ   3</t>
  </si>
  <si>
    <t>CHEMIKŲ   8</t>
  </si>
  <si>
    <t>ŽEIMIŲ  26</t>
  </si>
  <si>
    <t>Sodų g.10-ojo NSB (renov.)</t>
  </si>
  <si>
    <t>ŽEMAITIJOS 29 (renov.)</t>
  </si>
  <si>
    <t>P.VILEIŠIO 4 (renov.)</t>
  </si>
  <si>
    <t>Laisvės g.40-ojo NSB (renov.)</t>
  </si>
  <si>
    <t>Gamyklos g.15-ojo (renov.)</t>
  </si>
  <si>
    <t>GAMYKLOS 6 (renov.)</t>
  </si>
  <si>
    <t>V.BURBOS 4 (renov.)</t>
  </si>
  <si>
    <t>NAFTININKŲ 14 (renov.)</t>
  </si>
  <si>
    <t>V.BURBOS 5 (renov.)</t>
  </si>
  <si>
    <t>SODŲ 9 (renov.)</t>
  </si>
  <si>
    <t>NAFTININKŲ 8</t>
  </si>
  <si>
    <t>GAMYKLOS 17 (renov.)</t>
  </si>
  <si>
    <t>MINDAUGO 4 (renov.)</t>
  </si>
  <si>
    <t>NAFTININKŲ 22 (renov.)</t>
  </si>
  <si>
    <t>VENTOS 45</t>
  </si>
  <si>
    <t>NAFTININKŲ 34 (renov.)</t>
  </si>
  <si>
    <t>VYŠNIŲ 42 (renov.)</t>
  </si>
  <si>
    <t>PAVASARIO 14</t>
  </si>
  <si>
    <t>VENTOS 16</t>
  </si>
  <si>
    <t>ŽEMAITIJOS 18</t>
  </si>
  <si>
    <t>STOTIES 26</t>
  </si>
  <si>
    <t>DRAUGYSTĖS 16</t>
  </si>
  <si>
    <t>Laisvės g. 17</t>
  </si>
  <si>
    <t>Pavenčių g.11-ojo NSB</t>
  </si>
  <si>
    <t>LAISVĖS 224</t>
  </si>
  <si>
    <t>Kruojos Nr.4</t>
  </si>
  <si>
    <t>Kruojos Nr.6</t>
  </si>
  <si>
    <t>P.Mašioto 49</t>
  </si>
  <si>
    <t>Pergalės 4</t>
  </si>
  <si>
    <t>P.Mašioto 61</t>
  </si>
  <si>
    <t>Saulėtekio 44</t>
  </si>
  <si>
    <t xml:space="preserve">V. Didžiojo 72  </t>
  </si>
  <si>
    <t>V. Didžiojo 70</t>
  </si>
  <si>
    <t>Saulėtekio 36</t>
  </si>
  <si>
    <t xml:space="preserve">P.Mašioto 39       </t>
  </si>
  <si>
    <t>P.Mašioto 59</t>
  </si>
  <si>
    <t>P.Mašioto 41</t>
  </si>
  <si>
    <t xml:space="preserve">P.Mašioto 53 </t>
  </si>
  <si>
    <t>Mindaugo 4</t>
  </si>
  <si>
    <t xml:space="preserve">Kęstučio 8  </t>
  </si>
  <si>
    <t>Taikos 30</t>
  </si>
  <si>
    <t>Pergalės 16</t>
  </si>
  <si>
    <t>Taikos 22</t>
  </si>
  <si>
    <t>Vasario 16-osios 19</t>
  </si>
  <si>
    <t>Vilniaus 28</t>
  </si>
  <si>
    <t>Taikos  24</t>
  </si>
  <si>
    <t>Kęstučio 2</t>
  </si>
  <si>
    <t>L.Giros 8</t>
  </si>
  <si>
    <t>Taikos 18A</t>
  </si>
  <si>
    <t xml:space="preserve">Joniškėlio 2   </t>
  </si>
  <si>
    <t>Mindaugo 2C</t>
  </si>
  <si>
    <t>Taikos  24A</t>
  </si>
  <si>
    <t>Vilniaus 34</t>
  </si>
  <si>
    <t xml:space="preserve">Joniškėlio 8 </t>
  </si>
  <si>
    <t>Vasario 16-osios 13</t>
  </si>
  <si>
    <t>Ušinsko 22</t>
  </si>
  <si>
    <t>V. Didžiojo 27</t>
  </si>
  <si>
    <t xml:space="preserve">Mažoji 1  </t>
  </si>
  <si>
    <t>Pakruojis</t>
  </si>
  <si>
    <t xml:space="preserve">Jakšto g. 10 (su ind.aps. priet., apšiltin.) </t>
  </si>
  <si>
    <t>Gėlių g. 3 (su ind.apsk.priet., apšiltintas)</t>
  </si>
  <si>
    <t>Aušros 20,Veiveriai</t>
  </si>
  <si>
    <t>Aušros 22,Veiveriai</t>
  </si>
  <si>
    <t>Vaitkaus 6,(renov)</t>
  </si>
  <si>
    <t>Vytauto 32,(renov)</t>
  </si>
  <si>
    <t>Birut4s 4,</t>
  </si>
  <si>
    <t>Statybininkų 19,(renov)</t>
  </si>
  <si>
    <t>Vytauto 36,</t>
  </si>
  <si>
    <t>Kęstučio 81G,</t>
  </si>
  <si>
    <t>Kęstučio 77,(renov)</t>
  </si>
  <si>
    <t>Stadiono 24a,</t>
  </si>
  <si>
    <t>Vytauto 22,</t>
  </si>
  <si>
    <t>Stadiono 24 2L.,</t>
  </si>
  <si>
    <t>Statybininkų 5 1L.,</t>
  </si>
  <si>
    <t>Statybininkų 9 1L.,</t>
  </si>
  <si>
    <t xml:space="preserve">Brundzos 10, </t>
  </si>
  <si>
    <t>Statybininkų 9 2L.,</t>
  </si>
  <si>
    <t>Stadiono 16,</t>
  </si>
  <si>
    <t>Statybininkų 11 ,</t>
  </si>
  <si>
    <t>Vytauto 55,</t>
  </si>
  <si>
    <t>Stadiono 10 1L.,</t>
  </si>
  <si>
    <t>Stadiono 6 3L.,</t>
  </si>
  <si>
    <t>Janonio 5,</t>
  </si>
  <si>
    <t xml:space="preserve">Brundzos 4, </t>
  </si>
  <si>
    <t>Stadiono 4 3L.,</t>
  </si>
  <si>
    <t>Stadiono 8 2L.,</t>
  </si>
  <si>
    <t>Stadiono 18 2L.,</t>
  </si>
  <si>
    <t>Vytauto 4a,</t>
  </si>
  <si>
    <t>Basanavičiaus 26,</t>
  </si>
  <si>
    <t>Vytauto 25,</t>
  </si>
  <si>
    <t xml:space="preserve">Jaunystės 35, </t>
  </si>
  <si>
    <t xml:space="preserve">Vaižganto 60, </t>
  </si>
  <si>
    <t xml:space="preserve">Jaunystės 20, </t>
  </si>
  <si>
    <t xml:space="preserve">Laisvės al. 36, </t>
  </si>
  <si>
    <t xml:space="preserve">NAUJOJI 10, </t>
  </si>
  <si>
    <t xml:space="preserve">NAUJOJI 4, </t>
  </si>
  <si>
    <t xml:space="preserve">Vaižganto 58C, </t>
  </si>
  <si>
    <t xml:space="preserve">NAUJOJI 6,   </t>
  </si>
  <si>
    <t xml:space="preserve">NAUJOJI 8,   </t>
  </si>
  <si>
    <t xml:space="preserve">Stiklo 10, </t>
  </si>
  <si>
    <t xml:space="preserve">Gedimino 1, </t>
  </si>
  <si>
    <t xml:space="preserve">Gedimino 5, </t>
  </si>
  <si>
    <t xml:space="preserve">Kudirkos 10, </t>
  </si>
  <si>
    <t xml:space="preserve">Gedimino 15, </t>
  </si>
  <si>
    <t xml:space="preserve">vasario 16-osios 15, </t>
  </si>
  <si>
    <t xml:space="preserve">Jaunystės 31, </t>
  </si>
  <si>
    <t xml:space="preserve">Dariaus ir Girėno 28a, </t>
  </si>
  <si>
    <t xml:space="preserve">Povyliaus 10, </t>
  </si>
  <si>
    <t xml:space="preserve">Povyliaus 8a, </t>
  </si>
  <si>
    <t xml:space="preserve">Vaižganto 30b, </t>
  </si>
  <si>
    <t xml:space="preserve">Stiklo 12, </t>
  </si>
  <si>
    <t xml:space="preserve">Gedimino 43, </t>
  </si>
  <si>
    <t xml:space="preserve">Žalioji 6, </t>
  </si>
  <si>
    <t xml:space="preserve">Kudirkos 4a, </t>
  </si>
  <si>
    <t xml:space="preserve">Maironio 7, </t>
  </si>
  <si>
    <t xml:space="preserve">Vasario 16-osios 2, </t>
  </si>
  <si>
    <t xml:space="preserve">Jaramino 16b, </t>
  </si>
  <si>
    <t xml:space="preserve">Kudirkos 7, </t>
  </si>
  <si>
    <t xml:space="preserve">MAIRONIO 11, </t>
  </si>
  <si>
    <t xml:space="preserve">Stiklo 1a, </t>
  </si>
  <si>
    <t xml:space="preserve">Vasario 16-osios 4, </t>
  </si>
  <si>
    <t xml:space="preserve">Topolių 2, </t>
  </si>
  <si>
    <t xml:space="preserve">Bernotėno 1, </t>
  </si>
  <si>
    <t xml:space="preserve">Kražių 12, </t>
  </si>
  <si>
    <t>V.Kudirkos 9 (renovuojamas))</t>
  </si>
  <si>
    <t xml:space="preserve">Sevastopolio g. 5 (renov.), </t>
  </si>
  <si>
    <t xml:space="preserve">P. Cvirkos g. 65B , </t>
  </si>
  <si>
    <t>Žeimių g. 6A, Šiaulių r.</t>
  </si>
  <si>
    <t xml:space="preserve">Rasos g. 9, </t>
  </si>
  <si>
    <t xml:space="preserve">Gegužių g. 27, </t>
  </si>
  <si>
    <t xml:space="preserve">Gegužių g. 13, </t>
  </si>
  <si>
    <t xml:space="preserve">Lieporių g. 5, </t>
  </si>
  <si>
    <t xml:space="preserve">Radviliškio g. 114, </t>
  </si>
  <si>
    <t xml:space="preserve">Dainų g. 4, </t>
  </si>
  <si>
    <t xml:space="preserve">Gytarių g. 16 (renov.), </t>
  </si>
  <si>
    <t xml:space="preserve">Dainų g. 48, </t>
  </si>
  <si>
    <t xml:space="preserve">Radviliškio g. 64, </t>
  </si>
  <si>
    <t xml:space="preserve">Energetikų g. 12, </t>
  </si>
  <si>
    <t xml:space="preserve">Ežero g. 16, </t>
  </si>
  <si>
    <t xml:space="preserve">P. Cvirkos g. 65, </t>
  </si>
  <si>
    <t xml:space="preserve">Trakų g. 7, </t>
  </si>
  <si>
    <t xml:space="preserve">Kauno g. 22A, </t>
  </si>
  <si>
    <t xml:space="preserve">P. Cvirkos g. 75, </t>
  </si>
  <si>
    <t xml:space="preserve">Ežero g. 23, </t>
  </si>
  <si>
    <t xml:space="preserve">Draugystės pr. 6, </t>
  </si>
  <si>
    <t xml:space="preserve">Draugystės pr. 17, </t>
  </si>
  <si>
    <t xml:space="preserve">Draugystės pr. 11, </t>
  </si>
  <si>
    <t>Dariaus ir Girėno g.59</t>
  </si>
  <si>
    <t>Dariaus ir Girėno g.47</t>
  </si>
  <si>
    <t>D.poškos g.6</t>
  </si>
  <si>
    <t>Kovo 11-osios g.26</t>
  </si>
  <si>
    <t>Lentvaris</t>
  </si>
  <si>
    <t xml:space="preserve">Vytauto g. 76, </t>
  </si>
  <si>
    <t xml:space="preserve">Birutės g. 29, </t>
  </si>
  <si>
    <t xml:space="preserve">Mindaugo g. 10, </t>
  </si>
  <si>
    <t xml:space="preserve">Mindaugo g. 8, </t>
  </si>
  <si>
    <t xml:space="preserve">Birutės g. 41, </t>
  </si>
  <si>
    <t xml:space="preserve">Vytauto g. 40A, </t>
  </si>
  <si>
    <t xml:space="preserve">Vienuolyno g. 11, </t>
  </si>
  <si>
    <t xml:space="preserve">Trakų g. 16, </t>
  </si>
  <si>
    <t xml:space="preserve">Vienuolyno g. 11A, </t>
  </si>
  <si>
    <t xml:space="preserve">Vytauto g. 74, </t>
  </si>
  <si>
    <t xml:space="preserve">Vytauto g. 48, </t>
  </si>
  <si>
    <t xml:space="preserve">Mindaugo g. 11B, </t>
  </si>
  <si>
    <t xml:space="preserve">Vytauto g. 54, </t>
  </si>
  <si>
    <t xml:space="preserve">Trakų g. 27, </t>
  </si>
  <si>
    <t xml:space="preserve">Ežero g. 5, </t>
  </si>
  <si>
    <t xml:space="preserve">Pakalnės g. 27, </t>
  </si>
  <si>
    <t xml:space="preserve">Klevų al. 36, </t>
  </si>
  <si>
    <t xml:space="preserve">Vytauto g. 9A, </t>
  </si>
  <si>
    <t xml:space="preserve">Pakalnės g. 44, </t>
  </si>
  <si>
    <t xml:space="preserve">Ežero g. 10, </t>
  </si>
  <si>
    <t xml:space="preserve">Pakalnės g. 7, </t>
  </si>
  <si>
    <t xml:space="preserve">Bažnyčios g. 24, </t>
  </si>
  <si>
    <t xml:space="preserve">Geležinkelio g. 32, </t>
  </si>
  <si>
    <t xml:space="preserve">Pakalnės g. 28, </t>
  </si>
  <si>
    <t xml:space="preserve">Lauko g. 6, </t>
  </si>
  <si>
    <t xml:space="preserve">Ežero g. 3A, </t>
  </si>
  <si>
    <t xml:space="preserve">Pakalnės g. 21, </t>
  </si>
  <si>
    <t xml:space="preserve">Pakalnės g. 23, </t>
  </si>
  <si>
    <t xml:space="preserve">Lauko g. 12A, </t>
  </si>
  <si>
    <t xml:space="preserve">Lauko g. 8, </t>
  </si>
  <si>
    <t>Taikos g. 26,  (renov.)</t>
  </si>
  <si>
    <t xml:space="preserve">Aukškalnio g. 108, </t>
  </si>
  <si>
    <t xml:space="preserve">Krašuonos g. 15, </t>
  </si>
  <si>
    <t xml:space="preserve">V.Kudirkos g. 24, </t>
  </si>
  <si>
    <t xml:space="preserve">Krašuonos g. 5, </t>
  </si>
  <si>
    <t xml:space="preserve">Krašuonos g. 1, </t>
  </si>
  <si>
    <t xml:space="preserve">Taikos g. 54, </t>
  </si>
  <si>
    <t xml:space="preserve">Taikos g. 45, </t>
  </si>
  <si>
    <t xml:space="preserve">J.Basanavičiaus g. 106, </t>
  </si>
  <si>
    <t xml:space="preserve">Taikos g. 33, </t>
  </si>
  <si>
    <t xml:space="preserve">Aušros g. 2, </t>
  </si>
  <si>
    <t xml:space="preserve">Užpalių 84, </t>
  </si>
  <si>
    <t xml:space="preserve">Vaižganto g. 36, </t>
  </si>
  <si>
    <t xml:space="preserve">Aušros g. 35, </t>
  </si>
  <si>
    <t xml:space="preserve">Aušros g. 87, </t>
  </si>
  <si>
    <t xml:space="preserve">Kęstučio g. 4, </t>
  </si>
  <si>
    <t xml:space="preserve">Z.Voronecko g. 6, </t>
  </si>
  <si>
    <t xml:space="preserve">Dzūkų g. 36, </t>
  </si>
  <si>
    <t xml:space="preserve">Marcinkonių g. 2, </t>
  </si>
  <si>
    <t xml:space="preserve">Čiurlionio g. 8, </t>
  </si>
  <si>
    <t xml:space="preserve">Krėvės g. 7, </t>
  </si>
  <si>
    <t xml:space="preserve">Basanavičiaus g. 44, </t>
  </si>
  <si>
    <t xml:space="preserve">Vilties g. 33, </t>
  </si>
  <si>
    <t xml:space="preserve">Čiurlionio g. 37, </t>
  </si>
  <si>
    <t xml:space="preserve">Vytauto g. 73, </t>
  </si>
  <si>
    <t xml:space="preserve">Vytauto g. 64, </t>
  </si>
  <si>
    <t xml:space="preserve">AUŠROS 10 </t>
  </si>
  <si>
    <t xml:space="preserve">LAUKO 44 </t>
  </si>
  <si>
    <t xml:space="preserve">VIENYBĖS 72 </t>
  </si>
  <si>
    <t xml:space="preserve">BIRUTES 2 </t>
  </si>
  <si>
    <t xml:space="preserve">STATYBININKŲ 4 </t>
  </si>
  <si>
    <t xml:space="preserve">VIENYBES 70 </t>
  </si>
  <si>
    <t xml:space="preserve">STATYBININKŲ 8 </t>
  </si>
  <si>
    <t xml:space="preserve">NEPRIKLAUSOMYBĖS 72 </t>
  </si>
  <si>
    <t xml:space="preserve">AUŠROS 4 </t>
  </si>
  <si>
    <t xml:space="preserve">NEPRIKLAUSOMYBĖS 50 </t>
  </si>
  <si>
    <t xml:space="preserve">S.NERIES 33C </t>
  </si>
  <si>
    <t xml:space="preserve">VILNIAUS 8 </t>
  </si>
  <si>
    <t xml:space="preserve">KĘSTUČIO 10 </t>
  </si>
  <si>
    <t xml:space="preserve">LAUKO 32 </t>
  </si>
  <si>
    <t xml:space="preserve">ŠILTNAMIŲ 18 </t>
  </si>
  <si>
    <t xml:space="preserve">ATEITIES 2 </t>
  </si>
  <si>
    <t>ŠILTNAMIŲ 22 (ren.)</t>
  </si>
  <si>
    <t>VERPĖJŲ 6 (ren.)</t>
  </si>
  <si>
    <t>KLONIO 18A (ren.)</t>
  </si>
  <si>
    <t>ČIURLIONIO 74 (ren.)</t>
  </si>
  <si>
    <t>Druskininkai</t>
  </si>
  <si>
    <t>Birutės 2 (ren)</t>
  </si>
  <si>
    <t>Birutės 4 (ren)</t>
  </si>
  <si>
    <t>Pievų 2 (ren)</t>
  </si>
  <si>
    <t>Mackevičiaus 29 (ren)</t>
  </si>
  <si>
    <t>Raseinių 9a  II korpusas (ren)</t>
  </si>
  <si>
    <t>Raseinių 9 II korpusas (ren)</t>
  </si>
  <si>
    <t>Pievų 6 (ren)</t>
  </si>
  <si>
    <t>Dariaus ir Girėno 2-1 (ren)</t>
  </si>
  <si>
    <t>Dariaus ir Girėno 2-2 (ren)</t>
  </si>
  <si>
    <t>Dariaus ir Girėno 4 (ren)</t>
  </si>
  <si>
    <t>Birutės 3 (ren)</t>
  </si>
  <si>
    <t>Birutės 1 (ren)</t>
  </si>
  <si>
    <t xml:space="preserve">Janonio 30 </t>
  </si>
  <si>
    <t>Laucevičiaus 16  I korpusas</t>
  </si>
  <si>
    <t xml:space="preserve">Kooperacijos 28 </t>
  </si>
  <si>
    <t xml:space="preserve">Janonio 12 </t>
  </si>
  <si>
    <t xml:space="preserve">Raseinių 5A </t>
  </si>
  <si>
    <t>J.Janonio 13</t>
  </si>
  <si>
    <t xml:space="preserve">Maironio 5a,Tytuvėnai </t>
  </si>
  <si>
    <t xml:space="preserve">Vyt. Didžiojo 45 </t>
  </si>
  <si>
    <t>Telšiai</t>
  </si>
  <si>
    <t>LIŠKIAVOS 8</t>
  </si>
  <si>
    <t>ATEITIES 36</t>
  </si>
  <si>
    <t>LIŠKIAVOS 5</t>
  </si>
  <si>
    <t>ATEITIES 14</t>
  </si>
  <si>
    <t xml:space="preserve">ATEITIES 16 </t>
  </si>
  <si>
    <t xml:space="preserve">VEISIEJŲ 9 </t>
  </si>
  <si>
    <t xml:space="preserve">VYTAUTO 6    </t>
  </si>
  <si>
    <t xml:space="preserve">GARDINO 80  </t>
  </si>
  <si>
    <t>SVEIKATOS 28</t>
  </si>
  <si>
    <t>SVEIKATOS 18</t>
  </si>
  <si>
    <t>ŠILTNAMIŲ 26</t>
  </si>
  <si>
    <t>ŠILTNAMIŲ 24</t>
  </si>
  <si>
    <t xml:space="preserve">NERAVŲ 27 </t>
  </si>
  <si>
    <t>GARDINO 22</t>
  </si>
  <si>
    <t>VYTAUTO 47</t>
  </si>
  <si>
    <t>NERAVŲ 29</t>
  </si>
  <si>
    <t xml:space="preserve">SEIRIJŲ 9 </t>
  </si>
  <si>
    <t>MELIORATORIŲ 4</t>
  </si>
  <si>
    <t>Kelmė</t>
  </si>
  <si>
    <t>Vilniaus 77B</t>
  </si>
  <si>
    <t xml:space="preserve">Vilniaus 56 </t>
  </si>
  <si>
    <t xml:space="preserve">Rinkuškių 47B </t>
  </si>
  <si>
    <t xml:space="preserve">Vilniaus 39A </t>
  </si>
  <si>
    <t xml:space="preserve">Rinkuškių 49 </t>
  </si>
  <si>
    <t>Vilniaus 4</t>
  </si>
  <si>
    <t xml:space="preserve">Skratiškių 8 </t>
  </si>
  <si>
    <t xml:space="preserve">Vytauto 43A </t>
  </si>
  <si>
    <t xml:space="preserve">Vėjo 11b </t>
  </si>
  <si>
    <t xml:space="preserve">Vytauto 62 </t>
  </si>
  <si>
    <t>Gimnazijos 1</t>
  </si>
  <si>
    <t>Vėjo 7A</t>
  </si>
  <si>
    <t xml:space="preserve">Vilniaus 111A </t>
  </si>
  <si>
    <t xml:space="preserve">Vytauto 39a </t>
  </si>
  <si>
    <t>Vytauto 35 A</t>
  </si>
  <si>
    <t>Vilniaus 111</t>
  </si>
  <si>
    <t xml:space="preserve">Vilniaus 93A </t>
  </si>
  <si>
    <t xml:space="preserve">Vilniaus 91A </t>
  </si>
  <si>
    <t xml:space="preserve">Vytauto 60 </t>
  </si>
  <si>
    <t xml:space="preserve">Rotušės 24 </t>
  </si>
  <si>
    <t xml:space="preserve">Rotušės 26 </t>
  </si>
  <si>
    <t xml:space="preserve">Skratiškių 12 </t>
  </si>
  <si>
    <t>Kilučių 11</t>
  </si>
  <si>
    <t xml:space="preserve">Basanavičiaus 18 </t>
  </si>
  <si>
    <t>Biržai</t>
  </si>
  <si>
    <t>Kosmonautų 28 (renv.)</t>
  </si>
  <si>
    <t xml:space="preserve">Vilkaviškio 61 </t>
  </si>
  <si>
    <t>A.Civinsko 7 (renov.)</t>
  </si>
  <si>
    <t>Kosmonautų 12 (renov.)</t>
  </si>
  <si>
    <t>Gėlių 14</t>
  </si>
  <si>
    <t xml:space="preserve">Mokolų 51 </t>
  </si>
  <si>
    <t xml:space="preserve">Mokolų 9 </t>
  </si>
  <si>
    <t xml:space="preserve">Dariaus ir Girėno 9 </t>
  </si>
  <si>
    <t xml:space="preserve">Draugystės 1 </t>
  </si>
  <si>
    <t xml:space="preserve">Vytauto 54 </t>
  </si>
  <si>
    <t xml:space="preserve">Dariaus ir Girėno 11 </t>
  </si>
  <si>
    <t xml:space="preserve">Dariaus ir Girėno 13 </t>
  </si>
  <si>
    <t xml:space="preserve">Draugystės 3 </t>
  </si>
  <si>
    <t xml:space="preserve">R.Juknevičiaus 48 </t>
  </si>
  <si>
    <t>Vytenio 8</t>
  </si>
  <si>
    <t xml:space="preserve">Vytauto 56A </t>
  </si>
  <si>
    <t xml:space="preserve">Garso 4 </t>
  </si>
  <si>
    <t xml:space="preserve">M.Valančiaus. 18 </t>
  </si>
  <si>
    <t xml:space="preserve">Jaunimo, 3 </t>
  </si>
  <si>
    <t xml:space="preserve">Nausupės 8 </t>
  </si>
  <si>
    <t xml:space="preserve">Mokyklos 13 </t>
  </si>
  <si>
    <t xml:space="preserve">Maironio. 34 </t>
  </si>
  <si>
    <t>Mokyklos 9</t>
  </si>
  <si>
    <t xml:space="preserve">J.Jablonskio 2 </t>
  </si>
  <si>
    <t xml:space="preserve">Jaunimo, 7 </t>
  </si>
  <si>
    <t xml:space="preserve">Žemaitės. 8 </t>
  </si>
  <si>
    <t xml:space="preserve">Vandžiogalos 4D </t>
  </si>
  <si>
    <t xml:space="preserve">K.Donelaičio. 5 - 2 </t>
  </si>
  <si>
    <t xml:space="preserve">Vytauto 21 </t>
  </si>
  <si>
    <t xml:space="preserve">Dvarkelio 11 </t>
  </si>
  <si>
    <t xml:space="preserve">Vytauto 15 </t>
  </si>
  <si>
    <t>Dvarkelio 7</t>
  </si>
  <si>
    <t xml:space="preserve">Lietuvininkų 4 </t>
  </si>
  <si>
    <t>Kauno 20</t>
  </si>
  <si>
    <t>Žemaitės. 10</t>
  </si>
  <si>
    <t>Marijampolė</t>
  </si>
  <si>
    <t>Druskininkų 7A</t>
  </si>
  <si>
    <t>Sodų 45</t>
  </si>
  <si>
    <t>Saulėtekio 3</t>
  </si>
  <si>
    <t>Sodų 43</t>
  </si>
  <si>
    <t>Sodų 1</t>
  </si>
  <si>
    <t>Saulėtekio 24/26</t>
  </si>
  <si>
    <t>Taikos 14</t>
  </si>
  <si>
    <t>Sodų 20-II</t>
  </si>
  <si>
    <t>Saulėtekio 5/7</t>
  </si>
  <si>
    <t>Sodų 29</t>
  </si>
  <si>
    <t>Sodų 25</t>
  </si>
  <si>
    <t>Ganyklų 59</t>
  </si>
  <si>
    <t>Saulėtekio 4</t>
  </si>
  <si>
    <t>Sodų 59</t>
  </si>
  <si>
    <t>Mokyklos 14-II</t>
  </si>
  <si>
    <t>Gintaro 33</t>
  </si>
  <si>
    <t>Janonio 41</t>
  </si>
  <si>
    <t>Mokyklos 13</t>
  </si>
  <si>
    <t>Kretingos 6</t>
  </si>
  <si>
    <t>Palanga</t>
  </si>
  <si>
    <t>Dariaus ir Girėno 15 (ren)</t>
  </si>
  <si>
    <t>Masčio 54 (ren.)</t>
  </si>
  <si>
    <t>Stoties 8</t>
  </si>
  <si>
    <t>Žemaitės 29</t>
  </si>
  <si>
    <t>Sedos 11</t>
  </si>
  <si>
    <t>Muziejaus 18</t>
  </si>
  <si>
    <t>Karaliaus Mindaugo 39</t>
  </si>
  <si>
    <t>Stoties 12</t>
  </si>
  <si>
    <t>Stoties 16</t>
  </si>
  <si>
    <t>Luokės 73</t>
  </si>
  <si>
    <t>Birutės 24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</si>
</sst>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"/>
    <numFmt numFmtId="174" formatCode="0.000"/>
    <numFmt numFmtId="175" formatCode="0.0000"/>
    <numFmt numFmtId="176" formatCode="_-* #,##0.0000\ _L_t_-;\-* #,##0.0000\ _L_t_-;_-* &quot;-&quot;??\ _L_t_-;_-@_-"/>
    <numFmt numFmtId="177" formatCode="0.000000"/>
    <numFmt numFmtId="178" formatCode="#,##0.00_ ;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1" fontId="2" fillId="35" borderId="10" xfId="0" applyNumberFormat="1" applyFont="1" applyFill="1" applyBorder="1" applyAlignment="1" applyProtection="1">
      <alignment horizontal="center"/>
      <protection locked="0"/>
    </xf>
    <xf numFmtId="0" fontId="2" fillId="35" borderId="10" xfId="64" applyFont="1" applyFill="1" applyBorder="1" applyAlignment="1" applyProtection="1">
      <alignment horizontal="center" vertical="center" wrapText="1"/>
      <protection locked="0"/>
    </xf>
    <xf numFmtId="4" fontId="2" fillId="35" borderId="10" xfId="64" applyNumberFormat="1" applyFont="1" applyFill="1" applyBorder="1" applyAlignment="1" applyProtection="1">
      <alignment horizontal="center" vertical="center"/>
      <protection locked="0"/>
    </xf>
    <xf numFmtId="0" fontId="2" fillId="36" borderId="10" xfId="46" applyFont="1" applyFill="1" applyBorder="1" applyAlignment="1" applyProtection="1">
      <alignment horizontal="center"/>
      <protection locked="0"/>
    </xf>
    <xf numFmtId="0" fontId="2" fillId="35" borderId="10" xfId="64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2" fillId="35" borderId="10" xfId="56" applyFont="1" applyFill="1" applyBorder="1" applyAlignment="1">
      <alignment horizontal="center"/>
      <protection/>
    </xf>
    <xf numFmtId="0" fontId="2" fillId="37" borderId="10" xfId="0" applyFont="1" applyFill="1" applyBorder="1" applyAlignment="1">
      <alignment horizontal="center"/>
    </xf>
    <xf numFmtId="0" fontId="2" fillId="37" borderId="10" xfId="64" applyFont="1" applyFill="1" applyBorder="1" applyAlignment="1" applyProtection="1">
      <alignment horizontal="center" vertical="center" wrapText="1"/>
      <protection locked="0"/>
    </xf>
    <xf numFmtId="0" fontId="2" fillId="37" borderId="10" xfId="64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0" fontId="2" fillId="37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 applyProtection="1">
      <alignment horizontal="left"/>
      <protection locked="0"/>
    </xf>
    <xf numFmtId="0" fontId="2" fillId="37" borderId="10" xfId="54" applyFont="1" applyFill="1" applyBorder="1" applyAlignment="1">
      <alignment horizontal="center"/>
      <protection/>
    </xf>
    <xf numFmtId="2" fontId="2" fillId="37" borderId="10" xfId="54" applyNumberFormat="1" applyFont="1" applyFill="1" applyBorder="1" applyAlignment="1">
      <alignment horizontal="center"/>
      <protection/>
    </xf>
    <xf numFmtId="0" fontId="4" fillId="33" borderId="0" xfId="0" applyFont="1" applyFill="1" applyAlignment="1">
      <alignment horizontal="left"/>
    </xf>
    <xf numFmtId="0" fontId="2" fillId="37" borderId="10" xfId="0" applyFont="1" applyFill="1" applyBorder="1" applyAlignment="1" applyProtection="1">
      <alignment horizontal="left"/>
      <protection locked="0"/>
    </xf>
    <xf numFmtId="173" fontId="2" fillId="37" borderId="10" xfId="0" applyNumberFormat="1" applyFont="1" applyFill="1" applyBorder="1" applyAlignment="1" applyProtection="1">
      <alignment/>
      <protection/>
    </xf>
    <xf numFmtId="2" fontId="2" fillId="37" borderId="10" xfId="0" applyNumberFormat="1" applyFont="1" applyFill="1" applyBorder="1" applyAlignment="1" applyProtection="1">
      <alignment horizontal="center"/>
      <protection locked="0"/>
    </xf>
    <xf numFmtId="2" fontId="2" fillId="37" borderId="10" xfId="0" applyNumberFormat="1" applyFont="1" applyFill="1" applyBorder="1" applyAlignment="1" applyProtection="1">
      <alignment horizontal="center"/>
      <protection/>
    </xf>
    <xf numFmtId="173" fontId="2" fillId="37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 horizontal="center"/>
    </xf>
    <xf numFmtId="0" fontId="2" fillId="34" borderId="10" xfId="54" applyFont="1" applyFill="1" applyBorder="1" applyAlignment="1">
      <alignment horizontal="left"/>
      <protection/>
    </xf>
    <xf numFmtId="0" fontId="2" fillId="34" borderId="10" xfId="54" applyFont="1" applyFill="1" applyBorder="1" applyAlignment="1">
      <alignment horizontal="center"/>
      <protection/>
    </xf>
    <xf numFmtId="173" fontId="2" fillId="34" borderId="10" xfId="54" applyNumberFormat="1" applyFont="1" applyFill="1" applyBorder="1" applyAlignment="1">
      <alignment/>
      <protection/>
    </xf>
    <xf numFmtId="2" fontId="2" fillId="34" borderId="10" xfId="54" applyNumberFormat="1" applyFont="1" applyFill="1" applyBorder="1" applyAlignment="1">
      <alignment horizontal="center"/>
      <protection/>
    </xf>
    <xf numFmtId="173" fontId="2" fillId="34" borderId="10" xfId="0" applyNumberFormat="1" applyFont="1" applyFill="1" applyBorder="1" applyAlignment="1" applyProtection="1">
      <alignment/>
      <protection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2" fontId="2" fillId="34" borderId="10" xfId="0" applyNumberFormat="1" applyFont="1" applyFill="1" applyBorder="1" applyAlignment="1" applyProtection="1">
      <alignment horizontal="center"/>
      <protection/>
    </xf>
    <xf numFmtId="173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left"/>
      <protection locked="0"/>
    </xf>
    <xf numFmtId="173" fontId="2" fillId="35" borderId="10" xfId="0" applyNumberFormat="1" applyFont="1" applyFill="1" applyBorder="1" applyAlignment="1" applyProtection="1">
      <alignment/>
      <protection/>
    </xf>
    <xf numFmtId="2" fontId="2" fillId="35" borderId="10" xfId="0" applyNumberFormat="1" applyFont="1" applyFill="1" applyBorder="1" applyAlignment="1" applyProtection="1">
      <alignment horizontal="center"/>
      <protection locked="0"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2" fillId="35" borderId="10" xfId="54" applyFont="1" applyFill="1" applyBorder="1" applyAlignment="1">
      <alignment horizontal="center"/>
      <protection/>
    </xf>
    <xf numFmtId="173" fontId="2" fillId="35" borderId="10" xfId="54" applyNumberFormat="1" applyFont="1" applyFill="1" applyBorder="1" applyAlignment="1">
      <alignment/>
      <protection/>
    </xf>
    <xf numFmtId="2" fontId="2" fillId="35" borderId="10" xfId="54" applyNumberFormat="1" applyFont="1" applyFill="1" applyBorder="1" applyAlignment="1">
      <alignment horizontal="center"/>
      <protection/>
    </xf>
    <xf numFmtId="0" fontId="2" fillId="35" borderId="10" xfId="0" applyFont="1" applyFill="1" applyBorder="1" applyAlignment="1">
      <alignment horizontal="left"/>
    </xf>
    <xf numFmtId="173" fontId="2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/>
    </xf>
    <xf numFmtId="173" fontId="2" fillId="35" borderId="10" xfId="56" applyNumberFormat="1" applyFont="1" applyFill="1" applyBorder="1" applyAlignment="1">
      <alignment/>
      <protection/>
    </xf>
    <xf numFmtId="2" fontId="2" fillId="35" borderId="10" xfId="56" applyNumberFormat="1" applyFont="1" applyFill="1" applyBorder="1" applyAlignment="1">
      <alignment horizontal="center"/>
      <protection/>
    </xf>
    <xf numFmtId="173" fontId="2" fillId="36" borderId="10" xfId="46" applyNumberFormat="1" applyFont="1" applyFill="1" applyBorder="1" applyAlignment="1" applyProtection="1">
      <alignment/>
      <protection/>
    </xf>
    <xf numFmtId="2" fontId="2" fillId="36" borderId="10" xfId="46" applyNumberFormat="1" applyFont="1" applyFill="1" applyBorder="1" applyAlignment="1" applyProtection="1">
      <alignment horizontal="center"/>
      <protection locked="0"/>
    </xf>
    <xf numFmtId="2" fontId="2" fillId="36" borderId="10" xfId="46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left"/>
      <protection locked="0"/>
    </xf>
    <xf numFmtId="0" fontId="2" fillId="35" borderId="10" xfId="64" applyFont="1" applyFill="1" applyBorder="1" applyAlignment="1">
      <alignment horizontal="left" vertical="center"/>
      <protection/>
    </xf>
    <xf numFmtId="0" fontId="2" fillId="35" borderId="10" xfId="64" applyFont="1" applyFill="1" applyBorder="1" applyAlignment="1">
      <alignment horizontal="center" vertical="center"/>
      <protection/>
    </xf>
    <xf numFmtId="173" fontId="2" fillId="35" borderId="10" xfId="64" applyNumberFormat="1" applyFont="1" applyFill="1" applyBorder="1" applyAlignment="1">
      <alignment vertical="center"/>
      <protection/>
    </xf>
    <xf numFmtId="2" fontId="2" fillId="35" borderId="10" xfId="64" applyNumberFormat="1" applyFont="1" applyFill="1" applyBorder="1" applyAlignment="1">
      <alignment horizontal="center" vertical="center"/>
      <protection/>
    </xf>
    <xf numFmtId="0" fontId="2" fillId="35" borderId="10" xfId="64" applyFont="1" applyFill="1" applyBorder="1" applyAlignment="1">
      <alignment horizontal="center"/>
      <protection/>
    </xf>
    <xf numFmtId="173" fontId="2" fillId="35" borderId="10" xfId="64" applyNumberFormat="1" applyFont="1" applyFill="1" applyBorder="1" applyAlignment="1">
      <alignment/>
      <protection/>
    </xf>
    <xf numFmtId="2" fontId="2" fillId="35" borderId="10" xfId="64" applyNumberFormat="1" applyFont="1" applyFill="1" applyBorder="1" applyAlignment="1">
      <alignment horizontal="center"/>
      <protection/>
    </xf>
    <xf numFmtId="0" fontId="2" fillId="35" borderId="17" xfId="0" applyFont="1" applyFill="1" applyBorder="1" applyAlignment="1" applyProtection="1">
      <alignment horizontal="center"/>
      <protection locked="0"/>
    </xf>
    <xf numFmtId="173" fontId="2" fillId="35" borderId="17" xfId="0" applyNumberFormat="1" applyFont="1" applyFill="1" applyBorder="1" applyAlignment="1" applyProtection="1">
      <alignment/>
      <protection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35" borderId="17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2" fillId="37" borderId="10" xfId="54" applyFont="1" applyFill="1" applyBorder="1">
      <alignment/>
      <protection/>
    </xf>
    <xf numFmtId="0" fontId="2" fillId="37" borderId="18" xfId="58" applyFont="1" applyFill="1" applyBorder="1" applyAlignment="1">
      <alignment horizontal="center"/>
      <protection/>
    </xf>
    <xf numFmtId="2" fontId="2" fillId="37" borderId="18" xfId="58" applyNumberFormat="1" applyFont="1" applyFill="1" applyBorder="1" applyAlignment="1">
      <alignment horizontal="center"/>
      <protection/>
    </xf>
    <xf numFmtId="0" fontId="2" fillId="37" borderId="10" xfId="58" applyFont="1" applyFill="1" applyBorder="1" applyAlignment="1">
      <alignment horizontal="center"/>
      <protection/>
    </xf>
    <xf numFmtId="2" fontId="2" fillId="37" borderId="10" xfId="58" applyNumberFormat="1" applyFont="1" applyFill="1" applyBorder="1" applyAlignment="1">
      <alignment horizontal="center"/>
      <protection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7" borderId="10" xfId="64" applyFont="1" applyFill="1" applyBorder="1" applyAlignment="1">
      <alignment horizontal="center"/>
      <protection/>
    </xf>
    <xf numFmtId="2" fontId="2" fillId="37" borderId="10" xfId="64" applyNumberFormat="1" applyFont="1" applyFill="1" applyBorder="1" applyAlignment="1">
      <alignment horizontal="center"/>
      <protection/>
    </xf>
    <xf numFmtId="172" fontId="2" fillId="33" borderId="0" xfId="0" applyNumberFormat="1" applyFont="1" applyFill="1" applyAlignment="1">
      <alignment horizontal="right"/>
    </xf>
    <xf numFmtId="0" fontId="6" fillId="37" borderId="33" xfId="0" applyFont="1" applyFill="1" applyBorder="1" applyAlignment="1">
      <alignment horizontal="center" vertical="center" textRotation="90" wrapText="1"/>
    </xf>
    <xf numFmtId="0" fontId="6" fillId="37" borderId="34" xfId="0" applyFont="1" applyFill="1" applyBorder="1" applyAlignment="1">
      <alignment horizontal="center" vertical="center" textRotation="90" wrapText="1"/>
    </xf>
    <xf numFmtId="0" fontId="2" fillId="37" borderId="35" xfId="0" applyFont="1" applyFill="1" applyBorder="1" applyAlignment="1">
      <alignment horizontal="center"/>
    </xf>
    <xf numFmtId="0" fontId="2" fillId="37" borderId="18" xfId="58" applyFont="1" applyFill="1" applyBorder="1" applyAlignment="1">
      <alignment horizontal="left"/>
      <protection/>
    </xf>
    <xf numFmtId="172" fontId="2" fillId="37" borderId="18" xfId="58" applyNumberFormat="1" applyFont="1" applyFill="1" applyBorder="1" applyAlignment="1">
      <alignment horizontal="right"/>
      <protection/>
    </xf>
    <xf numFmtId="173" fontId="2" fillId="37" borderId="18" xfId="58" applyNumberFormat="1" applyFont="1" applyFill="1" applyBorder="1" applyAlignment="1">
      <alignment/>
      <protection/>
    </xf>
    <xf numFmtId="2" fontId="2" fillId="37" borderId="36" xfId="58" applyNumberFormat="1" applyFont="1" applyFill="1" applyBorder="1" applyAlignment="1">
      <alignment horizontal="center"/>
      <protection/>
    </xf>
    <xf numFmtId="0" fontId="2" fillId="37" borderId="37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 applyProtection="1">
      <alignment/>
      <protection locked="0"/>
    </xf>
    <xf numFmtId="172" fontId="2" fillId="37" borderId="10" xfId="0" applyNumberFormat="1" applyFont="1" applyFill="1" applyBorder="1" applyAlignment="1" applyProtection="1">
      <alignment horizontal="right"/>
      <protection locked="0"/>
    </xf>
    <xf numFmtId="2" fontId="2" fillId="37" borderId="12" xfId="0" applyNumberFormat="1" applyFont="1" applyFill="1" applyBorder="1" applyAlignment="1" applyProtection="1">
      <alignment horizontal="center"/>
      <protection/>
    </xf>
    <xf numFmtId="0" fontId="2" fillId="37" borderId="10" xfId="54" applyFont="1" applyFill="1" applyBorder="1" applyAlignment="1">
      <alignment horizontal="left"/>
      <protection/>
    </xf>
    <xf numFmtId="172" fontId="2" fillId="37" borderId="10" xfId="54" applyNumberFormat="1" applyFont="1" applyFill="1" applyBorder="1" applyAlignment="1">
      <alignment horizontal="right"/>
      <protection/>
    </xf>
    <xf numFmtId="173" fontId="2" fillId="37" borderId="10" xfId="54" applyNumberFormat="1" applyFont="1" applyFill="1" applyBorder="1" applyAlignment="1">
      <alignment/>
      <protection/>
    </xf>
    <xf numFmtId="2" fontId="2" fillId="37" borderId="12" xfId="54" applyNumberFormat="1" applyFont="1" applyFill="1" applyBorder="1" applyAlignment="1">
      <alignment horizontal="center"/>
      <protection/>
    </xf>
    <xf numFmtId="0" fontId="2" fillId="37" borderId="37" xfId="0" applyFont="1" applyFill="1" applyBorder="1" applyAlignment="1">
      <alignment horizontal="center"/>
    </xf>
    <xf numFmtId="1" fontId="2" fillId="37" borderId="10" xfId="0" applyNumberFormat="1" applyFont="1" applyFill="1" applyBorder="1" applyAlignment="1" applyProtection="1">
      <alignment horizontal="center"/>
      <protection locked="0"/>
    </xf>
    <xf numFmtId="0" fontId="2" fillId="37" borderId="10" xfId="64" applyFont="1" applyFill="1" applyBorder="1" applyAlignment="1">
      <alignment vertical="center"/>
      <protection/>
    </xf>
    <xf numFmtId="172" fontId="2" fillId="37" borderId="10" xfId="64" applyNumberFormat="1" applyFont="1" applyFill="1" applyBorder="1" applyAlignment="1">
      <alignment horizontal="right"/>
      <protection/>
    </xf>
    <xf numFmtId="173" fontId="2" fillId="37" borderId="10" xfId="64" applyNumberFormat="1" applyFont="1" applyFill="1" applyBorder="1" applyAlignment="1">
      <alignment/>
      <protection/>
    </xf>
    <xf numFmtId="2" fontId="2" fillId="37" borderId="12" xfId="64" applyNumberFormat="1" applyFont="1" applyFill="1" applyBorder="1" applyAlignment="1">
      <alignment horizontal="center"/>
      <protection/>
    </xf>
    <xf numFmtId="0" fontId="2" fillId="37" borderId="10" xfId="0" applyFont="1" applyFill="1" applyBorder="1" applyAlignment="1">
      <alignment/>
    </xf>
    <xf numFmtId="172" fontId="2" fillId="37" borderId="10" xfId="0" applyNumberFormat="1" applyFont="1" applyFill="1" applyBorder="1" applyAlignment="1">
      <alignment horizontal="right"/>
    </xf>
    <xf numFmtId="2" fontId="2" fillId="37" borderId="12" xfId="0" applyNumberFormat="1" applyFont="1" applyFill="1" applyBorder="1" applyAlignment="1">
      <alignment horizontal="center"/>
    </xf>
    <xf numFmtId="0" fontId="2" fillId="37" borderId="10" xfId="63" applyFont="1" applyFill="1" applyBorder="1" applyAlignment="1">
      <alignment vertical="center"/>
      <protection/>
    </xf>
    <xf numFmtId="0" fontId="2" fillId="37" borderId="10" xfId="64" applyFont="1" applyFill="1" applyBorder="1" applyAlignment="1">
      <alignment horizontal="center" vertical="center"/>
      <protection/>
    </xf>
    <xf numFmtId="172" fontId="2" fillId="37" borderId="10" xfId="64" applyNumberFormat="1" applyFont="1" applyFill="1" applyBorder="1" applyAlignment="1">
      <alignment horizontal="right" vertical="center"/>
      <protection/>
    </xf>
    <xf numFmtId="173" fontId="2" fillId="37" borderId="10" xfId="64" applyNumberFormat="1" applyFont="1" applyFill="1" applyBorder="1" applyAlignment="1">
      <alignment vertical="center"/>
      <protection/>
    </xf>
    <xf numFmtId="2" fontId="2" fillId="37" borderId="10" xfId="64" applyNumberFormat="1" applyFont="1" applyFill="1" applyBorder="1" applyAlignment="1">
      <alignment horizontal="center" vertical="center"/>
      <protection/>
    </xf>
    <xf numFmtId="2" fontId="2" fillId="37" borderId="12" xfId="64" applyNumberFormat="1" applyFont="1" applyFill="1" applyBorder="1" applyAlignment="1">
      <alignment horizontal="center" vertical="center"/>
      <protection/>
    </xf>
    <xf numFmtId="0" fontId="9" fillId="37" borderId="10" xfId="0" applyFont="1" applyFill="1" applyBorder="1" applyAlignment="1" applyProtection="1">
      <alignment/>
      <protection locked="0"/>
    </xf>
    <xf numFmtId="0" fontId="2" fillId="37" borderId="10" xfId="58" applyFont="1" applyFill="1" applyBorder="1" applyAlignment="1">
      <alignment horizontal="left"/>
      <protection/>
    </xf>
    <xf numFmtId="172" fontId="2" fillId="37" borderId="10" xfId="58" applyNumberFormat="1" applyFont="1" applyFill="1" applyBorder="1" applyAlignment="1">
      <alignment horizontal="right"/>
      <protection/>
    </xf>
    <xf numFmtId="173" fontId="2" fillId="37" borderId="10" xfId="58" applyNumberFormat="1" applyFont="1" applyFill="1" applyBorder="1" applyAlignment="1">
      <alignment/>
      <protection/>
    </xf>
    <xf numFmtId="2" fontId="2" fillId="37" borderId="12" xfId="58" applyNumberFormat="1" applyFont="1" applyFill="1" applyBorder="1" applyAlignment="1">
      <alignment horizontal="center"/>
      <protection/>
    </xf>
    <xf numFmtId="0" fontId="2" fillId="37" borderId="10" xfId="64" applyFont="1" applyFill="1" applyBorder="1" applyAlignment="1" applyProtection="1">
      <alignment vertical="center" wrapText="1"/>
      <protection locked="0"/>
    </xf>
    <xf numFmtId="172" fontId="43" fillId="37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37" borderId="10" xfId="64" applyNumberFormat="1" applyFont="1" applyFill="1" applyBorder="1" applyAlignment="1" applyProtection="1">
      <alignment horizontal="right" vertical="center" wrapText="1"/>
      <protection locked="0"/>
    </xf>
    <xf numFmtId="0" fontId="2" fillId="37" borderId="10" xfId="0" applyFont="1" applyFill="1" applyBorder="1" applyAlignment="1" applyProtection="1">
      <alignment vertical="top" wrapText="1"/>
      <protection locked="0"/>
    </xf>
    <xf numFmtId="172" fontId="2" fillId="37" borderId="10" xfId="0" applyNumberFormat="1" applyFont="1" applyFill="1" applyBorder="1" applyAlignment="1" applyProtection="1">
      <alignment horizontal="right" vertical="top" wrapText="1"/>
      <protection locked="0"/>
    </xf>
    <xf numFmtId="0" fontId="2" fillId="37" borderId="10" xfId="64" applyFont="1" applyFill="1" applyBorder="1" applyAlignment="1">
      <alignment horizontal="left" vertical="center"/>
      <protection/>
    </xf>
    <xf numFmtId="0" fontId="2" fillId="37" borderId="10" xfId="64" applyFont="1" applyFill="1" applyBorder="1" applyAlignment="1">
      <alignment horizontal="left"/>
      <protection/>
    </xf>
    <xf numFmtId="0" fontId="2" fillId="37" borderId="10" xfId="57" applyFont="1" applyFill="1" applyBorder="1" applyAlignment="1">
      <alignment horizontal="left"/>
      <protection/>
    </xf>
    <xf numFmtId="0" fontId="2" fillId="38" borderId="10" xfId="46" applyFont="1" applyFill="1" applyBorder="1" applyProtection="1">
      <alignment/>
      <protection locked="0"/>
    </xf>
    <xf numFmtId="0" fontId="2" fillId="38" borderId="10" xfId="46" applyFont="1" applyFill="1" applyBorder="1" applyAlignment="1" applyProtection="1">
      <alignment horizontal="center"/>
      <protection locked="0"/>
    </xf>
    <xf numFmtId="172" fontId="2" fillId="38" borderId="10" xfId="46" applyNumberFormat="1" applyFont="1" applyFill="1" applyBorder="1" applyAlignment="1" applyProtection="1">
      <alignment horizontal="right"/>
      <protection locked="0"/>
    </xf>
    <xf numFmtId="173" fontId="2" fillId="38" borderId="10" xfId="46" applyNumberFormat="1" applyFont="1" applyFill="1" applyBorder="1" applyAlignment="1" applyProtection="1">
      <alignment/>
      <protection/>
    </xf>
    <xf numFmtId="2" fontId="2" fillId="38" borderId="10" xfId="46" applyNumberFormat="1" applyFont="1" applyFill="1" applyBorder="1" applyAlignment="1" applyProtection="1">
      <alignment horizontal="center"/>
      <protection locked="0"/>
    </xf>
    <xf numFmtId="2" fontId="2" fillId="38" borderId="10" xfId="46" applyNumberFormat="1" applyFont="1" applyFill="1" applyBorder="1" applyAlignment="1" applyProtection="1">
      <alignment horizontal="center"/>
      <protection/>
    </xf>
    <xf numFmtId="2" fontId="2" fillId="38" borderId="12" xfId="46" applyNumberFormat="1" applyFont="1" applyFill="1" applyBorder="1" applyAlignment="1" applyProtection="1">
      <alignment horizontal="center"/>
      <protection/>
    </xf>
    <xf numFmtId="0" fontId="2" fillId="37" borderId="10" xfId="0" applyFont="1" applyFill="1" applyBorder="1" applyAlignment="1" applyProtection="1">
      <alignment horizontal="left" vertical="center" wrapText="1"/>
      <protection locked="0"/>
    </xf>
    <xf numFmtId="4" fontId="2" fillId="37" borderId="10" xfId="64" applyNumberFormat="1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 applyProtection="1">
      <alignment vertical="center" wrapText="1"/>
      <protection locked="0"/>
    </xf>
    <xf numFmtId="0" fontId="2" fillId="39" borderId="10" xfId="46" applyFont="1" applyFill="1" applyBorder="1" applyAlignment="1" applyProtection="1">
      <alignment horizontal="left"/>
      <protection locked="0"/>
    </xf>
    <xf numFmtId="0" fontId="2" fillId="39" borderId="10" xfId="46" applyFont="1" applyFill="1" applyBorder="1" applyAlignment="1" applyProtection="1">
      <alignment horizontal="center"/>
      <protection locked="0"/>
    </xf>
    <xf numFmtId="172" fontId="2" fillId="39" borderId="10" xfId="46" applyNumberFormat="1" applyFont="1" applyFill="1" applyBorder="1" applyAlignment="1" applyProtection="1">
      <alignment horizontal="right"/>
      <protection locked="0"/>
    </xf>
    <xf numFmtId="173" fontId="2" fillId="39" borderId="10" xfId="46" applyNumberFormat="1" applyFont="1" applyFill="1" applyBorder="1" applyAlignment="1" applyProtection="1">
      <alignment/>
      <protection/>
    </xf>
    <xf numFmtId="2" fontId="2" fillId="39" borderId="10" xfId="46" applyNumberFormat="1" applyFont="1" applyFill="1" applyBorder="1" applyAlignment="1" applyProtection="1">
      <alignment horizontal="center"/>
      <protection locked="0"/>
    </xf>
    <xf numFmtId="2" fontId="2" fillId="39" borderId="10" xfId="46" applyNumberFormat="1" applyFont="1" applyFill="1" applyBorder="1" applyAlignment="1" applyProtection="1">
      <alignment horizontal="center"/>
      <protection/>
    </xf>
    <xf numFmtId="2" fontId="2" fillId="39" borderId="12" xfId="46" applyNumberFormat="1" applyFont="1" applyFill="1" applyBorder="1" applyAlignment="1" applyProtection="1">
      <alignment horizontal="center"/>
      <protection/>
    </xf>
    <xf numFmtId="172" fontId="2" fillId="37" borderId="10" xfId="42" applyNumberFormat="1" applyFont="1" applyFill="1" applyBorder="1" applyAlignment="1">
      <alignment horizontal="right" vertical="distributed"/>
    </xf>
    <xf numFmtId="172" fontId="2" fillId="37" borderId="10" xfId="64" applyNumberFormat="1" applyFont="1" applyFill="1" applyBorder="1" applyAlignment="1">
      <alignment vertical="center"/>
      <protection/>
    </xf>
    <xf numFmtId="1" fontId="2" fillId="37" borderId="10" xfId="64" applyNumberFormat="1" applyFont="1" applyFill="1" applyBorder="1" applyAlignment="1">
      <alignment horizontal="center" vertical="center"/>
      <protection/>
    </xf>
    <xf numFmtId="172" fontId="2" fillId="37" borderId="10" xfId="64" applyNumberFormat="1" applyFont="1" applyFill="1" applyBorder="1" applyAlignment="1">
      <alignment horizontal="center" vertical="center"/>
      <protection/>
    </xf>
    <xf numFmtId="0" fontId="7" fillId="13" borderId="34" xfId="0" applyFont="1" applyFill="1" applyBorder="1" applyAlignment="1">
      <alignment horizontal="center" vertical="center" textRotation="90"/>
    </xf>
    <xf numFmtId="0" fontId="2" fillId="13" borderId="37" xfId="0" applyFont="1" applyFill="1" applyBorder="1" applyAlignment="1">
      <alignment horizontal="center"/>
    </xf>
    <xf numFmtId="0" fontId="2" fillId="13" borderId="10" xfId="58" applyFont="1" applyFill="1" applyBorder="1">
      <alignment/>
      <protection/>
    </xf>
    <xf numFmtId="0" fontId="2" fillId="13" borderId="10" xfId="58" applyFont="1" applyFill="1" applyBorder="1" applyAlignment="1">
      <alignment horizontal="center"/>
      <protection/>
    </xf>
    <xf numFmtId="172" fontId="2" fillId="13" borderId="10" xfId="58" applyNumberFormat="1" applyFont="1" applyFill="1" applyBorder="1" applyAlignment="1">
      <alignment horizontal="right"/>
      <protection/>
    </xf>
    <xf numFmtId="173" fontId="2" fillId="13" borderId="10" xfId="58" applyNumberFormat="1" applyFont="1" applyFill="1" applyBorder="1" applyAlignment="1">
      <alignment/>
      <protection/>
    </xf>
    <xf numFmtId="2" fontId="2" fillId="13" borderId="10" xfId="58" applyNumberFormat="1" applyFont="1" applyFill="1" applyBorder="1" applyAlignment="1">
      <alignment horizontal="center"/>
      <protection/>
    </xf>
    <xf numFmtId="2" fontId="2" fillId="13" borderId="12" xfId="58" applyNumberFormat="1" applyFont="1" applyFill="1" applyBorder="1" applyAlignment="1">
      <alignment horizontal="center"/>
      <protection/>
    </xf>
    <xf numFmtId="0" fontId="2" fillId="13" borderId="10" xfId="0" applyFont="1" applyFill="1" applyBorder="1" applyAlignment="1" applyProtection="1">
      <alignment vertical="center" wrapText="1"/>
      <protection locked="0"/>
    </xf>
    <xf numFmtId="0" fontId="2" fillId="13" borderId="10" xfId="64" applyFont="1" applyFill="1" applyBorder="1" applyAlignment="1" applyProtection="1">
      <alignment horizontal="center" vertical="center" wrapText="1"/>
      <protection locked="0"/>
    </xf>
    <xf numFmtId="0" fontId="2" fillId="13" borderId="10" xfId="64" applyFont="1" applyFill="1" applyBorder="1" applyAlignment="1" applyProtection="1">
      <alignment horizontal="center" vertical="center"/>
      <protection locked="0"/>
    </xf>
    <xf numFmtId="172" fontId="43" fillId="13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13" borderId="10" xfId="64" applyNumberFormat="1" applyFont="1" applyFill="1" applyBorder="1" applyAlignment="1" applyProtection="1">
      <alignment horizontal="right" vertical="center" wrapText="1"/>
      <protection locked="0"/>
    </xf>
    <xf numFmtId="173" fontId="2" fillId="13" borderId="10" xfId="0" applyNumberFormat="1" applyFont="1" applyFill="1" applyBorder="1" applyAlignment="1" applyProtection="1">
      <alignment/>
      <protection/>
    </xf>
    <xf numFmtId="2" fontId="2" fillId="13" borderId="10" xfId="0" applyNumberFormat="1" applyFont="1" applyFill="1" applyBorder="1" applyAlignment="1" applyProtection="1">
      <alignment horizontal="center"/>
      <protection locked="0"/>
    </xf>
    <xf numFmtId="2" fontId="2" fillId="13" borderId="10" xfId="0" applyNumberFormat="1" applyFont="1" applyFill="1" applyBorder="1" applyAlignment="1" applyProtection="1">
      <alignment horizontal="center"/>
      <protection/>
    </xf>
    <xf numFmtId="2" fontId="2" fillId="13" borderId="12" xfId="0" applyNumberFormat="1" applyFont="1" applyFill="1" applyBorder="1" applyAlignment="1" applyProtection="1">
      <alignment horizontal="center"/>
      <protection/>
    </xf>
    <xf numFmtId="0" fontId="2" fillId="13" borderId="37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 applyProtection="1">
      <alignment/>
      <protection locked="0"/>
    </xf>
    <xf numFmtId="0" fontId="2" fillId="13" borderId="10" xfId="0" applyFont="1" applyFill="1" applyBorder="1" applyAlignment="1" applyProtection="1">
      <alignment horizontal="center"/>
      <protection locked="0"/>
    </xf>
    <xf numFmtId="172" fontId="2" fillId="13" borderId="10" xfId="0" applyNumberFormat="1" applyFont="1" applyFill="1" applyBorder="1" applyAlignment="1" applyProtection="1">
      <alignment horizontal="right"/>
      <protection locked="0"/>
    </xf>
    <xf numFmtId="1" fontId="2" fillId="13" borderId="10" xfId="0" applyNumberFormat="1" applyFont="1" applyFill="1" applyBorder="1" applyAlignment="1" applyProtection="1">
      <alignment horizontal="center"/>
      <protection locked="0"/>
    </xf>
    <xf numFmtId="0" fontId="2" fillId="13" borderId="10" xfId="0" applyFont="1" applyFill="1" applyBorder="1" applyAlignment="1" applyProtection="1">
      <alignment horizontal="left"/>
      <protection locked="0"/>
    </xf>
    <xf numFmtId="0" fontId="2" fillId="13" borderId="10" xfId="54" applyFont="1" applyFill="1" applyBorder="1">
      <alignment/>
      <protection/>
    </xf>
    <xf numFmtId="0" fontId="2" fillId="13" borderId="10" xfId="54" applyFont="1" applyFill="1" applyBorder="1" applyAlignment="1">
      <alignment horizontal="center"/>
      <protection/>
    </xf>
    <xf numFmtId="172" fontId="2" fillId="13" borderId="10" xfId="54" applyNumberFormat="1" applyFont="1" applyFill="1" applyBorder="1" applyAlignment="1">
      <alignment horizontal="right"/>
      <protection/>
    </xf>
    <xf numFmtId="173" fontId="2" fillId="13" borderId="10" xfId="54" applyNumberFormat="1" applyFont="1" applyFill="1" applyBorder="1" applyAlignment="1">
      <alignment/>
      <protection/>
    </xf>
    <xf numFmtId="2" fontId="2" fillId="13" borderId="10" xfId="54" applyNumberFormat="1" applyFont="1" applyFill="1" applyBorder="1" applyAlignment="1">
      <alignment horizontal="center"/>
      <protection/>
    </xf>
    <xf numFmtId="2" fontId="2" fillId="13" borderId="12" xfId="54" applyNumberFormat="1" applyFont="1" applyFill="1" applyBorder="1" applyAlignment="1">
      <alignment horizontal="center"/>
      <protection/>
    </xf>
    <xf numFmtId="0" fontId="2" fillId="13" borderId="10" xfId="0" applyFont="1" applyFill="1" applyBorder="1" applyAlignment="1">
      <alignment/>
    </xf>
    <xf numFmtId="0" fontId="2" fillId="13" borderId="10" xfId="0" applyFont="1" applyFill="1" applyBorder="1" applyAlignment="1">
      <alignment horizontal="center"/>
    </xf>
    <xf numFmtId="172" fontId="2" fillId="13" borderId="10" xfId="0" applyNumberFormat="1" applyFont="1" applyFill="1" applyBorder="1" applyAlignment="1">
      <alignment horizontal="right"/>
    </xf>
    <xf numFmtId="173" fontId="2" fillId="13" borderId="10" xfId="0" applyNumberFormat="1" applyFont="1" applyFill="1" applyBorder="1" applyAlignment="1">
      <alignment/>
    </xf>
    <xf numFmtId="2" fontId="2" fillId="13" borderId="10" xfId="0" applyNumberFormat="1" applyFont="1" applyFill="1" applyBorder="1" applyAlignment="1">
      <alignment horizontal="center"/>
    </xf>
    <xf numFmtId="2" fontId="2" fillId="13" borderId="12" xfId="0" applyNumberFormat="1" applyFont="1" applyFill="1" applyBorder="1" applyAlignment="1">
      <alignment horizontal="center"/>
    </xf>
    <xf numFmtId="0" fontId="2" fillId="13" borderId="10" xfId="64" applyFont="1" applyFill="1" applyBorder="1">
      <alignment/>
      <protection/>
    </xf>
    <xf numFmtId="0" fontId="2" fillId="13" borderId="10" xfId="64" applyFont="1" applyFill="1" applyBorder="1" applyAlignment="1">
      <alignment horizontal="center"/>
      <protection/>
    </xf>
    <xf numFmtId="172" fontId="2" fillId="13" borderId="10" xfId="64" applyNumberFormat="1" applyFont="1" applyFill="1" applyBorder="1" applyAlignment="1">
      <alignment horizontal="right"/>
      <protection/>
    </xf>
    <xf numFmtId="173" fontId="2" fillId="13" borderId="10" xfId="64" applyNumberFormat="1" applyFont="1" applyFill="1" applyBorder="1" applyAlignment="1">
      <alignment/>
      <protection/>
    </xf>
    <xf numFmtId="2" fontId="2" fillId="13" borderId="10" xfId="64" applyNumberFormat="1" applyFont="1" applyFill="1" applyBorder="1" applyAlignment="1">
      <alignment horizontal="center"/>
      <protection/>
    </xf>
    <xf numFmtId="2" fontId="2" fillId="13" borderId="12" xfId="64" applyNumberFormat="1" applyFont="1" applyFill="1" applyBorder="1" applyAlignment="1">
      <alignment horizontal="center"/>
      <protection/>
    </xf>
    <xf numFmtId="0" fontId="2" fillId="40" borderId="10" xfId="46" applyFont="1" applyFill="1" applyBorder="1" applyProtection="1">
      <alignment/>
      <protection locked="0"/>
    </xf>
    <xf numFmtId="0" fontId="2" fillId="41" borderId="10" xfId="46" applyFont="1" applyFill="1" applyBorder="1" applyAlignment="1" applyProtection="1">
      <alignment horizontal="center"/>
      <protection locked="0"/>
    </xf>
    <xf numFmtId="172" fontId="2" fillId="41" borderId="10" xfId="46" applyNumberFormat="1" applyFont="1" applyFill="1" applyBorder="1" applyAlignment="1" applyProtection="1">
      <alignment horizontal="right"/>
      <protection locked="0"/>
    </xf>
    <xf numFmtId="173" fontId="2" fillId="41" borderId="10" xfId="46" applyNumberFormat="1" applyFont="1" applyFill="1" applyBorder="1" applyAlignment="1" applyProtection="1">
      <alignment/>
      <protection/>
    </xf>
    <xf numFmtId="2" fontId="2" fillId="41" borderId="10" xfId="46" applyNumberFormat="1" applyFont="1" applyFill="1" applyBorder="1" applyAlignment="1" applyProtection="1">
      <alignment horizontal="center"/>
      <protection locked="0"/>
    </xf>
    <xf numFmtId="2" fontId="2" fillId="41" borderId="10" xfId="46" applyNumberFormat="1" applyFont="1" applyFill="1" applyBorder="1" applyAlignment="1" applyProtection="1">
      <alignment horizontal="center"/>
      <protection/>
    </xf>
    <xf numFmtId="2" fontId="2" fillId="41" borderId="12" xfId="46" applyNumberFormat="1" applyFont="1" applyFill="1" applyBorder="1" applyAlignment="1" applyProtection="1">
      <alignment horizontal="center"/>
      <protection/>
    </xf>
    <xf numFmtId="0" fontId="2" fillId="41" borderId="10" xfId="46" applyFont="1" applyFill="1" applyBorder="1" applyProtection="1">
      <alignment/>
      <protection locked="0"/>
    </xf>
    <xf numFmtId="0" fontId="2" fillId="13" borderId="10" xfId="64" applyFont="1" applyFill="1" applyBorder="1" applyAlignment="1">
      <alignment horizontal="left" vertical="center"/>
      <protection/>
    </xf>
    <xf numFmtId="0" fontId="2" fillId="13" borderId="10" xfId="64" applyFont="1" applyFill="1" applyBorder="1" applyAlignment="1">
      <alignment horizontal="center" vertical="center"/>
      <protection/>
    </xf>
    <xf numFmtId="172" fontId="2" fillId="13" borderId="10" xfId="64" applyNumberFormat="1" applyFont="1" applyFill="1" applyBorder="1" applyAlignment="1">
      <alignment horizontal="right" vertical="center"/>
      <protection/>
    </xf>
    <xf numFmtId="173" fontId="2" fillId="13" borderId="10" xfId="64" applyNumberFormat="1" applyFont="1" applyFill="1" applyBorder="1" applyAlignment="1">
      <alignment vertical="center"/>
      <protection/>
    </xf>
    <xf numFmtId="2" fontId="2" fillId="13" borderId="10" xfId="64" applyNumberFormat="1" applyFont="1" applyFill="1" applyBorder="1" applyAlignment="1">
      <alignment horizontal="center" vertical="center"/>
      <protection/>
    </xf>
    <xf numFmtId="2" fontId="2" fillId="13" borderId="12" xfId="64" applyNumberFormat="1" applyFont="1" applyFill="1" applyBorder="1" applyAlignment="1">
      <alignment horizontal="center" vertical="center"/>
      <protection/>
    </xf>
    <xf numFmtId="172" fontId="2" fillId="13" borderId="10" xfId="42" applyNumberFormat="1" applyFont="1" applyFill="1" applyBorder="1" applyAlignment="1">
      <alignment horizontal="right"/>
    </xf>
    <xf numFmtId="0" fontId="2" fillId="13" borderId="10" xfId="0" applyFont="1" applyFill="1" applyBorder="1" applyAlignment="1">
      <alignment horizontal="left"/>
    </xf>
    <xf numFmtId="0" fontId="2" fillId="13" borderId="10" xfId="54" applyFont="1" applyFill="1" applyBorder="1" applyAlignment="1">
      <alignment horizontal="left"/>
      <protection/>
    </xf>
    <xf numFmtId="172" fontId="2" fillId="13" borderId="10" xfId="42" applyNumberFormat="1" applyFont="1" applyFill="1" applyBorder="1" applyAlignment="1">
      <alignment horizontal="right" vertical="distributed"/>
    </xf>
    <xf numFmtId="0" fontId="7" fillId="34" borderId="34" xfId="0" applyFont="1" applyFill="1" applyBorder="1" applyAlignment="1">
      <alignment horizontal="center" vertical="center" textRotation="90" wrapText="1"/>
    </xf>
    <xf numFmtId="0" fontId="2" fillId="34" borderId="37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right"/>
    </xf>
    <xf numFmtId="2" fontId="2" fillId="34" borderId="12" xfId="0" applyNumberFormat="1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0" xfId="54" applyFont="1" applyFill="1" applyBorder="1" applyAlignment="1">
      <alignment horizontal="left" vertical="center"/>
      <protection/>
    </xf>
    <xf numFmtId="0" fontId="2" fillId="34" borderId="10" xfId="54" applyFont="1" applyFill="1" applyBorder="1" applyAlignment="1">
      <alignment horizontal="center" vertical="center"/>
      <protection/>
    </xf>
    <xf numFmtId="172" fontId="2" fillId="34" borderId="10" xfId="54" applyNumberFormat="1" applyFont="1" applyFill="1" applyBorder="1" applyAlignment="1">
      <alignment horizontal="right" vertical="center"/>
      <protection/>
    </xf>
    <xf numFmtId="173" fontId="2" fillId="34" borderId="10" xfId="54" applyNumberFormat="1" applyFont="1" applyFill="1" applyBorder="1" applyAlignment="1">
      <alignment vertical="center"/>
      <protection/>
    </xf>
    <xf numFmtId="2" fontId="2" fillId="34" borderId="10" xfId="54" applyNumberFormat="1" applyFont="1" applyFill="1" applyBorder="1" applyAlignment="1">
      <alignment horizontal="center" vertical="center"/>
      <protection/>
    </xf>
    <xf numFmtId="2" fontId="2" fillId="34" borderId="12" xfId="54" applyNumberFormat="1" applyFont="1" applyFill="1" applyBorder="1" applyAlignment="1">
      <alignment horizontal="center" vertical="center"/>
      <protection/>
    </xf>
    <xf numFmtId="0" fontId="2" fillId="34" borderId="10" xfId="58" applyFont="1" applyFill="1" applyBorder="1">
      <alignment/>
      <protection/>
    </xf>
    <xf numFmtId="0" fontId="2" fillId="34" borderId="10" xfId="58" applyFont="1" applyFill="1" applyBorder="1" applyAlignment="1">
      <alignment horizontal="center"/>
      <protection/>
    </xf>
    <xf numFmtId="172" fontId="2" fillId="34" borderId="10" xfId="58" applyNumberFormat="1" applyFont="1" applyFill="1" applyBorder="1" applyAlignment="1">
      <alignment horizontal="right"/>
      <protection/>
    </xf>
    <xf numFmtId="173" fontId="2" fillId="34" borderId="10" xfId="58" applyNumberFormat="1" applyFont="1" applyFill="1" applyBorder="1" applyAlignment="1">
      <alignment/>
      <protection/>
    </xf>
    <xf numFmtId="2" fontId="2" fillId="34" borderId="10" xfId="58" applyNumberFormat="1" applyFont="1" applyFill="1" applyBorder="1" applyAlignment="1">
      <alignment horizontal="center"/>
      <protection/>
    </xf>
    <xf numFmtId="2" fontId="2" fillId="34" borderId="12" xfId="58" applyNumberFormat="1" applyFont="1" applyFill="1" applyBorder="1" applyAlignment="1">
      <alignment horizontal="center"/>
      <protection/>
    </xf>
    <xf numFmtId="172" fontId="2" fillId="34" borderId="10" xfId="0" applyNumberFormat="1" applyFont="1" applyFill="1" applyBorder="1" applyAlignment="1" applyProtection="1">
      <alignment horizontal="right"/>
      <protection locked="0"/>
    </xf>
    <xf numFmtId="2" fontId="2" fillId="34" borderId="12" xfId="0" applyNumberFormat="1" applyFont="1" applyFill="1" applyBorder="1" applyAlignment="1" applyProtection="1">
      <alignment horizontal="center"/>
      <protection/>
    </xf>
    <xf numFmtId="0" fontId="2" fillId="34" borderId="10" xfId="56" applyFont="1" applyFill="1" applyBorder="1">
      <alignment/>
      <protection/>
    </xf>
    <xf numFmtId="0" fontId="2" fillId="34" borderId="10" xfId="56" applyFont="1" applyFill="1" applyBorder="1" applyAlignment="1">
      <alignment horizontal="center"/>
      <protection/>
    </xf>
    <xf numFmtId="172" fontId="2" fillId="34" borderId="10" xfId="56" applyNumberFormat="1" applyFont="1" applyFill="1" applyBorder="1" applyAlignment="1">
      <alignment horizontal="right"/>
      <protection/>
    </xf>
    <xf numFmtId="173" fontId="2" fillId="34" borderId="10" xfId="56" applyNumberFormat="1" applyFont="1" applyFill="1" applyBorder="1" applyAlignment="1">
      <alignment/>
      <protection/>
    </xf>
    <xf numFmtId="2" fontId="2" fillId="34" borderId="10" xfId="56" applyNumberFormat="1" applyFont="1" applyFill="1" applyBorder="1" applyAlignment="1">
      <alignment horizontal="center"/>
      <protection/>
    </xf>
    <xf numFmtId="2" fontId="2" fillId="34" borderId="12" xfId="56" applyNumberFormat="1" applyFont="1" applyFill="1" applyBorder="1" applyAlignment="1">
      <alignment horizontal="center"/>
      <protection/>
    </xf>
    <xf numFmtId="0" fontId="2" fillId="34" borderId="10" xfId="54" applyFont="1" applyFill="1" applyBorder="1">
      <alignment/>
      <protection/>
    </xf>
    <xf numFmtId="172" fontId="2" fillId="34" borderId="10" xfId="54" applyNumberFormat="1" applyFont="1" applyFill="1" applyBorder="1" applyAlignment="1">
      <alignment horizontal="right"/>
      <protection/>
    </xf>
    <xf numFmtId="2" fontId="2" fillId="34" borderId="12" xfId="54" applyNumberFormat="1" applyFont="1" applyFill="1" applyBorder="1" applyAlignment="1">
      <alignment horizontal="center"/>
      <protection/>
    </xf>
    <xf numFmtId="0" fontId="2" fillId="34" borderId="10" xfId="64" applyFont="1" applyFill="1" applyBorder="1" applyAlignment="1">
      <alignment vertical="center"/>
      <protection/>
    </xf>
    <xf numFmtId="0" fontId="2" fillId="34" borderId="10" xfId="64" applyFont="1" applyFill="1" applyBorder="1" applyAlignment="1">
      <alignment horizontal="center" vertical="center"/>
      <protection/>
    </xf>
    <xf numFmtId="172" fontId="2" fillId="34" borderId="10" xfId="64" applyNumberFormat="1" applyFont="1" applyFill="1" applyBorder="1" applyAlignment="1">
      <alignment horizontal="right" vertical="center"/>
      <protection/>
    </xf>
    <xf numFmtId="173" fontId="2" fillId="34" borderId="10" xfId="64" applyNumberFormat="1" applyFont="1" applyFill="1" applyBorder="1" applyAlignment="1">
      <alignment vertical="center"/>
      <protection/>
    </xf>
    <xf numFmtId="2" fontId="2" fillId="34" borderId="10" xfId="64" applyNumberFormat="1" applyFont="1" applyFill="1" applyBorder="1" applyAlignment="1">
      <alignment horizontal="center" vertical="center"/>
      <protection/>
    </xf>
    <xf numFmtId="2" fontId="2" fillId="34" borderId="12" xfId="64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2" fillId="34" borderId="10" xfId="64" applyFont="1" applyFill="1" applyBorder="1" applyAlignment="1" applyProtection="1">
      <alignment horizontal="center" vertical="center" wrapText="1"/>
      <protection locked="0"/>
    </xf>
    <xf numFmtId="4" fontId="2" fillId="34" borderId="10" xfId="64" applyNumberFormat="1" applyFont="1" applyFill="1" applyBorder="1" applyAlignment="1" applyProtection="1">
      <alignment horizontal="center" vertical="center"/>
      <protection locked="0"/>
    </xf>
    <xf numFmtId="172" fontId="43" fillId="34" borderId="10" xfId="0" applyNumberFormat="1" applyFont="1" applyFill="1" applyBorder="1" applyAlignment="1" applyProtection="1">
      <alignment horizontal="right" vertical="top" wrapText="1"/>
      <protection locked="0"/>
    </xf>
    <xf numFmtId="172" fontId="43" fillId="34" borderId="10" xfId="0" applyNumberFormat="1" applyFont="1" applyFill="1" applyBorder="1" applyAlignment="1" applyProtection="1">
      <alignment horizontal="right"/>
      <protection locked="0"/>
    </xf>
    <xf numFmtId="172" fontId="2" fillId="34" borderId="10" xfId="64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4" borderId="10" xfId="64" applyFont="1" applyFill="1" applyBorder="1" applyAlignment="1" applyProtection="1">
      <alignment horizontal="center" vertical="center"/>
      <protection locked="0"/>
    </xf>
    <xf numFmtId="0" fontId="2" fillId="42" borderId="10" xfId="46" applyFont="1" applyFill="1" applyBorder="1" applyProtection="1">
      <alignment/>
      <protection locked="0"/>
    </xf>
    <xf numFmtId="0" fontId="2" fillId="42" borderId="10" xfId="46" applyFont="1" applyFill="1" applyBorder="1" applyAlignment="1" applyProtection="1">
      <alignment horizontal="center"/>
      <protection locked="0"/>
    </xf>
    <xf numFmtId="172" fontId="2" fillId="42" borderId="10" xfId="46" applyNumberFormat="1" applyFont="1" applyFill="1" applyBorder="1" applyAlignment="1" applyProtection="1">
      <alignment horizontal="right"/>
      <protection locked="0"/>
    </xf>
    <xf numFmtId="173" fontId="2" fillId="42" borderId="10" xfId="46" applyNumberFormat="1" applyFont="1" applyFill="1" applyBorder="1" applyAlignment="1" applyProtection="1">
      <alignment/>
      <protection/>
    </xf>
    <xf numFmtId="2" fontId="2" fillId="42" borderId="10" xfId="46" applyNumberFormat="1" applyFont="1" applyFill="1" applyBorder="1" applyAlignment="1" applyProtection="1">
      <alignment horizontal="center"/>
      <protection locked="0"/>
    </xf>
    <xf numFmtId="2" fontId="2" fillId="42" borderId="10" xfId="46" applyNumberFormat="1" applyFont="1" applyFill="1" applyBorder="1" applyAlignment="1" applyProtection="1">
      <alignment horizontal="center"/>
      <protection/>
    </xf>
    <xf numFmtId="2" fontId="2" fillId="42" borderId="12" xfId="46" applyNumberFormat="1" applyFont="1" applyFill="1" applyBorder="1" applyAlignment="1" applyProtection="1">
      <alignment horizontal="center"/>
      <protection/>
    </xf>
    <xf numFmtId="0" fontId="2" fillId="34" borderId="10" xfId="64" applyFont="1" applyFill="1" applyBorder="1">
      <alignment/>
      <protection/>
    </xf>
    <xf numFmtId="0" fontId="2" fillId="34" borderId="10" xfId="64" applyFont="1" applyFill="1" applyBorder="1" applyAlignment="1">
      <alignment horizontal="center"/>
      <protection/>
    </xf>
    <xf numFmtId="172" fontId="2" fillId="34" borderId="10" xfId="64" applyNumberFormat="1" applyFont="1" applyFill="1" applyBorder="1" applyAlignment="1">
      <alignment horizontal="right"/>
      <protection/>
    </xf>
    <xf numFmtId="173" fontId="2" fillId="34" borderId="10" xfId="64" applyNumberFormat="1" applyFont="1" applyFill="1" applyBorder="1" applyAlignment="1">
      <alignment/>
      <protection/>
    </xf>
    <xf numFmtId="2" fontId="2" fillId="34" borderId="10" xfId="64" applyNumberFormat="1" applyFont="1" applyFill="1" applyBorder="1" applyAlignment="1">
      <alignment horizontal="center"/>
      <protection/>
    </xf>
    <xf numFmtId="2" fontId="2" fillId="34" borderId="12" xfId="64" applyNumberFormat="1" applyFont="1" applyFill="1" applyBorder="1" applyAlignment="1">
      <alignment horizontal="center"/>
      <protection/>
    </xf>
    <xf numFmtId="1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left"/>
      <protection/>
    </xf>
    <xf numFmtId="0" fontId="2" fillId="34" borderId="10" xfId="64" applyFont="1" applyFill="1" applyBorder="1" applyAlignment="1">
      <alignment horizontal="left"/>
      <protection/>
    </xf>
    <xf numFmtId="0" fontId="2" fillId="34" borderId="10" xfId="64" applyFont="1" applyFill="1" applyBorder="1" applyAlignment="1">
      <alignment horizontal="center"/>
      <protection/>
    </xf>
    <xf numFmtId="1" fontId="2" fillId="34" borderId="10" xfId="0" applyNumberFormat="1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 vertical="center" textRotation="90"/>
    </xf>
    <xf numFmtId="0" fontId="2" fillId="35" borderId="37" xfId="0" applyFont="1" applyFill="1" applyBorder="1" applyAlignment="1">
      <alignment horizontal="center" vertical="center" wrapText="1"/>
    </xf>
    <xf numFmtId="0" fontId="2" fillId="35" borderId="10" xfId="54" applyFont="1" applyFill="1" applyBorder="1">
      <alignment/>
      <protection/>
    </xf>
    <xf numFmtId="172" fontId="2" fillId="35" borderId="10" xfId="54" applyNumberFormat="1" applyFont="1" applyFill="1" applyBorder="1" applyAlignment="1">
      <alignment horizontal="right"/>
      <protection/>
    </xf>
    <xf numFmtId="2" fontId="2" fillId="35" borderId="12" xfId="54" applyNumberFormat="1" applyFont="1" applyFill="1" applyBorder="1" applyAlignment="1">
      <alignment horizontal="center"/>
      <protection/>
    </xf>
    <xf numFmtId="0" fontId="2" fillId="35" borderId="37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72" fontId="2" fillId="35" borderId="10" xfId="0" applyNumberFormat="1" applyFont="1" applyFill="1" applyBorder="1" applyAlignment="1">
      <alignment horizontal="right"/>
    </xf>
    <xf numFmtId="2" fontId="2" fillId="35" borderId="12" xfId="0" applyNumberFormat="1" applyFont="1" applyFill="1" applyBorder="1" applyAlignment="1">
      <alignment horizontal="center"/>
    </xf>
    <xf numFmtId="0" fontId="2" fillId="35" borderId="10" xfId="64" applyFont="1" applyFill="1" applyBorder="1" applyAlignment="1">
      <alignment vertical="center"/>
      <protection/>
    </xf>
    <xf numFmtId="172" fontId="2" fillId="35" borderId="10" xfId="64" applyNumberFormat="1" applyFont="1" applyFill="1" applyBorder="1" applyAlignment="1">
      <alignment horizontal="right" vertical="center"/>
      <protection/>
    </xf>
    <xf numFmtId="2" fontId="2" fillId="35" borderId="12" xfId="64" applyNumberFormat="1" applyFont="1" applyFill="1" applyBorder="1" applyAlignment="1">
      <alignment horizontal="center" vertical="center"/>
      <protection/>
    </xf>
    <xf numFmtId="172" fontId="2" fillId="35" borderId="10" xfId="0" applyNumberFormat="1" applyFont="1" applyFill="1" applyBorder="1" applyAlignment="1" applyProtection="1">
      <alignment horizontal="right"/>
      <protection locked="0"/>
    </xf>
    <xf numFmtId="2" fontId="2" fillId="35" borderId="12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vertical="center" wrapText="1"/>
      <protection locked="0"/>
    </xf>
    <xf numFmtId="172" fontId="43" fillId="35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35" borderId="10" xfId="64" applyNumberFormat="1" applyFont="1" applyFill="1" applyBorder="1" applyAlignment="1" applyProtection="1">
      <alignment horizontal="right" vertical="center" wrapText="1"/>
      <protection locked="0"/>
    </xf>
    <xf numFmtId="0" fontId="2" fillId="35" borderId="10" xfId="56" applyFont="1" applyFill="1" applyBorder="1">
      <alignment/>
      <protection/>
    </xf>
    <xf numFmtId="172" fontId="2" fillId="35" borderId="10" xfId="56" applyNumberFormat="1" applyFont="1" applyFill="1" applyBorder="1" applyAlignment="1">
      <alignment horizontal="right"/>
      <protection/>
    </xf>
    <xf numFmtId="2" fontId="2" fillId="35" borderId="12" xfId="56" applyNumberFormat="1" applyFont="1" applyFill="1" applyBorder="1" applyAlignment="1">
      <alignment horizontal="center"/>
      <protection/>
    </xf>
    <xf numFmtId="0" fontId="2" fillId="36" borderId="10" xfId="46" applyFont="1" applyFill="1" applyBorder="1" applyProtection="1">
      <alignment/>
      <protection locked="0"/>
    </xf>
    <xf numFmtId="172" fontId="2" fillId="36" borderId="10" xfId="46" applyNumberFormat="1" applyFont="1" applyFill="1" applyBorder="1" applyAlignment="1" applyProtection="1">
      <alignment horizontal="right"/>
      <protection locked="0"/>
    </xf>
    <xf numFmtId="2" fontId="2" fillId="36" borderId="12" xfId="46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0" fontId="2" fillId="35" borderId="10" xfId="0" applyFont="1" applyFill="1" applyBorder="1" applyAlignment="1" applyProtection="1">
      <alignment/>
      <protection locked="0"/>
    </xf>
    <xf numFmtId="2" fontId="2" fillId="35" borderId="10" xfId="54" applyNumberFormat="1" applyFont="1" applyFill="1" applyBorder="1" applyAlignment="1">
      <alignment horizontal="left" vertical="center"/>
      <protection/>
    </xf>
    <xf numFmtId="0" fontId="2" fillId="35" borderId="10" xfId="54" applyFont="1" applyFill="1" applyBorder="1" applyAlignment="1">
      <alignment horizontal="center" vertical="center"/>
      <protection/>
    </xf>
    <xf numFmtId="172" fontId="2" fillId="35" borderId="10" xfId="54" applyNumberFormat="1" applyFont="1" applyFill="1" applyBorder="1" applyAlignment="1">
      <alignment horizontal="right" vertical="center"/>
      <protection/>
    </xf>
    <xf numFmtId="173" fontId="2" fillId="35" borderId="10" xfId="54" applyNumberFormat="1" applyFont="1" applyFill="1" applyBorder="1" applyAlignment="1">
      <alignment vertical="center"/>
      <protection/>
    </xf>
    <xf numFmtId="2" fontId="2" fillId="35" borderId="10" xfId="54" applyNumberFormat="1" applyFont="1" applyFill="1" applyBorder="1" applyAlignment="1">
      <alignment horizontal="center" vertical="center"/>
      <protection/>
    </xf>
    <xf numFmtId="2" fontId="2" fillId="35" borderId="12" xfId="54" applyNumberFormat="1" applyFont="1" applyFill="1" applyBorder="1" applyAlignment="1">
      <alignment horizontal="center" vertical="center"/>
      <protection/>
    </xf>
    <xf numFmtId="0" fontId="2" fillId="35" borderId="10" xfId="64" applyFont="1" applyFill="1" applyBorder="1">
      <alignment/>
      <protection/>
    </xf>
    <xf numFmtId="172" fontId="2" fillId="35" borderId="10" xfId="64" applyNumberFormat="1" applyFont="1" applyFill="1" applyBorder="1" applyAlignment="1">
      <alignment horizontal="right"/>
      <protection/>
    </xf>
    <xf numFmtId="2" fontId="2" fillId="35" borderId="12" xfId="64" applyNumberFormat="1" applyFont="1" applyFill="1" applyBorder="1" applyAlignment="1">
      <alignment horizontal="center"/>
      <protection/>
    </xf>
    <xf numFmtId="0" fontId="2" fillId="35" borderId="10" xfId="0" applyFont="1" applyFill="1" applyBorder="1" applyAlignment="1" applyProtection="1">
      <alignment vertical="top" wrapText="1"/>
      <protection locked="0"/>
    </xf>
    <xf numFmtId="172" fontId="2" fillId="35" borderId="10" xfId="0" applyNumberFormat="1" applyFont="1" applyFill="1" applyBorder="1" applyAlignment="1" applyProtection="1">
      <alignment horizontal="right" vertical="top" wrapText="1"/>
      <protection locked="0"/>
    </xf>
    <xf numFmtId="0" fontId="2" fillId="35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1" fontId="2" fillId="35" borderId="10" xfId="54" applyNumberFormat="1" applyFont="1" applyFill="1" applyBorder="1" applyAlignment="1">
      <alignment horizontal="center" vertical="center"/>
      <protection/>
    </xf>
    <xf numFmtId="0" fontId="2" fillId="35" borderId="10" xfId="65" applyFont="1" applyFill="1" applyBorder="1">
      <alignment/>
      <protection/>
    </xf>
    <xf numFmtId="0" fontId="2" fillId="35" borderId="10" xfId="65" applyFont="1" applyFill="1" applyBorder="1" applyAlignment="1">
      <alignment horizontal="center"/>
      <protection/>
    </xf>
    <xf numFmtId="172" fontId="2" fillId="35" borderId="10" xfId="65" applyNumberFormat="1" applyFont="1" applyFill="1" applyBorder="1" applyAlignment="1">
      <alignment horizontal="right"/>
      <protection/>
    </xf>
    <xf numFmtId="173" fontId="2" fillId="35" borderId="10" xfId="65" applyNumberFormat="1" applyFont="1" applyFill="1" applyBorder="1" applyAlignment="1">
      <alignment/>
      <protection/>
    </xf>
    <xf numFmtId="2" fontId="2" fillId="35" borderId="10" xfId="65" applyNumberFormat="1" applyFont="1" applyFill="1" applyBorder="1" applyAlignment="1">
      <alignment horizontal="center"/>
      <protection/>
    </xf>
    <xf numFmtId="2" fontId="2" fillId="35" borderId="12" xfId="65" applyNumberFormat="1" applyFont="1" applyFill="1" applyBorder="1" applyAlignment="1">
      <alignment horizontal="center"/>
      <protection/>
    </xf>
    <xf numFmtId="0" fontId="2" fillId="35" borderId="38" xfId="0" applyFont="1" applyFill="1" applyBorder="1" applyAlignment="1">
      <alignment horizontal="center"/>
    </xf>
    <xf numFmtId="0" fontId="2" fillId="35" borderId="17" xfId="0" applyFont="1" applyFill="1" applyBorder="1" applyAlignment="1" applyProtection="1">
      <alignment/>
      <protection locked="0"/>
    </xf>
    <xf numFmtId="172" fontId="2" fillId="35" borderId="17" xfId="0" applyNumberFormat="1" applyFont="1" applyFill="1" applyBorder="1" applyAlignment="1" applyProtection="1">
      <alignment horizontal="right"/>
      <protection locked="0"/>
    </xf>
    <xf numFmtId="2" fontId="2" fillId="35" borderId="39" xfId="0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Įprastas 2" xfId="54"/>
    <cellStyle name="Įprastas 2 2" xfId="55"/>
    <cellStyle name="Įprastas 3" xfId="56"/>
    <cellStyle name="Įprastas 4" xfId="57"/>
    <cellStyle name="Įprastas 5" xfId="58"/>
    <cellStyle name="Linked Cell" xfId="59"/>
    <cellStyle name="Neutral" xfId="60"/>
    <cellStyle name="Note" xfId="61"/>
    <cellStyle name="Output" xfId="62"/>
    <cellStyle name="Paprastas 2" xfId="63"/>
    <cellStyle name="Paprastas 3" xfId="64"/>
    <cellStyle name="Paprastas 4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13" sqref="V13"/>
    </sheetView>
  </sheetViews>
  <sheetFormatPr defaultColWidth="9.140625" defaultRowHeight="12.75"/>
  <cols>
    <col min="1" max="1" width="8.7109375" style="25" customWidth="1"/>
    <col min="2" max="2" width="12.140625" style="13" bestFit="1" customWidth="1"/>
    <col min="3" max="3" width="27.00390625" style="37" customWidth="1"/>
    <col min="4" max="4" width="6.28125" style="13" customWidth="1"/>
    <col min="5" max="5" width="7.7109375" style="13" customWidth="1"/>
    <col min="6" max="6" width="7.7109375" style="14" customWidth="1"/>
    <col min="7" max="7" width="8.57421875" style="14" customWidth="1"/>
    <col min="8" max="8" width="9.57421875" style="14" customWidth="1"/>
    <col min="9" max="9" width="7.140625" style="14" customWidth="1"/>
    <col min="10" max="10" width="8.140625" style="14" customWidth="1"/>
    <col min="11" max="11" width="13.00390625" style="14" customWidth="1"/>
    <col min="12" max="12" width="8.140625" style="14" customWidth="1"/>
    <col min="13" max="13" width="10.140625" style="14" customWidth="1"/>
    <col min="14" max="14" width="10.140625" style="13" customWidth="1"/>
    <col min="15" max="15" width="11.28125" style="13" customWidth="1"/>
    <col min="16" max="16" width="11.8515625" style="14" customWidth="1"/>
    <col min="17" max="17" width="11.7109375" style="14" customWidth="1"/>
    <col min="18" max="16384" width="9.140625" style="1" customWidth="1"/>
  </cols>
  <sheetData>
    <row r="1" spans="1:17" ht="19.5" customHeight="1" thickBot="1">
      <c r="A1" s="89" t="s">
        <v>480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 customHeight="1">
      <c r="A2" s="98" t="s">
        <v>0</v>
      </c>
      <c r="B2" s="95" t="s">
        <v>23</v>
      </c>
      <c r="C2" s="87" t="s">
        <v>1</v>
      </c>
      <c r="D2" s="87" t="s">
        <v>2</v>
      </c>
      <c r="E2" s="87" t="s">
        <v>14</v>
      </c>
      <c r="F2" s="92" t="s">
        <v>10</v>
      </c>
      <c r="G2" s="93"/>
      <c r="H2" s="93"/>
      <c r="I2" s="94"/>
      <c r="J2" s="87" t="s">
        <v>3</v>
      </c>
      <c r="K2" s="87" t="s">
        <v>13</v>
      </c>
      <c r="L2" s="87" t="s">
        <v>4</v>
      </c>
      <c r="M2" s="87" t="s">
        <v>5</v>
      </c>
      <c r="N2" s="87" t="s">
        <v>9</v>
      </c>
      <c r="O2" s="101" t="s">
        <v>17</v>
      </c>
      <c r="P2" s="87" t="s">
        <v>21</v>
      </c>
      <c r="Q2" s="90" t="s">
        <v>19</v>
      </c>
    </row>
    <row r="3" spans="1:17" s="3" customFormat="1" ht="52.5" customHeight="1">
      <c r="A3" s="99"/>
      <c r="B3" s="96"/>
      <c r="C3" s="103"/>
      <c r="D3" s="88"/>
      <c r="E3" s="88"/>
      <c r="F3" s="2" t="s">
        <v>16</v>
      </c>
      <c r="G3" s="2" t="s">
        <v>11</v>
      </c>
      <c r="H3" s="2" t="s">
        <v>15</v>
      </c>
      <c r="I3" s="2" t="s">
        <v>12</v>
      </c>
      <c r="J3" s="88"/>
      <c r="K3" s="88"/>
      <c r="L3" s="88"/>
      <c r="M3" s="88"/>
      <c r="N3" s="88"/>
      <c r="O3" s="102"/>
      <c r="P3" s="88"/>
      <c r="Q3" s="91"/>
    </row>
    <row r="4" spans="1:17" s="26" customFormat="1" ht="13.5" customHeight="1">
      <c r="A4" s="100"/>
      <c r="B4" s="97"/>
      <c r="C4" s="88"/>
      <c r="D4" s="4" t="s">
        <v>6</v>
      </c>
      <c r="E4" s="4" t="s">
        <v>7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18</v>
      </c>
      <c r="K4" s="4" t="s">
        <v>8</v>
      </c>
      <c r="L4" s="4" t="s">
        <v>18</v>
      </c>
      <c r="M4" s="4" t="s">
        <v>22</v>
      </c>
      <c r="N4" s="4" t="s">
        <v>296</v>
      </c>
      <c r="O4" s="4" t="s">
        <v>297</v>
      </c>
      <c r="P4" s="5" t="s">
        <v>20</v>
      </c>
      <c r="Q4" s="6" t="s">
        <v>298</v>
      </c>
    </row>
    <row r="5" spans="1:17" s="26" customFormat="1" ht="13.5" customHeight="1" thickBot="1">
      <c r="A5" s="24">
        <v>1</v>
      </c>
      <c r="B5" s="7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8">
        <v>12</v>
      </c>
      <c r="M5" s="9">
        <v>13</v>
      </c>
      <c r="N5" s="9">
        <v>14</v>
      </c>
      <c r="O5" s="10">
        <v>15</v>
      </c>
      <c r="P5" s="8">
        <v>16</v>
      </c>
      <c r="Q5" s="11">
        <v>17</v>
      </c>
    </row>
    <row r="6" spans="1:17" s="12" customFormat="1" ht="11.25" customHeight="1">
      <c r="A6" s="107" t="s">
        <v>194</v>
      </c>
      <c r="B6" s="109" t="s">
        <v>104</v>
      </c>
      <c r="C6" s="110" t="s">
        <v>82</v>
      </c>
      <c r="D6" s="83">
        <v>34</v>
      </c>
      <c r="E6" s="83">
        <v>2001</v>
      </c>
      <c r="F6" s="111">
        <v>10.236</v>
      </c>
      <c r="G6" s="111">
        <v>5.368117</v>
      </c>
      <c r="H6" s="111">
        <v>4.867882</v>
      </c>
      <c r="I6" s="111">
        <v>0</v>
      </c>
      <c r="J6" s="111">
        <v>1747.92</v>
      </c>
      <c r="K6" s="111">
        <v>0</v>
      </c>
      <c r="L6" s="111">
        <v>1747.92</v>
      </c>
      <c r="M6" s="112">
        <v>0</v>
      </c>
      <c r="N6" s="84">
        <v>81.641</v>
      </c>
      <c r="O6" s="84">
        <v>0</v>
      </c>
      <c r="P6" s="84">
        <v>0</v>
      </c>
      <c r="Q6" s="113">
        <v>0</v>
      </c>
    </row>
    <row r="7" spans="1:17" s="12" customFormat="1" ht="12.75" customHeight="1">
      <c r="A7" s="108"/>
      <c r="B7" s="114" t="s">
        <v>289</v>
      </c>
      <c r="C7" s="115" t="s">
        <v>278</v>
      </c>
      <c r="D7" s="31">
        <v>25</v>
      </c>
      <c r="E7" s="31">
        <v>1991</v>
      </c>
      <c r="F7" s="116">
        <v>7.605</v>
      </c>
      <c r="G7" s="116">
        <v>2.771</v>
      </c>
      <c r="H7" s="116">
        <v>4.64</v>
      </c>
      <c r="I7" s="116">
        <v>0.19400000000000084</v>
      </c>
      <c r="J7" s="116">
        <v>1509.61</v>
      </c>
      <c r="K7" s="116">
        <v>0.194</v>
      </c>
      <c r="L7" s="116">
        <v>1509.61</v>
      </c>
      <c r="M7" s="39">
        <v>0.0001285100125197899</v>
      </c>
      <c r="N7" s="40">
        <v>55.59</v>
      </c>
      <c r="O7" s="41">
        <v>0.00714387159597512</v>
      </c>
      <c r="P7" s="41">
        <v>7.7106007511873935</v>
      </c>
      <c r="Q7" s="117">
        <v>0.4286322957585072</v>
      </c>
    </row>
    <row r="8" spans="1:17" s="12" customFormat="1" ht="12.75" customHeight="1">
      <c r="A8" s="108"/>
      <c r="B8" s="114" t="s">
        <v>186</v>
      </c>
      <c r="C8" s="118" t="s">
        <v>135</v>
      </c>
      <c r="D8" s="35">
        <v>40</v>
      </c>
      <c r="E8" s="35">
        <v>2007</v>
      </c>
      <c r="F8" s="119">
        <v>11.323</v>
      </c>
      <c r="G8" s="119">
        <v>6.886769</v>
      </c>
      <c r="H8" s="119">
        <v>3.2</v>
      </c>
      <c r="I8" s="119">
        <v>1.236232</v>
      </c>
      <c r="J8" s="119">
        <v>2350.71</v>
      </c>
      <c r="K8" s="119">
        <v>1.236232</v>
      </c>
      <c r="L8" s="119">
        <v>2350.71</v>
      </c>
      <c r="M8" s="120">
        <v>0.0005258972820977491</v>
      </c>
      <c r="N8" s="36">
        <v>69.215</v>
      </c>
      <c r="O8" s="36">
        <v>0.036399980380395706</v>
      </c>
      <c r="P8" s="36">
        <v>31.55383692586495</v>
      </c>
      <c r="Q8" s="121">
        <v>2.1839988228237424</v>
      </c>
    </row>
    <row r="9" spans="1:17" s="12" customFormat="1" ht="12.75" customHeight="1">
      <c r="A9" s="108"/>
      <c r="B9" s="122" t="s">
        <v>24</v>
      </c>
      <c r="C9" s="115" t="s">
        <v>481</v>
      </c>
      <c r="D9" s="31">
        <v>12</v>
      </c>
      <c r="E9" s="31" t="s">
        <v>28</v>
      </c>
      <c r="F9" s="116">
        <f>+G9+H9+I9</f>
        <v>3.278</v>
      </c>
      <c r="G9" s="116">
        <v>0.987896</v>
      </c>
      <c r="H9" s="116">
        <v>1.92</v>
      </c>
      <c r="I9" s="116">
        <v>0.370104</v>
      </c>
      <c r="J9" s="116">
        <v>699.92</v>
      </c>
      <c r="K9" s="116">
        <v>0.370104</v>
      </c>
      <c r="L9" s="116">
        <v>699.92</v>
      </c>
      <c r="M9" s="39">
        <f>K9/L9</f>
        <v>0.0005287804320493771</v>
      </c>
      <c r="N9" s="40">
        <v>67.035</v>
      </c>
      <c r="O9" s="41">
        <f>M9*N9</f>
        <v>0.03544679626243</v>
      </c>
      <c r="P9" s="41">
        <f>M9*60*1000</f>
        <v>31.72682592296263</v>
      </c>
      <c r="Q9" s="117">
        <f>P9*N9/1000</f>
        <v>2.1268077757457995</v>
      </c>
    </row>
    <row r="10" spans="1:17" s="12" customFormat="1" ht="12.75" customHeight="1">
      <c r="A10" s="108"/>
      <c r="B10" s="114" t="s">
        <v>129</v>
      </c>
      <c r="C10" s="115" t="s">
        <v>572</v>
      </c>
      <c r="D10" s="123">
        <v>100</v>
      </c>
      <c r="E10" s="31" t="s">
        <v>35</v>
      </c>
      <c r="F10" s="116">
        <f>G10+H10+I10</f>
        <v>25.889281</v>
      </c>
      <c r="G10" s="116">
        <v>7.356240000000001</v>
      </c>
      <c r="H10" s="116">
        <v>16</v>
      </c>
      <c r="I10" s="116">
        <v>2.5330410000000003</v>
      </c>
      <c r="J10" s="116">
        <v>4428.2300000000005</v>
      </c>
      <c r="K10" s="116">
        <v>2.5330410000000003</v>
      </c>
      <c r="L10" s="116">
        <v>4428.2300000000005</v>
      </c>
      <c r="M10" s="39">
        <f>K10/L10</f>
        <v>0.0005720211009816563</v>
      </c>
      <c r="N10" s="40">
        <v>50.9</v>
      </c>
      <c r="O10" s="41">
        <f>M10*N10</f>
        <v>0.029115874039966308</v>
      </c>
      <c r="P10" s="41">
        <f>M10*60*1000</f>
        <v>34.32126605889938</v>
      </c>
      <c r="Q10" s="117">
        <f>P10*N10/1000</f>
        <v>1.7469524423979785</v>
      </c>
    </row>
    <row r="11" spans="1:17" s="12" customFormat="1" ht="12.75" customHeight="1">
      <c r="A11" s="108"/>
      <c r="B11" s="114" t="s">
        <v>901</v>
      </c>
      <c r="C11" s="124" t="s">
        <v>866</v>
      </c>
      <c r="D11" s="104">
        <v>55</v>
      </c>
      <c r="E11" s="104">
        <v>1993</v>
      </c>
      <c r="F11" s="125">
        <v>18.711</v>
      </c>
      <c r="G11" s="125">
        <v>7.854</v>
      </c>
      <c r="H11" s="125">
        <v>8.64</v>
      </c>
      <c r="I11" s="125">
        <v>2.216994</v>
      </c>
      <c r="J11" s="125">
        <v>3524.86</v>
      </c>
      <c r="K11" s="125">
        <v>2.216994</v>
      </c>
      <c r="L11" s="125">
        <v>3524.86</v>
      </c>
      <c r="M11" s="126">
        <v>0.0006289594480348156</v>
      </c>
      <c r="N11" s="105">
        <v>79.24300000000001</v>
      </c>
      <c r="O11" s="105">
        <v>0.0498406335406229</v>
      </c>
      <c r="P11" s="105">
        <v>37.737566882088935</v>
      </c>
      <c r="Q11" s="127">
        <v>2.990438012437374</v>
      </c>
    </row>
    <row r="12" spans="1:17" s="12" customFormat="1" ht="12.75" customHeight="1">
      <c r="A12" s="108"/>
      <c r="B12" s="122" t="s">
        <v>24</v>
      </c>
      <c r="C12" s="115" t="s">
        <v>482</v>
      </c>
      <c r="D12" s="31">
        <v>25</v>
      </c>
      <c r="E12" s="31" t="s">
        <v>28</v>
      </c>
      <c r="F12" s="116">
        <f>+G12+H12+I12</f>
        <v>6.58</v>
      </c>
      <c r="G12" s="116">
        <v>2.126124</v>
      </c>
      <c r="H12" s="116">
        <v>3.68</v>
      </c>
      <c r="I12" s="116">
        <v>0.773876</v>
      </c>
      <c r="J12" s="116">
        <v>971.5</v>
      </c>
      <c r="K12" s="116">
        <v>0.773876</v>
      </c>
      <c r="L12" s="116">
        <v>971.5</v>
      </c>
      <c r="M12" s="39">
        <f>K12/L12</f>
        <v>0.000796578486875965</v>
      </c>
      <c r="N12" s="40">
        <v>67.035</v>
      </c>
      <c r="O12" s="41">
        <f>M12*N12</f>
        <v>0.053398638867730316</v>
      </c>
      <c r="P12" s="41">
        <f>M12*60*1000</f>
        <v>47.7947092125579</v>
      </c>
      <c r="Q12" s="117">
        <f>P12*N12/1000</f>
        <v>3.2039183320638185</v>
      </c>
    </row>
    <row r="13" spans="1:17" s="12" customFormat="1" ht="12.75" customHeight="1">
      <c r="A13" s="108"/>
      <c r="B13" s="114" t="s">
        <v>186</v>
      </c>
      <c r="C13" s="118" t="s">
        <v>133</v>
      </c>
      <c r="D13" s="35">
        <v>52</v>
      </c>
      <c r="E13" s="35">
        <v>2009</v>
      </c>
      <c r="F13" s="119">
        <v>14.783</v>
      </c>
      <c r="G13" s="119">
        <v>8.472961</v>
      </c>
      <c r="H13" s="119">
        <v>4.16</v>
      </c>
      <c r="I13" s="119">
        <v>2.15004</v>
      </c>
      <c r="J13" s="119">
        <v>2686.29</v>
      </c>
      <c r="K13" s="119">
        <v>2.15004</v>
      </c>
      <c r="L13" s="119">
        <v>2686.29</v>
      </c>
      <c r="M13" s="120">
        <v>0.0008003752387121272</v>
      </c>
      <c r="N13" s="36">
        <v>69.215</v>
      </c>
      <c r="O13" s="36">
        <v>0.05539797214745989</v>
      </c>
      <c r="P13" s="36">
        <v>48.02251432272763</v>
      </c>
      <c r="Q13" s="121">
        <v>3.323878328847593</v>
      </c>
    </row>
    <row r="14" spans="1:17" s="12" customFormat="1" ht="12.75" customHeight="1">
      <c r="A14" s="108"/>
      <c r="B14" s="114" t="s">
        <v>186</v>
      </c>
      <c r="C14" s="118" t="s">
        <v>130</v>
      </c>
      <c r="D14" s="35">
        <v>61</v>
      </c>
      <c r="E14" s="35">
        <v>1965</v>
      </c>
      <c r="F14" s="119">
        <v>19.729</v>
      </c>
      <c r="G14" s="119">
        <v>7.949688</v>
      </c>
      <c r="H14" s="119">
        <v>9.6</v>
      </c>
      <c r="I14" s="119">
        <v>2.179322</v>
      </c>
      <c r="J14" s="119">
        <v>2700.04</v>
      </c>
      <c r="K14" s="119">
        <v>2.179322</v>
      </c>
      <c r="L14" s="119">
        <v>2700.04</v>
      </c>
      <c r="M14" s="120">
        <v>0.0008071443386023911</v>
      </c>
      <c r="N14" s="36">
        <v>69.215</v>
      </c>
      <c r="O14" s="36">
        <v>0.055866495396364506</v>
      </c>
      <c r="P14" s="36">
        <v>48.428660316143464</v>
      </c>
      <c r="Q14" s="121">
        <v>3.35198972378187</v>
      </c>
    </row>
    <row r="15" spans="1:17" s="12" customFormat="1" ht="12.75" customHeight="1">
      <c r="A15" s="108"/>
      <c r="B15" s="114" t="s">
        <v>252</v>
      </c>
      <c r="C15" s="128" t="s">
        <v>223</v>
      </c>
      <c r="D15" s="28">
        <v>50</v>
      </c>
      <c r="E15" s="28">
        <v>1978</v>
      </c>
      <c r="F15" s="129">
        <v>14.59</v>
      </c>
      <c r="G15" s="129">
        <v>4.455564</v>
      </c>
      <c r="H15" s="129">
        <v>8</v>
      </c>
      <c r="I15" s="129">
        <v>2.134439</v>
      </c>
      <c r="J15" s="129">
        <v>2590.16</v>
      </c>
      <c r="K15" s="129">
        <v>2.134439</v>
      </c>
      <c r="L15" s="129">
        <v>2590.16</v>
      </c>
      <c r="M15" s="42">
        <f>K15/L15</f>
        <v>0.0008240568150230102</v>
      </c>
      <c r="N15" s="43">
        <v>63.329</v>
      </c>
      <c r="O15" s="43">
        <f>K15*N15/J15</f>
        <v>0.05218669403859221</v>
      </c>
      <c r="P15" s="43">
        <f>M15*60*1000</f>
        <v>49.44340890138061</v>
      </c>
      <c r="Q15" s="130">
        <f>O15*60</f>
        <v>3.1312016423155327</v>
      </c>
    </row>
    <row r="16" spans="1:17" s="12" customFormat="1" ht="12.75" customHeight="1">
      <c r="A16" s="108"/>
      <c r="B16" s="114" t="s">
        <v>186</v>
      </c>
      <c r="C16" s="118" t="s">
        <v>132</v>
      </c>
      <c r="D16" s="35">
        <v>47</v>
      </c>
      <c r="E16" s="35">
        <v>2007</v>
      </c>
      <c r="F16" s="119">
        <v>16.78</v>
      </c>
      <c r="G16" s="119">
        <v>10.289922</v>
      </c>
      <c r="H16" s="119">
        <v>3.76</v>
      </c>
      <c r="I16" s="119">
        <v>2.73008</v>
      </c>
      <c r="J16" s="119">
        <v>2876.41</v>
      </c>
      <c r="K16" s="119">
        <v>2.73008</v>
      </c>
      <c r="L16" s="119">
        <v>2876.41</v>
      </c>
      <c r="M16" s="120">
        <v>0.000949127558310533</v>
      </c>
      <c r="N16" s="36">
        <v>69.215</v>
      </c>
      <c r="O16" s="36">
        <v>0.06569386394846355</v>
      </c>
      <c r="P16" s="36">
        <v>56.947653498631986</v>
      </c>
      <c r="Q16" s="121">
        <v>3.941631836907813</v>
      </c>
    </row>
    <row r="17" spans="1:17" s="12" customFormat="1" ht="12.75" customHeight="1">
      <c r="A17" s="108"/>
      <c r="B17" s="122" t="s">
        <v>24</v>
      </c>
      <c r="C17" s="115" t="s">
        <v>483</v>
      </c>
      <c r="D17" s="31">
        <v>42</v>
      </c>
      <c r="E17" s="31" t="s">
        <v>28</v>
      </c>
      <c r="F17" s="116">
        <f>+G17+H17+I17</f>
        <v>10.875965</v>
      </c>
      <c r="G17" s="116">
        <v>1.911366</v>
      </c>
      <c r="H17" s="116">
        <v>6.3184</v>
      </c>
      <c r="I17" s="116">
        <v>2.646199</v>
      </c>
      <c r="J17" s="116">
        <v>2368.4</v>
      </c>
      <c r="K17" s="116">
        <v>2.646199</v>
      </c>
      <c r="L17" s="116">
        <v>2368.4</v>
      </c>
      <c r="M17" s="39">
        <f>K17/L17</f>
        <v>0.0011172939537240332</v>
      </c>
      <c r="N17" s="40">
        <v>67.035</v>
      </c>
      <c r="O17" s="41">
        <f>M17*N17</f>
        <v>0.07489780018789056</v>
      </c>
      <c r="P17" s="41">
        <f>M17*60*1000</f>
        <v>67.037637223442</v>
      </c>
      <c r="Q17" s="117">
        <f>P17*N17/1000</f>
        <v>4.493868011273435</v>
      </c>
    </row>
    <row r="18" spans="1:17" s="12" customFormat="1" ht="12.75" customHeight="1">
      <c r="A18" s="108"/>
      <c r="B18" s="122" t="s">
        <v>24</v>
      </c>
      <c r="C18" s="115" t="s">
        <v>484</v>
      </c>
      <c r="D18" s="31">
        <v>24</v>
      </c>
      <c r="E18" s="31" t="s">
        <v>28</v>
      </c>
      <c r="F18" s="116">
        <f>+G18+H18+I18</f>
        <v>8.09999</v>
      </c>
      <c r="G18" s="116">
        <v>2.238873</v>
      </c>
      <c r="H18" s="116">
        <v>4.32</v>
      </c>
      <c r="I18" s="116">
        <v>1.541117</v>
      </c>
      <c r="J18" s="116">
        <v>1323.11</v>
      </c>
      <c r="K18" s="116">
        <v>1.541117</v>
      </c>
      <c r="L18" s="116">
        <v>1323.11</v>
      </c>
      <c r="M18" s="39">
        <f>K18/L18</f>
        <v>0.001164768613342806</v>
      </c>
      <c r="N18" s="40">
        <v>67.035</v>
      </c>
      <c r="O18" s="41">
        <f>M18*N18</f>
        <v>0.078080263995435</v>
      </c>
      <c r="P18" s="41">
        <f>M18*60*1000</f>
        <v>69.88611680056836</v>
      </c>
      <c r="Q18" s="117">
        <f>P18*N18/1000</f>
        <v>4.6848158397261</v>
      </c>
    </row>
    <row r="19" spans="1:17" s="12" customFormat="1" ht="12.75" customHeight="1">
      <c r="A19" s="108"/>
      <c r="B19" s="114" t="s">
        <v>129</v>
      </c>
      <c r="C19" s="115" t="s">
        <v>573</v>
      </c>
      <c r="D19" s="123">
        <v>45</v>
      </c>
      <c r="E19" s="31" t="s">
        <v>35</v>
      </c>
      <c r="F19" s="116">
        <f>G19+H19+I19</f>
        <v>12.927001</v>
      </c>
      <c r="G19" s="116">
        <v>3.111</v>
      </c>
      <c r="H19" s="116">
        <v>7.05</v>
      </c>
      <c r="I19" s="116">
        <v>2.766001</v>
      </c>
      <c r="J19" s="116">
        <v>2331.34</v>
      </c>
      <c r="K19" s="116">
        <v>2.766001</v>
      </c>
      <c r="L19" s="116">
        <v>2331.34</v>
      </c>
      <c r="M19" s="39">
        <f>K19/L19</f>
        <v>0.0011864425609306236</v>
      </c>
      <c r="N19" s="40">
        <v>50.9</v>
      </c>
      <c r="O19" s="41">
        <f>M19*N19</f>
        <v>0.060389926351368736</v>
      </c>
      <c r="P19" s="41">
        <f>M19*60*1000</f>
        <v>71.18655365583741</v>
      </c>
      <c r="Q19" s="117">
        <f>P19*N19/1000</f>
        <v>3.6233955810821246</v>
      </c>
    </row>
    <row r="20" spans="1:17" s="12" customFormat="1" ht="12.75" customHeight="1">
      <c r="A20" s="108"/>
      <c r="B20" s="114" t="s">
        <v>289</v>
      </c>
      <c r="C20" s="115" t="s">
        <v>281</v>
      </c>
      <c r="D20" s="31">
        <v>30</v>
      </c>
      <c r="E20" s="31">
        <v>1985</v>
      </c>
      <c r="F20" s="116">
        <v>9.643</v>
      </c>
      <c r="G20" s="116">
        <v>3.064</v>
      </c>
      <c r="H20" s="116">
        <v>4.8</v>
      </c>
      <c r="I20" s="116">
        <v>1.7790000000000008</v>
      </c>
      <c r="J20" s="116">
        <v>1496.03</v>
      </c>
      <c r="K20" s="116">
        <v>1.779</v>
      </c>
      <c r="L20" s="116">
        <v>1496.03</v>
      </c>
      <c r="M20" s="39">
        <v>0.0011891472764583597</v>
      </c>
      <c r="N20" s="40">
        <v>55.59</v>
      </c>
      <c r="O20" s="41">
        <v>0.06610469709832022</v>
      </c>
      <c r="P20" s="41">
        <v>71.34883658750158</v>
      </c>
      <c r="Q20" s="117">
        <v>3.966281825899213</v>
      </c>
    </row>
    <row r="21" spans="1:17" s="12" customFormat="1" ht="12.75" customHeight="1">
      <c r="A21" s="108"/>
      <c r="B21" s="114" t="s">
        <v>821</v>
      </c>
      <c r="C21" s="131" t="s">
        <v>922</v>
      </c>
      <c r="D21" s="132">
        <v>45</v>
      </c>
      <c r="E21" s="132">
        <v>1975</v>
      </c>
      <c r="F21" s="133">
        <v>12.915</v>
      </c>
      <c r="G21" s="133">
        <v>2.883081</v>
      </c>
      <c r="H21" s="133">
        <v>7.2</v>
      </c>
      <c r="I21" s="133">
        <v>2.831922</v>
      </c>
      <c r="J21" s="133">
        <v>2325.22</v>
      </c>
      <c r="K21" s="133">
        <v>2.831922</v>
      </c>
      <c r="L21" s="133">
        <v>2325.22</v>
      </c>
      <c r="M21" s="134">
        <v>0.0012179157241035258</v>
      </c>
      <c r="N21" s="135">
        <v>75.64600000000002</v>
      </c>
      <c r="O21" s="135">
        <v>0.09213045286553533</v>
      </c>
      <c r="P21" s="135">
        <v>73.07494344621155</v>
      </c>
      <c r="Q21" s="136">
        <v>5.52782717193212</v>
      </c>
    </row>
    <row r="22" spans="1:17" s="12" customFormat="1" ht="12.75" customHeight="1">
      <c r="A22" s="108"/>
      <c r="B22" s="114" t="s">
        <v>129</v>
      </c>
      <c r="C22" s="115" t="s">
        <v>574</v>
      </c>
      <c r="D22" s="123">
        <v>55</v>
      </c>
      <c r="E22" s="31" t="s">
        <v>35</v>
      </c>
      <c r="F22" s="116">
        <f>G22+H22+I22</f>
        <v>14.899999000000001</v>
      </c>
      <c r="G22" s="116">
        <v>3.162</v>
      </c>
      <c r="H22" s="116">
        <v>8.56</v>
      </c>
      <c r="I22" s="116">
        <v>3.177999</v>
      </c>
      <c r="J22" s="116">
        <v>2537.7200000000003</v>
      </c>
      <c r="K22" s="116">
        <v>3.177999</v>
      </c>
      <c r="L22" s="116">
        <v>2537.7200000000003</v>
      </c>
      <c r="M22" s="39">
        <f>K22/L22</f>
        <v>0.0012523048248033665</v>
      </c>
      <c r="N22" s="40">
        <v>50.9</v>
      </c>
      <c r="O22" s="41">
        <f>M22*N22</f>
        <v>0.06374231558249135</v>
      </c>
      <c r="P22" s="41">
        <f>M22*60*1000</f>
        <v>75.13828948820199</v>
      </c>
      <c r="Q22" s="117">
        <f>P22*N22/1000</f>
        <v>3.8245389349494814</v>
      </c>
    </row>
    <row r="23" spans="1:17" s="12" customFormat="1" ht="12.75" customHeight="1">
      <c r="A23" s="108"/>
      <c r="B23" s="114" t="s">
        <v>186</v>
      </c>
      <c r="C23" s="82" t="s">
        <v>136</v>
      </c>
      <c r="D23" s="35">
        <v>40</v>
      </c>
      <c r="E23" s="35">
        <v>2007</v>
      </c>
      <c r="F23" s="119">
        <v>12.609</v>
      </c>
      <c r="G23" s="119">
        <v>6.38073</v>
      </c>
      <c r="H23" s="119">
        <v>3.2</v>
      </c>
      <c r="I23" s="119">
        <v>3.02827</v>
      </c>
      <c r="J23" s="119">
        <v>2352.74</v>
      </c>
      <c r="K23" s="119">
        <v>3.02827</v>
      </c>
      <c r="L23" s="119">
        <v>2352.74</v>
      </c>
      <c r="M23" s="120">
        <v>0.0012871247991703293</v>
      </c>
      <c r="N23" s="36">
        <v>69.215</v>
      </c>
      <c r="O23" s="36">
        <v>0.08908834297457434</v>
      </c>
      <c r="P23" s="36">
        <v>77.22748795021977</v>
      </c>
      <c r="Q23" s="121">
        <v>5.345300578474462</v>
      </c>
    </row>
    <row r="24" spans="1:17" s="12" customFormat="1" ht="12.75" customHeight="1">
      <c r="A24" s="108"/>
      <c r="B24" s="114" t="s">
        <v>289</v>
      </c>
      <c r="C24" s="137" t="s">
        <v>697</v>
      </c>
      <c r="D24" s="31">
        <v>45</v>
      </c>
      <c r="E24" s="31">
        <v>1973</v>
      </c>
      <c r="F24" s="116">
        <v>14.36</v>
      </c>
      <c r="G24" s="116">
        <v>4.107</v>
      </c>
      <c r="H24" s="116">
        <v>7.2</v>
      </c>
      <c r="I24" s="116">
        <v>3.053</v>
      </c>
      <c r="J24" s="116">
        <v>2317.75</v>
      </c>
      <c r="K24" s="116">
        <v>3.053</v>
      </c>
      <c r="L24" s="116">
        <v>2317.75</v>
      </c>
      <c r="M24" s="39">
        <v>0.0013172257577391867</v>
      </c>
      <c r="N24" s="40">
        <v>55.59</v>
      </c>
      <c r="O24" s="41">
        <v>0.0732245798727214</v>
      </c>
      <c r="P24" s="41">
        <v>79.0335454643512</v>
      </c>
      <c r="Q24" s="117">
        <v>4.393474792363284</v>
      </c>
    </row>
    <row r="25" spans="1:17" s="12" customFormat="1" ht="12.75" customHeight="1">
      <c r="A25" s="108"/>
      <c r="B25" s="114" t="s">
        <v>129</v>
      </c>
      <c r="C25" s="115" t="s">
        <v>575</v>
      </c>
      <c r="D25" s="123">
        <v>10</v>
      </c>
      <c r="E25" s="31" t="s">
        <v>35</v>
      </c>
      <c r="F25" s="116">
        <f>G25+H25+I25</f>
        <v>2.46</v>
      </c>
      <c r="G25" s="116">
        <v>0</v>
      </c>
      <c r="H25" s="116">
        <v>1.6</v>
      </c>
      <c r="I25" s="116">
        <v>0.86</v>
      </c>
      <c r="J25" s="116">
        <v>641.61</v>
      </c>
      <c r="K25" s="116">
        <v>0.86</v>
      </c>
      <c r="L25" s="116">
        <v>641.61</v>
      </c>
      <c r="M25" s="39">
        <f>K25/L25</f>
        <v>0.0013403781113137264</v>
      </c>
      <c r="N25" s="40">
        <v>50.9</v>
      </c>
      <c r="O25" s="41">
        <f>M25*N25</f>
        <v>0.06822524586586867</v>
      </c>
      <c r="P25" s="41">
        <f>M25*60*1000</f>
        <v>80.42268667882358</v>
      </c>
      <c r="Q25" s="117">
        <f>P25*N25/1000</f>
        <v>4.09351475195212</v>
      </c>
    </row>
    <row r="26" spans="1:17" s="12" customFormat="1" ht="12.75" customHeight="1">
      <c r="A26" s="108"/>
      <c r="B26" s="114" t="s">
        <v>129</v>
      </c>
      <c r="C26" s="115" t="s">
        <v>576</v>
      </c>
      <c r="D26" s="123">
        <v>76</v>
      </c>
      <c r="E26" s="31" t="s">
        <v>35</v>
      </c>
      <c r="F26" s="116">
        <f>G26+H26+I26</f>
        <v>22.213851000000002</v>
      </c>
      <c r="G26" s="116">
        <v>4.488</v>
      </c>
      <c r="H26" s="116">
        <v>11.92</v>
      </c>
      <c r="I26" s="116">
        <v>5.8058510000000005</v>
      </c>
      <c r="J26" s="116">
        <v>3987.52</v>
      </c>
      <c r="K26" s="116">
        <v>5.8058510000000005</v>
      </c>
      <c r="L26" s="116">
        <v>3987.52</v>
      </c>
      <c r="M26" s="39">
        <f>K26/L26</f>
        <v>0.001456005487119814</v>
      </c>
      <c r="N26" s="40">
        <v>50.9</v>
      </c>
      <c r="O26" s="41">
        <f>M26*N26</f>
        <v>0.07411067929439853</v>
      </c>
      <c r="P26" s="41">
        <f>M26*60*1000</f>
        <v>87.36032922718884</v>
      </c>
      <c r="Q26" s="117">
        <f>P26*N26/1000</f>
        <v>4.446640757663912</v>
      </c>
    </row>
    <row r="27" spans="1:17" s="12" customFormat="1" ht="12.75" customHeight="1">
      <c r="A27" s="108"/>
      <c r="B27" s="114" t="s">
        <v>129</v>
      </c>
      <c r="C27" s="115" t="s">
        <v>577</v>
      </c>
      <c r="D27" s="123">
        <v>76</v>
      </c>
      <c r="E27" s="31" t="s">
        <v>35</v>
      </c>
      <c r="F27" s="116">
        <f>G27+H27+I27</f>
        <v>26.864400000000003</v>
      </c>
      <c r="G27" s="116">
        <v>8.925</v>
      </c>
      <c r="H27" s="116">
        <v>12</v>
      </c>
      <c r="I27" s="116">
        <v>5.939400000000001</v>
      </c>
      <c r="J27" s="116">
        <v>4006.48</v>
      </c>
      <c r="K27" s="116">
        <v>5.939400000000001</v>
      </c>
      <c r="L27" s="116">
        <v>4006.48</v>
      </c>
      <c r="M27" s="39">
        <f>K27/L27</f>
        <v>0.0014824484335376692</v>
      </c>
      <c r="N27" s="40">
        <v>50.9</v>
      </c>
      <c r="O27" s="41">
        <f>M27*N27</f>
        <v>0.07545662526706737</v>
      </c>
      <c r="P27" s="41">
        <f>M27*60*1000</f>
        <v>88.94690601226016</v>
      </c>
      <c r="Q27" s="117">
        <f>P27*N27/1000</f>
        <v>4.527397516024042</v>
      </c>
    </row>
    <row r="28" spans="1:17" s="12" customFormat="1" ht="12.75" customHeight="1">
      <c r="A28" s="108"/>
      <c r="B28" s="114" t="s">
        <v>252</v>
      </c>
      <c r="C28" s="128" t="s">
        <v>232</v>
      </c>
      <c r="D28" s="28">
        <v>60</v>
      </c>
      <c r="E28" s="28">
        <v>1980</v>
      </c>
      <c r="F28" s="129">
        <v>20.48</v>
      </c>
      <c r="G28" s="129">
        <v>6.400141</v>
      </c>
      <c r="H28" s="129">
        <v>9.44</v>
      </c>
      <c r="I28" s="129">
        <v>4.635579</v>
      </c>
      <c r="J28" s="129">
        <v>3117.83</v>
      </c>
      <c r="K28" s="129">
        <v>4.635579</v>
      </c>
      <c r="L28" s="129">
        <v>3117.83</v>
      </c>
      <c r="M28" s="42">
        <f>K28/L28</f>
        <v>0.0014867965860871184</v>
      </c>
      <c r="N28" s="43">
        <v>63.329</v>
      </c>
      <c r="O28" s="43">
        <f>K28*N28/J28</f>
        <v>0.09415734100031112</v>
      </c>
      <c r="P28" s="43">
        <f>M28*60*1000</f>
        <v>89.2077951652271</v>
      </c>
      <c r="Q28" s="130">
        <f>O28*60</f>
        <v>5.649440460018667</v>
      </c>
    </row>
    <row r="29" spans="1:17" s="12" customFormat="1" ht="12.75" customHeight="1">
      <c r="A29" s="108"/>
      <c r="B29" s="122" t="s">
        <v>36</v>
      </c>
      <c r="C29" s="115" t="s">
        <v>543</v>
      </c>
      <c r="D29" s="31">
        <v>45</v>
      </c>
      <c r="E29" s="31">
        <v>1990</v>
      </c>
      <c r="F29" s="116">
        <f>G29+H29+I29</f>
        <v>16.461000000000002</v>
      </c>
      <c r="G29" s="116">
        <v>5.722659999999999</v>
      </c>
      <c r="H29" s="116">
        <v>7.2</v>
      </c>
      <c r="I29" s="116">
        <v>3.5383400000000003</v>
      </c>
      <c r="J29" s="116">
        <v>2324.82</v>
      </c>
      <c r="K29" s="116">
        <v>3.5383400000000003</v>
      </c>
      <c r="L29" s="116">
        <v>2324.82</v>
      </c>
      <c r="M29" s="39">
        <f>K29/L29</f>
        <v>0.001521984497724555</v>
      </c>
      <c r="N29" s="40">
        <v>56.789</v>
      </c>
      <c r="O29" s="41">
        <f>M29*N29</f>
        <v>0.08643197764127976</v>
      </c>
      <c r="P29" s="41">
        <f>M29*60*1000</f>
        <v>91.3190698634733</v>
      </c>
      <c r="Q29" s="117">
        <f>P29*N29/1000</f>
        <v>5.185918658476786</v>
      </c>
    </row>
    <row r="30" spans="1:17" s="12" customFormat="1" ht="12.75" customHeight="1">
      <c r="A30" s="108"/>
      <c r="B30" s="122" t="s">
        <v>24</v>
      </c>
      <c r="C30" s="115" t="s">
        <v>485</v>
      </c>
      <c r="D30" s="31">
        <v>12</v>
      </c>
      <c r="E30" s="31" t="s">
        <v>28</v>
      </c>
      <c r="F30" s="116">
        <f>+G30+H30+I30</f>
        <v>4.0799970000000005</v>
      </c>
      <c r="G30" s="116">
        <v>1.084538</v>
      </c>
      <c r="H30" s="116">
        <v>1.92</v>
      </c>
      <c r="I30" s="116">
        <v>1.075459</v>
      </c>
      <c r="J30" s="116">
        <v>701.24</v>
      </c>
      <c r="K30" s="116">
        <v>1.075459</v>
      </c>
      <c r="L30" s="116">
        <v>701.24</v>
      </c>
      <c r="M30" s="39">
        <f>K30/L30</f>
        <v>0.001533653242826992</v>
      </c>
      <c r="N30" s="40">
        <v>67.035</v>
      </c>
      <c r="O30" s="41">
        <f>M30*N30</f>
        <v>0.1028084451329074</v>
      </c>
      <c r="P30" s="41">
        <f>M30*60*1000</f>
        <v>92.01919456961953</v>
      </c>
      <c r="Q30" s="117">
        <f>P30*N30/1000</f>
        <v>6.168506707974445</v>
      </c>
    </row>
    <row r="31" spans="1:17" s="12" customFormat="1" ht="12.75" customHeight="1">
      <c r="A31" s="108"/>
      <c r="B31" s="114" t="s">
        <v>821</v>
      </c>
      <c r="C31" s="131" t="s">
        <v>923</v>
      </c>
      <c r="D31" s="132">
        <v>44</v>
      </c>
      <c r="E31" s="132">
        <v>1985</v>
      </c>
      <c r="F31" s="133">
        <v>14.154</v>
      </c>
      <c r="G31" s="133">
        <v>4.32276</v>
      </c>
      <c r="H31" s="133">
        <v>6.32</v>
      </c>
      <c r="I31" s="133">
        <v>3.511248</v>
      </c>
      <c r="J31" s="133">
        <v>2285.27</v>
      </c>
      <c r="K31" s="133">
        <v>3.511248</v>
      </c>
      <c r="L31" s="133">
        <v>2285.27</v>
      </c>
      <c r="M31" s="134">
        <v>0.0015364696512884693</v>
      </c>
      <c r="N31" s="135">
        <v>75.64600000000002</v>
      </c>
      <c r="O31" s="135">
        <v>0.11622778324136757</v>
      </c>
      <c r="P31" s="135">
        <v>92.18817907730815</v>
      </c>
      <c r="Q31" s="136">
        <v>6.973666994482053</v>
      </c>
    </row>
    <row r="32" spans="1:17" s="12" customFormat="1" ht="12.75" customHeight="1">
      <c r="A32" s="108"/>
      <c r="B32" s="122" t="s">
        <v>104</v>
      </c>
      <c r="C32" s="138" t="s">
        <v>84</v>
      </c>
      <c r="D32" s="85">
        <v>30</v>
      </c>
      <c r="E32" s="85">
        <v>1971</v>
      </c>
      <c r="F32" s="139">
        <v>10.812</v>
      </c>
      <c r="G32" s="139">
        <v>3.517297</v>
      </c>
      <c r="H32" s="139">
        <v>4.8</v>
      </c>
      <c r="I32" s="139">
        <v>2.494705</v>
      </c>
      <c r="J32" s="139">
        <v>1569.65</v>
      </c>
      <c r="K32" s="139">
        <v>2.494705</v>
      </c>
      <c r="L32" s="139">
        <v>1569.65</v>
      </c>
      <c r="M32" s="140">
        <v>0.0015893383875386232</v>
      </c>
      <c r="N32" s="86">
        <v>81.641</v>
      </c>
      <c r="O32" s="86">
        <v>0.12975517529704075</v>
      </c>
      <c r="P32" s="86">
        <v>95.3603032523174</v>
      </c>
      <c r="Q32" s="141">
        <v>7.785310517822445</v>
      </c>
    </row>
    <row r="33" spans="1:17" s="12" customFormat="1" ht="12.75" customHeight="1">
      <c r="A33" s="108"/>
      <c r="B33" s="122" t="s">
        <v>213</v>
      </c>
      <c r="C33" s="142" t="s">
        <v>379</v>
      </c>
      <c r="D33" s="29">
        <v>40</v>
      </c>
      <c r="E33" s="30" t="s">
        <v>35</v>
      </c>
      <c r="F33" s="143">
        <v>15.81</v>
      </c>
      <c r="G33" s="143">
        <v>5.39</v>
      </c>
      <c r="H33" s="143">
        <v>6.4</v>
      </c>
      <c r="I33" s="143">
        <v>4.02</v>
      </c>
      <c r="J33" s="144">
        <v>2495.71</v>
      </c>
      <c r="K33" s="143">
        <v>4.02</v>
      </c>
      <c r="L33" s="144">
        <v>2495.71</v>
      </c>
      <c r="M33" s="39">
        <v>0.0016107640711460864</v>
      </c>
      <c r="N33" s="40">
        <v>65.1</v>
      </c>
      <c r="O33" s="41">
        <v>0.10486074103161022</v>
      </c>
      <c r="P33" s="41">
        <v>96.64584426876519</v>
      </c>
      <c r="Q33" s="117">
        <v>6.291644461896613</v>
      </c>
    </row>
    <row r="34" spans="1:17" s="12" customFormat="1" ht="12.75" customHeight="1">
      <c r="A34" s="108"/>
      <c r="B34" s="114" t="s">
        <v>129</v>
      </c>
      <c r="C34" s="115" t="s">
        <v>578</v>
      </c>
      <c r="D34" s="123">
        <v>32</v>
      </c>
      <c r="E34" s="31" t="s">
        <v>35</v>
      </c>
      <c r="F34" s="116">
        <f>G34+H34+I34</f>
        <v>9.01015</v>
      </c>
      <c r="G34" s="116">
        <v>1.5784500000000001</v>
      </c>
      <c r="H34" s="116">
        <v>5.12</v>
      </c>
      <c r="I34" s="116">
        <v>2.3117</v>
      </c>
      <c r="J34" s="116">
        <v>1417.51</v>
      </c>
      <c r="K34" s="116">
        <v>2.3117</v>
      </c>
      <c r="L34" s="116">
        <v>1417.51</v>
      </c>
      <c r="M34" s="39">
        <f>K34/L34</f>
        <v>0.0016308174192774655</v>
      </c>
      <c r="N34" s="40">
        <v>50.9</v>
      </c>
      <c r="O34" s="41">
        <f>M34*N34</f>
        <v>0.08300860664122299</v>
      </c>
      <c r="P34" s="41">
        <f>M34*60*1000</f>
        <v>97.84904515664793</v>
      </c>
      <c r="Q34" s="117">
        <f>P34*N34/1000</f>
        <v>4.98051639847338</v>
      </c>
    </row>
    <row r="35" spans="1:17" s="12" customFormat="1" ht="12.75" customHeight="1">
      <c r="A35" s="108"/>
      <c r="B35" s="122" t="s">
        <v>104</v>
      </c>
      <c r="C35" s="138" t="s">
        <v>83</v>
      </c>
      <c r="D35" s="85">
        <v>36</v>
      </c>
      <c r="E35" s="85">
        <v>1984</v>
      </c>
      <c r="F35" s="139">
        <v>16.307</v>
      </c>
      <c r="G35" s="139">
        <v>3.9576</v>
      </c>
      <c r="H35" s="139">
        <v>8.64</v>
      </c>
      <c r="I35" s="139">
        <v>3.7094</v>
      </c>
      <c r="J35" s="139">
        <v>2249.59</v>
      </c>
      <c r="K35" s="139">
        <v>3.7094</v>
      </c>
      <c r="L35" s="139">
        <v>2249.59</v>
      </c>
      <c r="M35" s="140">
        <v>0.0016489226925795366</v>
      </c>
      <c r="N35" s="86">
        <v>81.641</v>
      </c>
      <c r="O35" s="86">
        <v>0.13461969754488595</v>
      </c>
      <c r="P35" s="86">
        <v>98.9353615547722</v>
      </c>
      <c r="Q35" s="141">
        <v>8.077181852693158</v>
      </c>
    </row>
    <row r="36" spans="1:17" s="12" customFormat="1" ht="12.75" customHeight="1">
      <c r="A36" s="108"/>
      <c r="B36" s="122" t="s">
        <v>36</v>
      </c>
      <c r="C36" s="115" t="s">
        <v>544</v>
      </c>
      <c r="D36" s="31">
        <v>22</v>
      </c>
      <c r="E36" s="31" t="s">
        <v>35</v>
      </c>
      <c r="F36" s="116">
        <f>G36+H36+I36</f>
        <v>8.744</v>
      </c>
      <c r="G36" s="116">
        <v>3.17296</v>
      </c>
      <c r="H36" s="116">
        <v>3.52</v>
      </c>
      <c r="I36" s="116">
        <v>2.05104</v>
      </c>
      <c r="J36" s="116">
        <v>1230.47</v>
      </c>
      <c r="K36" s="116">
        <v>2.05104</v>
      </c>
      <c r="L36" s="116">
        <v>1230.47</v>
      </c>
      <c r="M36" s="39">
        <f>K36/L36</f>
        <v>0.0016668752590473558</v>
      </c>
      <c r="N36" s="40">
        <v>56.789</v>
      </c>
      <c r="O36" s="41">
        <f>M36*N36</f>
        <v>0.0946601790860403</v>
      </c>
      <c r="P36" s="41">
        <f>M36*60*1000</f>
        <v>100.01251554284136</v>
      </c>
      <c r="Q36" s="117">
        <f>P36*N36/1000</f>
        <v>5.679610745162417</v>
      </c>
    </row>
    <row r="37" spans="1:17" s="12" customFormat="1" ht="12.75" customHeight="1">
      <c r="A37" s="108"/>
      <c r="B37" s="114" t="s">
        <v>252</v>
      </c>
      <c r="C37" s="128" t="s">
        <v>227</v>
      </c>
      <c r="D37" s="28">
        <v>12</v>
      </c>
      <c r="E37" s="28">
        <v>1963</v>
      </c>
      <c r="F37" s="129">
        <v>3.31</v>
      </c>
      <c r="G37" s="129">
        <v>0.650648</v>
      </c>
      <c r="H37" s="129">
        <v>1.76</v>
      </c>
      <c r="I37" s="129">
        <v>0.8969</v>
      </c>
      <c r="J37" s="129">
        <v>532.45</v>
      </c>
      <c r="K37" s="129">
        <v>0.8969</v>
      </c>
      <c r="L37" s="129">
        <v>532.45</v>
      </c>
      <c r="M37" s="42">
        <f>K37/L37</f>
        <v>0.0016844774157197858</v>
      </c>
      <c r="N37" s="43">
        <v>63.329</v>
      </c>
      <c r="O37" s="43">
        <f>K37*N37/J37</f>
        <v>0.1066762702601183</v>
      </c>
      <c r="P37" s="43">
        <f>M37*60*1000</f>
        <v>101.06864494318715</v>
      </c>
      <c r="Q37" s="130">
        <f>O37*60</f>
        <v>6.400576215607098</v>
      </c>
    </row>
    <row r="38" spans="1:17" s="12" customFormat="1" ht="12" customHeight="1">
      <c r="A38" s="108"/>
      <c r="B38" s="114" t="s">
        <v>129</v>
      </c>
      <c r="C38" s="115" t="s">
        <v>579</v>
      </c>
      <c r="D38" s="123">
        <v>75</v>
      </c>
      <c r="E38" s="31" t="s">
        <v>35</v>
      </c>
      <c r="F38" s="116">
        <f>G38+H38+I38</f>
        <v>25.7763</v>
      </c>
      <c r="G38" s="116">
        <v>6.987000000000001</v>
      </c>
      <c r="H38" s="116">
        <v>11.92</v>
      </c>
      <c r="I38" s="116">
        <v>6.8693</v>
      </c>
      <c r="J38" s="116">
        <v>3988.9900000000002</v>
      </c>
      <c r="K38" s="116">
        <v>6.8693</v>
      </c>
      <c r="L38" s="116">
        <v>3988.9900000000002</v>
      </c>
      <c r="M38" s="39">
        <f>K38/L38</f>
        <v>0.0017220649838680967</v>
      </c>
      <c r="N38" s="40">
        <v>50.9</v>
      </c>
      <c r="O38" s="41">
        <f>M38*N38</f>
        <v>0.08765310767888612</v>
      </c>
      <c r="P38" s="41">
        <f>M38*60*1000</f>
        <v>103.3238990320858</v>
      </c>
      <c r="Q38" s="117">
        <f>P38*N38/1000</f>
        <v>5.259186460733167</v>
      </c>
    </row>
    <row r="39" spans="1:17" s="12" customFormat="1" ht="12.75" customHeight="1">
      <c r="A39" s="108"/>
      <c r="B39" s="114" t="s">
        <v>289</v>
      </c>
      <c r="C39" s="115" t="s">
        <v>279</v>
      </c>
      <c r="D39" s="31">
        <v>60</v>
      </c>
      <c r="E39" s="31">
        <v>1971</v>
      </c>
      <c r="F39" s="116">
        <v>19.673</v>
      </c>
      <c r="G39" s="116">
        <v>5.213</v>
      </c>
      <c r="H39" s="116">
        <v>9.6</v>
      </c>
      <c r="I39" s="116">
        <v>4.859999999999998</v>
      </c>
      <c r="J39" s="116">
        <v>2799.04</v>
      </c>
      <c r="K39" s="116">
        <v>4.86</v>
      </c>
      <c r="L39" s="116">
        <v>2799.04</v>
      </c>
      <c r="M39" s="39">
        <v>0.0017363095918600665</v>
      </c>
      <c r="N39" s="40">
        <v>55.59</v>
      </c>
      <c r="O39" s="41">
        <v>0.0965214502115011</v>
      </c>
      <c r="P39" s="41">
        <v>104.178575511604</v>
      </c>
      <c r="Q39" s="117">
        <v>5.791287012690066</v>
      </c>
    </row>
    <row r="40" spans="1:17" s="12" customFormat="1" ht="12.75" customHeight="1">
      <c r="A40" s="108"/>
      <c r="B40" s="114" t="s">
        <v>129</v>
      </c>
      <c r="C40" s="115" t="s">
        <v>580</v>
      </c>
      <c r="D40" s="123">
        <v>24</v>
      </c>
      <c r="E40" s="31" t="s">
        <v>35</v>
      </c>
      <c r="F40" s="116">
        <f>G40+H40+I40</f>
        <v>7.277966000000001</v>
      </c>
      <c r="G40" s="116">
        <v>1.558407</v>
      </c>
      <c r="H40" s="116">
        <v>3.7600000000000002</v>
      </c>
      <c r="I40" s="116">
        <v>1.9595590000000003</v>
      </c>
      <c r="J40" s="116">
        <v>1107.3600000000001</v>
      </c>
      <c r="K40" s="116">
        <v>1.9595590000000003</v>
      </c>
      <c r="L40" s="116">
        <v>1107.3600000000001</v>
      </c>
      <c r="M40" s="39">
        <f>K40/L40</f>
        <v>0.0017695771926022252</v>
      </c>
      <c r="N40" s="40">
        <v>50.9</v>
      </c>
      <c r="O40" s="41">
        <f>M40*N40</f>
        <v>0.09007147910345326</v>
      </c>
      <c r="P40" s="41">
        <f>M40*60*1000</f>
        <v>106.17463155613352</v>
      </c>
      <c r="Q40" s="117">
        <f>P40*N40/1000</f>
        <v>5.404288746207196</v>
      </c>
    </row>
    <row r="41" spans="1:17" s="12" customFormat="1" ht="12.75" customHeight="1">
      <c r="A41" s="108"/>
      <c r="B41" s="114" t="s">
        <v>76</v>
      </c>
      <c r="C41" s="128" t="s">
        <v>44</v>
      </c>
      <c r="D41" s="28">
        <v>86</v>
      </c>
      <c r="E41" s="28">
        <v>2006</v>
      </c>
      <c r="F41" s="129">
        <v>21.89</v>
      </c>
      <c r="G41" s="129">
        <v>11</v>
      </c>
      <c r="H41" s="129">
        <v>1.8</v>
      </c>
      <c r="I41" s="129">
        <f>F41-G41-H41</f>
        <v>9.09</v>
      </c>
      <c r="J41" s="129">
        <v>5054.6</v>
      </c>
      <c r="K41" s="129">
        <f>I41/J41*L41</f>
        <v>9.09</v>
      </c>
      <c r="L41" s="129">
        <v>5054.6</v>
      </c>
      <c r="M41" s="42">
        <f>K41/L41</f>
        <v>0.0017983618881810626</v>
      </c>
      <c r="N41" s="43">
        <v>49.595</v>
      </c>
      <c r="O41" s="43">
        <f>M41*N41</f>
        <v>0.0891897578443398</v>
      </c>
      <c r="P41" s="43">
        <f>M41*60*1000</f>
        <v>107.90171329086375</v>
      </c>
      <c r="Q41" s="130">
        <f>P41*N41/1000</f>
        <v>5.351385470660388</v>
      </c>
    </row>
    <row r="42" spans="1:17" s="12" customFormat="1" ht="12.75" customHeight="1">
      <c r="A42" s="108"/>
      <c r="B42" s="114" t="s">
        <v>252</v>
      </c>
      <c r="C42" s="128" t="s">
        <v>231</v>
      </c>
      <c r="D42" s="28">
        <v>60</v>
      </c>
      <c r="E42" s="28">
        <v>1968</v>
      </c>
      <c r="F42" s="129">
        <v>19.42</v>
      </c>
      <c r="G42" s="129">
        <v>4.859978</v>
      </c>
      <c r="H42" s="129">
        <v>9.6</v>
      </c>
      <c r="I42" s="129">
        <v>4.960024</v>
      </c>
      <c r="J42" s="129">
        <v>2726.22</v>
      </c>
      <c r="K42" s="129">
        <v>4.960024</v>
      </c>
      <c r="L42" s="129">
        <v>2726.22</v>
      </c>
      <c r="M42" s="42">
        <f>K42/L42</f>
        <v>0.0018193777464768069</v>
      </c>
      <c r="N42" s="43">
        <v>63.329</v>
      </c>
      <c r="O42" s="43">
        <f>K42*N42/J42</f>
        <v>0.1152193733066297</v>
      </c>
      <c r="P42" s="43">
        <f>M42*60*1000</f>
        <v>109.16266478860841</v>
      </c>
      <c r="Q42" s="130">
        <f>O42*60</f>
        <v>6.913162398397781</v>
      </c>
    </row>
    <row r="43" spans="1:17" s="12" customFormat="1" ht="12.75" customHeight="1">
      <c r="A43" s="108"/>
      <c r="B43" s="114" t="s">
        <v>129</v>
      </c>
      <c r="C43" s="115" t="s">
        <v>581</v>
      </c>
      <c r="D43" s="123">
        <v>102</v>
      </c>
      <c r="E43" s="31" t="s">
        <v>35</v>
      </c>
      <c r="F43" s="116">
        <f>G43+H43+I43</f>
        <v>31.518254</v>
      </c>
      <c r="G43" s="116">
        <v>7.464054</v>
      </c>
      <c r="H43" s="116">
        <v>16</v>
      </c>
      <c r="I43" s="116">
        <v>8.0542</v>
      </c>
      <c r="J43" s="116">
        <v>4426.4800000000005</v>
      </c>
      <c r="K43" s="116">
        <v>8.0542</v>
      </c>
      <c r="L43" s="116">
        <v>4426.4800000000005</v>
      </c>
      <c r="M43" s="39">
        <f>K43/L43</f>
        <v>0.0018195496195622704</v>
      </c>
      <c r="N43" s="40">
        <v>50.9</v>
      </c>
      <c r="O43" s="41">
        <f>M43*N43</f>
        <v>0.09261507563571957</v>
      </c>
      <c r="P43" s="41">
        <f>M43*60*1000</f>
        <v>109.17297717373623</v>
      </c>
      <c r="Q43" s="117">
        <f>P43*N43/1000</f>
        <v>5.556904538143174</v>
      </c>
    </row>
    <row r="44" spans="1:17" s="12" customFormat="1" ht="12.75" customHeight="1">
      <c r="A44" s="108"/>
      <c r="B44" s="122" t="s">
        <v>36</v>
      </c>
      <c r="C44" s="115" t="s">
        <v>545</v>
      </c>
      <c r="D44" s="31">
        <v>18</v>
      </c>
      <c r="E44" s="31" t="s">
        <v>35</v>
      </c>
      <c r="F44" s="116">
        <f>G44+H44+I44</f>
        <v>7.252</v>
      </c>
      <c r="G44" s="116">
        <v>2.5500000000000003</v>
      </c>
      <c r="H44" s="116">
        <v>2.88</v>
      </c>
      <c r="I44" s="116">
        <v>1.8219999999999998</v>
      </c>
      <c r="J44" s="116">
        <v>993.94</v>
      </c>
      <c r="K44" s="116">
        <v>1.8219999999999998</v>
      </c>
      <c r="L44" s="116">
        <v>993.94</v>
      </c>
      <c r="M44" s="39">
        <f>K44/L44</f>
        <v>0.001833108638348391</v>
      </c>
      <c r="N44" s="40">
        <v>56.789</v>
      </c>
      <c r="O44" s="41">
        <f>M44*N44</f>
        <v>0.10410040646316678</v>
      </c>
      <c r="P44" s="41">
        <f>M44*60*1000</f>
        <v>109.98651830090346</v>
      </c>
      <c r="Q44" s="117">
        <f>P44*N44/1000</f>
        <v>6.246024387790007</v>
      </c>
    </row>
    <row r="45" spans="1:17" s="12" customFormat="1" ht="12.75" customHeight="1">
      <c r="A45" s="108"/>
      <c r="B45" s="114" t="s">
        <v>252</v>
      </c>
      <c r="C45" s="128" t="s">
        <v>228</v>
      </c>
      <c r="D45" s="28">
        <v>55</v>
      </c>
      <c r="E45" s="28">
        <v>1966</v>
      </c>
      <c r="F45" s="129">
        <v>18.42</v>
      </c>
      <c r="G45" s="129">
        <v>4.912947</v>
      </c>
      <c r="H45" s="129">
        <v>8.8</v>
      </c>
      <c r="I45" s="129">
        <v>4.70705</v>
      </c>
      <c r="J45" s="129">
        <v>2564.02</v>
      </c>
      <c r="K45" s="129">
        <v>4.70705</v>
      </c>
      <c r="L45" s="129">
        <v>2564.02</v>
      </c>
      <c r="M45" s="42">
        <f>K45/L45</f>
        <v>0.0018358086130373396</v>
      </c>
      <c r="N45" s="43">
        <v>63.329</v>
      </c>
      <c r="O45" s="43">
        <f>K45*N45/J45</f>
        <v>0.11625992365504169</v>
      </c>
      <c r="P45" s="43">
        <f>M45*60*1000</f>
        <v>110.14851678224038</v>
      </c>
      <c r="Q45" s="130">
        <f>O45*60</f>
        <v>6.975595419302501</v>
      </c>
    </row>
    <row r="46" spans="1:17" s="12" customFormat="1" ht="12.75" customHeight="1">
      <c r="A46" s="108"/>
      <c r="B46" s="114" t="s">
        <v>76</v>
      </c>
      <c r="C46" s="128" t="s">
        <v>43</v>
      </c>
      <c r="D46" s="28">
        <v>38</v>
      </c>
      <c r="E46" s="28">
        <v>2004</v>
      </c>
      <c r="F46" s="129">
        <v>9.68</v>
      </c>
      <c r="G46" s="129">
        <v>5.32</v>
      </c>
      <c r="H46" s="129">
        <v>0</v>
      </c>
      <c r="I46" s="129">
        <v>4.36</v>
      </c>
      <c r="J46" s="129">
        <v>2371.7</v>
      </c>
      <c r="K46" s="129">
        <f>I46/J46*L46</f>
        <v>4.36</v>
      </c>
      <c r="L46" s="129">
        <v>2371.7</v>
      </c>
      <c r="M46" s="42">
        <f>K46/L46</f>
        <v>0.0018383438040224314</v>
      </c>
      <c r="N46" s="43">
        <v>49.595</v>
      </c>
      <c r="O46" s="43">
        <f>M46*N46</f>
        <v>0.09117266096049248</v>
      </c>
      <c r="P46" s="43">
        <f>M46*60*1000</f>
        <v>110.30062824134589</v>
      </c>
      <c r="Q46" s="130">
        <f>P46*N46/1000</f>
        <v>5.470359657629549</v>
      </c>
    </row>
    <row r="47" spans="1:17" s="12" customFormat="1" ht="12.75" customHeight="1">
      <c r="A47" s="108"/>
      <c r="B47" s="122" t="s">
        <v>104</v>
      </c>
      <c r="C47" s="138" t="s">
        <v>79</v>
      </c>
      <c r="D47" s="85">
        <v>30</v>
      </c>
      <c r="E47" s="85">
        <v>1973</v>
      </c>
      <c r="F47" s="139">
        <v>10.737</v>
      </c>
      <c r="G47" s="139">
        <v>2.9631</v>
      </c>
      <c r="H47" s="139">
        <v>4.8</v>
      </c>
      <c r="I47" s="139">
        <v>2.9739</v>
      </c>
      <c r="J47" s="139">
        <v>1569.45</v>
      </c>
      <c r="K47" s="139">
        <v>2.9739</v>
      </c>
      <c r="L47" s="139">
        <v>1569.45</v>
      </c>
      <c r="M47" s="140">
        <v>0.0018948676287871547</v>
      </c>
      <c r="N47" s="86">
        <v>81.641</v>
      </c>
      <c r="O47" s="86">
        <v>0.1546988880818121</v>
      </c>
      <c r="P47" s="86">
        <v>113.69205772722927</v>
      </c>
      <c r="Q47" s="141">
        <v>9.281933284908726</v>
      </c>
    </row>
    <row r="48" spans="1:17" s="12" customFormat="1" ht="12.75" customHeight="1">
      <c r="A48" s="108"/>
      <c r="B48" s="122" t="s">
        <v>24</v>
      </c>
      <c r="C48" s="115" t="s">
        <v>486</v>
      </c>
      <c r="D48" s="31">
        <v>40</v>
      </c>
      <c r="E48" s="31" t="s">
        <v>28</v>
      </c>
      <c r="F48" s="116">
        <f>+G48+H48+I48</f>
        <v>14.122996999999998</v>
      </c>
      <c r="G48" s="116">
        <v>3.640182</v>
      </c>
      <c r="H48" s="116">
        <v>6.17</v>
      </c>
      <c r="I48" s="116">
        <v>4.312815</v>
      </c>
      <c r="J48" s="116">
        <v>2233.8</v>
      </c>
      <c r="K48" s="116">
        <v>4.312815</v>
      </c>
      <c r="L48" s="116">
        <v>2233.8</v>
      </c>
      <c r="M48" s="39">
        <f>K48/L48</f>
        <v>0.0019307077625570772</v>
      </c>
      <c r="N48" s="40">
        <v>67.035</v>
      </c>
      <c r="O48" s="41">
        <f>M48*N48</f>
        <v>0.12942499486301368</v>
      </c>
      <c r="P48" s="41">
        <f>M48*60*1000</f>
        <v>115.84246575342463</v>
      </c>
      <c r="Q48" s="117">
        <f>P48*N48/1000</f>
        <v>7.76549969178082</v>
      </c>
    </row>
    <row r="49" spans="1:17" s="12" customFormat="1" ht="12.75" customHeight="1">
      <c r="A49" s="108"/>
      <c r="B49" s="122" t="s">
        <v>104</v>
      </c>
      <c r="C49" s="138" t="s">
        <v>86</v>
      </c>
      <c r="D49" s="85">
        <v>93</v>
      </c>
      <c r="E49" s="85">
        <v>1973</v>
      </c>
      <c r="F49" s="139">
        <v>33.827</v>
      </c>
      <c r="G49" s="139">
        <v>10.520994</v>
      </c>
      <c r="H49" s="139">
        <v>14.4</v>
      </c>
      <c r="I49" s="139">
        <v>8.905986</v>
      </c>
      <c r="J49" s="139">
        <v>4520.3</v>
      </c>
      <c r="K49" s="139">
        <v>8.905986</v>
      </c>
      <c r="L49" s="139">
        <v>4520.3</v>
      </c>
      <c r="M49" s="140">
        <v>0.0019702201181337523</v>
      </c>
      <c r="N49" s="86">
        <v>81.641</v>
      </c>
      <c r="O49" s="86">
        <v>0.16085074066455768</v>
      </c>
      <c r="P49" s="86">
        <v>118.21320708802514</v>
      </c>
      <c r="Q49" s="141">
        <v>9.651044439873461</v>
      </c>
    </row>
    <row r="50" spans="1:17" s="12" customFormat="1" ht="12.75" customHeight="1">
      <c r="A50" s="108"/>
      <c r="B50" s="122" t="s">
        <v>213</v>
      </c>
      <c r="C50" s="145" t="s">
        <v>380</v>
      </c>
      <c r="D50" s="29">
        <v>20</v>
      </c>
      <c r="E50" s="30" t="s">
        <v>35</v>
      </c>
      <c r="F50" s="143">
        <v>6.51</v>
      </c>
      <c r="G50" s="143">
        <v>2.08</v>
      </c>
      <c r="H50" s="143">
        <v>2.64</v>
      </c>
      <c r="I50" s="143">
        <v>1.79</v>
      </c>
      <c r="J50" s="144">
        <v>899.93</v>
      </c>
      <c r="K50" s="143">
        <v>1.79</v>
      </c>
      <c r="L50" s="146">
        <v>899.93</v>
      </c>
      <c r="M50" s="39">
        <v>0.0019890435922794</v>
      </c>
      <c r="N50" s="40">
        <v>65.1</v>
      </c>
      <c r="O50" s="41">
        <v>0.12948673785738893</v>
      </c>
      <c r="P50" s="41">
        <v>119.34261553676399</v>
      </c>
      <c r="Q50" s="117">
        <v>7.769204271443335</v>
      </c>
    </row>
    <row r="51" spans="1:17" s="12" customFormat="1" ht="12.75" customHeight="1">
      <c r="A51" s="108"/>
      <c r="B51" s="122" t="s">
        <v>104</v>
      </c>
      <c r="C51" s="138" t="s">
        <v>78</v>
      </c>
      <c r="D51" s="85">
        <v>55</v>
      </c>
      <c r="E51" s="85">
        <v>1967</v>
      </c>
      <c r="F51" s="139">
        <v>19.443</v>
      </c>
      <c r="G51" s="139">
        <v>5.412252</v>
      </c>
      <c r="H51" s="139">
        <v>8.8</v>
      </c>
      <c r="I51" s="139">
        <v>5.230745</v>
      </c>
      <c r="J51" s="139">
        <v>2582.18</v>
      </c>
      <c r="K51" s="139">
        <v>5.230745</v>
      </c>
      <c r="L51" s="139">
        <v>2582.18</v>
      </c>
      <c r="M51" s="140">
        <v>0.00202570889713343</v>
      </c>
      <c r="N51" s="86">
        <v>81.641</v>
      </c>
      <c r="O51" s="86">
        <v>0.16538090007087036</v>
      </c>
      <c r="P51" s="86">
        <v>121.54253382800579</v>
      </c>
      <c r="Q51" s="141">
        <v>9.922854004252223</v>
      </c>
    </row>
    <row r="52" spans="1:17" s="12" customFormat="1" ht="12.75" customHeight="1">
      <c r="A52" s="108"/>
      <c r="B52" s="114" t="s">
        <v>378</v>
      </c>
      <c r="C52" s="142" t="s">
        <v>632</v>
      </c>
      <c r="D52" s="29">
        <v>20</v>
      </c>
      <c r="E52" s="30" t="s">
        <v>212</v>
      </c>
      <c r="F52" s="143">
        <v>6.51</v>
      </c>
      <c r="G52" s="143">
        <v>1.7</v>
      </c>
      <c r="H52" s="143">
        <v>2.79</v>
      </c>
      <c r="I52" s="143">
        <v>2.02</v>
      </c>
      <c r="J52" s="144">
        <v>960.25</v>
      </c>
      <c r="K52" s="143">
        <v>2.02</v>
      </c>
      <c r="L52" s="144">
        <v>960.25</v>
      </c>
      <c r="M52" s="39">
        <v>0.0021036188492580057</v>
      </c>
      <c r="N52" s="40">
        <v>65.1</v>
      </c>
      <c r="O52" s="41">
        <v>0.13694558708669616</v>
      </c>
      <c r="P52" s="41">
        <v>126.21713095548034</v>
      </c>
      <c r="Q52" s="117">
        <v>8.21673522520177</v>
      </c>
    </row>
    <row r="53" spans="1:17" s="12" customFormat="1" ht="12.75" customHeight="1">
      <c r="A53" s="108"/>
      <c r="B53" s="114" t="s">
        <v>34</v>
      </c>
      <c r="C53" s="115" t="s">
        <v>534</v>
      </c>
      <c r="D53" s="31">
        <v>12</v>
      </c>
      <c r="E53" s="31">
        <v>1986</v>
      </c>
      <c r="F53" s="116">
        <v>3.759</v>
      </c>
      <c r="G53" s="116">
        <v>0.855</v>
      </c>
      <c r="H53" s="116">
        <v>1.6</v>
      </c>
      <c r="I53" s="116">
        <v>1.304</v>
      </c>
      <c r="J53" s="116">
        <v>611.94</v>
      </c>
      <c r="K53" s="116">
        <v>1.304</v>
      </c>
      <c r="L53" s="116">
        <v>611.9</v>
      </c>
      <c r="M53" s="39">
        <f>K53/L53</f>
        <v>0.002131067167837882</v>
      </c>
      <c r="N53" s="40">
        <v>60.1</v>
      </c>
      <c r="O53" s="41">
        <f>M53*N53</f>
        <v>0.1280771367870567</v>
      </c>
      <c r="P53" s="41">
        <f>M53*60*1000</f>
        <v>127.86403007027292</v>
      </c>
      <c r="Q53" s="117">
        <f>P53*N53/1000</f>
        <v>7.684628207223403</v>
      </c>
    </row>
    <row r="54" spans="1:17" s="12" customFormat="1" ht="12.75" customHeight="1">
      <c r="A54" s="108"/>
      <c r="B54" s="122" t="s">
        <v>418</v>
      </c>
      <c r="C54" s="115" t="s">
        <v>662</v>
      </c>
      <c r="D54" s="31">
        <v>45</v>
      </c>
      <c r="E54" s="31">
        <v>1990</v>
      </c>
      <c r="F54" s="116">
        <v>16.94462</v>
      </c>
      <c r="G54" s="116">
        <v>4.76762</v>
      </c>
      <c r="H54" s="116">
        <v>7.2</v>
      </c>
      <c r="I54" s="116">
        <v>4.977</v>
      </c>
      <c r="J54" s="116">
        <v>2333.65</v>
      </c>
      <c r="K54" s="116">
        <f>I54</f>
        <v>4.977</v>
      </c>
      <c r="L54" s="116">
        <f>J54</f>
        <v>2333.65</v>
      </c>
      <c r="M54" s="39">
        <f>K54/L54</f>
        <v>0.002132710560709618</v>
      </c>
      <c r="N54" s="40">
        <v>59.078</v>
      </c>
      <c r="O54" s="41">
        <f>M54*N54</f>
        <v>0.12599627450560283</v>
      </c>
      <c r="P54" s="41">
        <f>M54*60*1000</f>
        <v>127.96263364257706</v>
      </c>
      <c r="Q54" s="117">
        <f>P54*N54/1000</f>
        <v>7.5597764703361685</v>
      </c>
    </row>
    <row r="55" spans="1:17" s="12" customFormat="1" ht="12.75" customHeight="1">
      <c r="A55" s="108"/>
      <c r="B55" s="114" t="s">
        <v>289</v>
      </c>
      <c r="C55" s="115" t="s">
        <v>280</v>
      </c>
      <c r="D55" s="31">
        <v>29</v>
      </c>
      <c r="E55" s="31">
        <v>1984</v>
      </c>
      <c r="F55" s="116">
        <v>7.738</v>
      </c>
      <c r="G55" s="116">
        <v>2.625</v>
      </c>
      <c r="H55" s="116">
        <v>1.908</v>
      </c>
      <c r="I55" s="116">
        <v>3.2050000000000005</v>
      </c>
      <c r="J55" s="116">
        <v>1486.56</v>
      </c>
      <c r="K55" s="116">
        <v>3.205</v>
      </c>
      <c r="L55" s="116">
        <v>1486.6</v>
      </c>
      <c r="M55" s="39">
        <v>0.0021559262747208397</v>
      </c>
      <c r="N55" s="40">
        <v>55.59</v>
      </c>
      <c r="O55" s="41">
        <v>0.11984794161173148</v>
      </c>
      <c r="P55" s="41">
        <v>129.3555764832504</v>
      </c>
      <c r="Q55" s="117">
        <v>7.19087649670389</v>
      </c>
    </row>
    <row r="56" spans="1:17" s="12" customFormat="1" ht="12.75" customHeight="1">
      <c r="A56" s="108"/>
      <c r="B56" s="114" t="s">
        <v>76</v>
      </c>
      <c r="C56" s="128" t="s">
        <v>42</v>
      </c>
      <c r="D56" s="28">
        <v>118</v>
      </c>
      <c r="E56" s="28">
        <v>2007</v>
      </c>
      <c r="F56" s="129">
        <v>54.21</v>
      </c>
      <c r="G56" s="129">
        <v>19.02</v>
      </c>
      <c r="H56" s="129">
        <v>18.12</v>
      </c>
      <c r="I56" s="129">
        <f>F56-G56-H56</f>
        <v>17.069999999999997</v>
      </c>
      <c r="J56" s="129">
        <v>7736.38</v>
      </c>
      <c r="K56" s="129">
        <f>I56/J56*L56</f>
        <v>15.404874165953585</v>
      </c>
      <c r="L56" s="129">
        <v>6981.72</v>
      </c>
      <c r="M56" s="42">
        <f>K56/L56</f>
        <v>0.0022064583177144863</v>
      </c>
      <c r="N56" s="43">
        <v>49.595</v>
      </c>
      <c r="O56" s="43">
        <f>M56*N56</f>
        <v>0.10942930026704994</v>
      </c>
      <c r="P56" s="43">
        <f>M56*60*1000</f>
        <v>132.38749906286918</v>
      </c>
      <c r="Q56" s="130">
        <f>P56*N56/1000</f>
        <v>6.565758016022997</v>
      </c>
    </row>
    <row r="57" spans="1:17" s="12" customFormat="1" ht="12.75" customHeight="1">
      <c r="A57" s="108"/>
      <c r="B57" s="114" t="s">
        <v>34</v>
      </c>
      <c r="C57" s="115" t="s">
        <v>362</v>
      </c>
      <c r="D57" s="31">
        <v>40</v>
      </c>
      <c r="E57" s="31">
        <v>1985</v>
      </c>
      <c r="F57" s="116">
        <v>16.467</v>
      </c>
      <c r="G57" s="116">
        <v>4.85</v>
      </c>
      <c r="H57" s="116">
        <v>6.4</v>
      </c>
      <c r="I57" s="116">
        <v>5.217</v>
      </c>
      <c r="J57" s="116">
        <v>2266.18</v>
      </c>
      <c r="K57" s="116">
        <v>5.217</v>
      </c>
      <c r="L57" s="116">
        <v>2266.18</v>
      </c>
      <c r="M57" s="39">
        <f>K57/L57</f>
        <v>0.0023021119240307477</v>
      </c>
      <c r="N57" s="40">
        <v>60.1</v>
      </c>
      <c r="O57" s="41">
        <f>M57*N57</f>
        <v>0.13835692663424795</v>
      </c>
      <c r="P57" s="41">
        <f>M57*60*1000</f>
        <v>138.12671544184485</v>
      </c>
      <c r="Q57" s="117">
        <f>P57*N57/1000</f>
        <v>8.301415598054875</v>
      </c>
    </row>
    <row r="58" spans="1:17" s="12" customFormat="1" ht="12.75" customHeight="1">
      <c r="A58" s="108"/>
      <c r="B58" s="114" t="s">
        <v>289</v>
      </c>
      <c r="C58" s="115" t="s">
        <v>440</v>
      </c>
      <c r="D58" s="31">
        <v>24</v>
      </c>
      <c r="E58" s="31">
        <v>1969</v>
      </c>
      <c r="F58" s="116">
        <v>8.477</v>
      </c>
      <c r="G58" s="116">
        <v>1.563</v>
      </c>
      <c r="H58" s="116">
        <v>3.84</v>
      </c>
      <c r="I58" s="116">
        <v>3.0740000000000007</v>
      </c>
      <c r="J58" s="116">
        <v>1330.98</v>
      </c>
      <c r="K58" s="116">
        <v>2.096</v>
      </c>
      <c r="L58" s="116">
        <v>906.69</v>
      </c>
      <c r="M58" s="39">
        <v>0.002311705213468771</v>
      </c>
      <c r="N58" s="40">
        <v>55.59</v>
      </c>
      <c r="O58" s="41">
        <v>0.128507692816729</v>
      </c>
      <c r="P58" s="41">
        <v>138.7023128081263</v>
      </c>
      <c r="Q58" s="117">
        <v>7.710461569003741</v>
      </c>
    </row>
    <row r="59" spans="1:17" s="12" customFormat="1" ht="12.75" customHeight="1">
      <c r="A59" s="108"/>
      <c r="B59" s="122" t="s">
        <v>36</v>
      </c>
      <c r="C59" s="115" t="s">
        <v>366</v>
      </c>
      <c r="D59" s="31">
        <v>28</v>
      </c>
      <c r="E59" s="31">
        <v>2010</v>
      </c>
      <c r="F59" s="116">
        <f>G59+H59+I59</f>
        <v>8.6845</v>
      </c>
      <c r="G59" s="116">
        <v>1.4165</v>
      </c>
      <c r="H59" s="116">
        <v>4</v>
      </c>
      <c r="I59" s="116">
        <v>3.2680000000000002</v>
      </c>
      <c r="J59" s="116">
        <v>1401.78</v>
      </c>
      <c r="K59" s="116">
        <v>3.2680000000000002</v>
      </c>
      <c r="L59" s="116">
        <v>1401.78</v>
      </c>
      <c r="M59" s="39">
        <f>K59/L59</f>
        <v>0.0023313216053874363</v>
      </c>
      <c r="N59" s="40">
        <v>56.789</v>
      </c>
      <c r="O59" s="41">
        <f>M59*N59</f>
        <v>0.1323934226483471</v>
      </c>
      <c r="P59" s="41">
        <f>M59*60*1000</f>
        <v>139.87929632324617</v>
      </c>
      <c r="Q59" s="117">
        <f>P59*N59/1000</f>
        <v>7.943605358900827</v>
      </c>
    </row>
    <row r="60" spans="1:17" s="12" customFormat="1" ht="12.75" customHeight="1">
      <c r="A60" s="108"/>
      <c r="B60" s="114" t="s">
        <v>252</v>
      </c>
      <c r="C60" s="128" t="s">
        <v>230</v>
      </c>
      <c r="D60" s="28">
        <v>60</v>
      </c>
      <c r="E60" s="28">
        <v>1986</v>
      </c>
      <c r="F60" s="129">
        <v>24.81</v>
      </c>
      <c r="G60" s="129">
        <v>6.807685</v>
      </c>
      <c r="H60" s="129">
        <v>9.28</v>
      </c>
      <c r="I60" s="129">
        <v>8.892312</v>
      </c>
      <c r="J60" s="129">
        <v>3808.22</v>
      </c>
      <c r="K60" s="129">
        <v>8.892312</v>
      </c>
      <c r="L60" s="129">
        <v>3808.22</v>
      </c>
      <c r="M60" s="42">
        <f>K60/L60</f>
        <v>0.002335031064381785</v>
      </c>
      <c r="N60" s="43">
        <v>63.329</v>
      </c>
      <c r="O60" s="43">
        <f>K60*N60/J60</f>
        <v>0.14787518227623406</v>
      </c>
      <c r="P60" s="43">
        <f>M60*60*1000</f>
        <v>140.1018638629071</v>
      </c>
      <c r="Q60" s="130">
        <f>O60*60</f>
        <v>8.872510936574043</v>
      </c>
    </row>
    <row r="61" spans="1:17" s="12" customFormat="1" ht="12.75" customHeight="1">
      <c r="A61" s="108"/>
      <c r="B61" s="122" t="s">
        <v>418</v>
      </c>
      <c r="C61" s="115" t="s">
        <v>663</v>
      </c>
      <c r="D61" s="31">
        <v>40</v>
      </c>
      <c r="E61" s="31">
        <v>1982</v>
      </c>
      <c r="F61" s="116">
        <v>15.931002</v>
      </c>
      <c r="G61" s="116">
        <v>4.243102</v>
      </c>
      <c r="H61" s="116">
        <v>6.4</v>
      </c>
      <c r="I61" s="116">
        <v>5.2879</v>
      </c>
      <c r="J61" s="116">
        <v>2259.52</v>
      </c>
      <c r="K61" s="116">
        <f>I61</f>
        <v>5.2879</v>
      </c>
      <c r="L61" s="116">
        <f>J61</f>
        <v>2259.52</v>
      </c>
      <c r="M61" s="39">
        <f>K61/L61</f>
        <v>0.0023402758107916723</v>
      </c>
      <c r="N61" s="40">
        <v>59.078</v>
      </c>
      <c r="O61" s="41">
        <f>M61*N61</f>
        <v>0.1382588143499504</v>
      </c>
      <c r="P61" s="41">
        <f>M61*60*1000</f>
        <v>140.41654864750032</v>
      </c>
      <c r="Q61" s="117">
        <f>P61*N61/1000</f>
        <v>8.295528860997026</v>
      </c>
    </row>
    <row r="62" spans="1:17" s="12" customFormat="1" ht="12.75" customHeight="1">
      <c r="A62" s="108"/>
      <c r="B62" s="114" t="s">
        <v>289</v>
      </c>
      <c r="C62" s="115" t="s">
        <v>698</v>
      </c>
      <c r="D62" s="31">
        <v>34</v>
      </c>
      <c r="E62" s="31">
        <v>1991</v>
      </c>
      <c r="F62" s="116">
        <v>15.235</v>
      </c>
      <c r="G62" s="116">
        <v>4.06</v>
      </c>
      <c r="H62" s="116">
        <v>5.44</v>
      </c>
      <c r="I62" s="116">
        <v>5.735</v>
      </c>
      <c r="J62" s="116">
        <v>2370.19</v>
      </c>
      <c r="K62" s="116">
        <v>5.389</v>
      </c>
      <c r="L62" s="116">
        <v>2295.26</v>
      </c>
      <c r="M62" s="39">
        <v>0.0023478821571412387</v>
      </c>
      <c r="N62" s="40">
        <v>55.59</v>
      </c>
      <c r="O62" s="41">
        <v>0.13051876911548146</v>
      </c>
      <c r="P62" s="41">
        <v>140.87292942847432</v>
      </c>
      <c r="Q62" s="117">
        <v>7.831126146928888</v>
      </c>
    </row>
    <row r="63" spans="1:17" s="12" customFormat="1" ht="12.75" customHeight="1">
      <c r="A63" s="108"/>
      <c r="B63" s="114" t="s">
        <v>252</v>
      </c>
      <c r="C63" s="128" t="s">
        <v>225</v>
      </c>
      <c r="D63" s="28">
        <v>12</v>
      </c>
      <c r="E63" s="28">
        <v>1962</v>
      </c>
      <c r="F63" s="129">
        <v>4.31</v>
      </c>
      <c r="G63" s="129">
        <v>1.147075</v>
      </c>
      <c r="H63" s="129">
        <v>1.92</v>
      </c>
      <c r="I63" s="129">
        <v>1.242927</v>
      </c>
      <c r="J63" s="129">
        <v>528.27</v>
      </c>
      <c r="K63" s="129">
        <v>1.242927</v>
      </c>
      <c r="L63" s="129">
        <v>528.27</v>
      </c>
      <c r="M63" s="42">
        <f>K63/L63</f>
        <v>0.002352825259810324</v>
      </c>
      <c r="N63" s="43">
        <v>63.329</v>
      </c>
      <c r="O63" s="43">
        <f>K63*N63/J63</f>
        <v>0.14900207087852801</v>
      </c>
      <c r="P63" s="43">
        <f>M63*60*1000</f>
        <v>141.16951558861945</v>
      </c>
      <c r="Q63" s="130">
        <f>O63*60</f>
        <v>8.94012425271168</v>
      </c>
    </row>
    <row r="64" spans="1:17" s="12" customFormat="1" ht="12.75" customHeight="1">
      <c r="A64" s="108"/>
      <c r="B64" s="114" t="s">
        <v>34</v>
      </c>
      <c r="C64" s="115" t="s">
        <v>535</v>
      </c>
      <c r="D64" s="31">
        <v>8</v>
      </c>
      <c r="E64" s="31">
        <v>1973</v>
      </c>
      <c r="F64" s="116">
        <v>3.041</v>
      </c>
      <c r="G64" s="116">
        <v>0.802</v>
      </c>
      <c r="H64" s="116">
        <v>1.28</v>
      </c>
      <c r="I64" s="116">
        <v>0.959</v>
      </c>
      <c r="J64" s="116">
        <v>405.68</v>
      </c>
      <c r="K64" s="116">
        <v>0.959</v>
      </c>
      <c r="L64" s="116">
        <v>405.68</v>
      </c>
      <c r="M64" s="39">
        <f>K64/L64</f>
        <v>0.002363932163281404</v>
      </c>
      <c r="N64" s="40">
        <v>60.1</v>
      </c>
      <c r="O64" s="41">
        <f>M64*N64</f>
        <v>0.14207232301321238</v>
      </c>
      <c r="P64" s="41">
        <f>M64*60*1000</f>
        <v>141.83592979688424</v>
      </c>
      <c r="Q64" s="117">
        <f>P64*N64/1000</f>
        <v>8.524339380792744</v>
      </c>
    </row>
    <row r="65" spans="1:17" s="12" customFormat="1" ht="12.75" customHeight="1">
      <c r="A65" s="108"/>
      <c r="B65" s="122" t="s">
        <v>800</v>
      </c>
      <c r="C65" s="147" t="s">
        <v>794</v>
      </c>
      <c r="D65" s="132">
        <v>20</v>
      </c>
      <c r="E65" s="132">
        <v>1975</v>
      </c>
      <c r="F65" s="133">
        <v>7.649</v>
      </c>
      <c r="G65" s="133">
        <v>1.7595</v>
      </c>
      <c r="H65" s="133">
        <v>3.157778</v>
      </c>
      <c r="I65" s="133">
        <v>2.731722</v>
      </c>
      <c r="J65" s="133">
        <v>1147.92</v>
      </c>
      <c r="K65" s="133">
        <v>2.731722</v>
      </c>
      <c r="L65" s="133">
        <v>1147.92</v>
      </c>
      <c r="M65" s="134">
        <v>0.0023797146142588333</v>
      </c>
      <c r="N65" s="135">
        <v>82.186</v>
      </c>
      <c r="O65" s="135">
        <v>0.19557922528747648</v>
      </c>
      <c r="P65" s="135">
        <v>142.78287685553</v>
      </c>
      <c r="Q65" s="136">
        <v>11.73475351724859</v>
      </c>
    </row>
    <row r="66" spans="1:17" s="12" customFormat="1" ht="12.75" customHeight="1">
      <c r="A66" s="108"/>
      <c r="B66" s="114" t="s">
        <v>289</v>
      </c>
      <c r="C66" s="115" t="s">
        <v>335</v>
      </c>
      <c r="D66" s="31">
        <v>31</v>
      </c>
      <c r="E66" s="31">
        <v>1987</v>
      </c>
      <c r="F66" s="116">
        <v>11.87</v>
      </c>
      <c r="G66" s="116">
        <v>3.723</v>
      </c>
      <c r="H66" s="116">
        <v>4.8</v>
      </c>
      <c r="I66" s="116">
        <v>3.3469999999999986</v>
      </c>
      <c r="J66" s="116">
        <v>1597.65</v>
      </c>
      <c r="K66" s="116">
        <v>3.797</v>
      </c>
      <c r="L66" s="116">
        <v>1594.65</v>
      </c>
      <c r="M66" s="39">
        <v>0.0023810867588499045</v>
      </c>
      <c r="N66" s="40">
        <v>55.59</v>
      </c>
      <c r="O66" s="41">
        <v>0.1323646129244662</v>
      </c>
      <c r="P66" s="41">
        <v>142.86520553099427</v>
      </c>
      <c r="Q66" s="117">
        <v>7.941876775467972</v>
      </c>
    </row>
    <row r="67" spans="1:17" s="12" customFormat="1" ht="12.75" customHeight="1">
      <c r="A67" s="108"/>
      <c r="B67" s="114" t="s">
        <v>76</v>
      </c>
      <c r="C67" s="128" t="s">
        <v>45</v>
      </c>
      <c r="D67" s="28">
        <v>64</v>
      </c>
      <c r="E67" s="28">
        <v>1987</v>
      </c>
      <c r="F67" s="129">
        <v>14.85</v>
      </c>
      <c r="G67" s="129">
        <v>9.07</v>
      </c>
      <c r="H67" s="129">
        <v>0</v>
      </c>
      <c r="I67" s="129">
        <v>5.78</v>
      </c>
      <c r="J67" s="129">
        <v>2419.35</v>
      </c>
      <c r="K67" s="129">
        <f>I67/J67*L67</f>
        <v>5.78</v>
      </c>
      <c r="L67" s="129">
        <v>2419.35</v>
      </c>
      <c r="M67" s="42">
        <f>K67/L67</f>
        <v>0.0023890714448095564</v>
      </c>
      <c r="N67" s="43">
        <v>49.595</v>
      </c>
      <c r="O67" s="43">
        <f>M67*N67</f>
        <v>0.11848599830532995</v>
      </c>
      <c r="P67" s="43">
        <f>M67*60*1000</f>
        <v>143.3442866885734</v>
      </c>
      <c r="Q67" s="130">
        <f>P67*N67/1000</f>
        <v>7.109159898319797</v>
      </c>
    </row>
    <row r="68" spans="1:17" s="12" customFormat="1" ht="12.75" customHeight="1">
      <c r="A68" s="108"/>
      <c r="B68" s="114" t="s">
        <v>630</v>
      </c>
      <c r="C68" s="115" t="s">
        <v>597</v>
      </c>
      <c r="D68" s="31">
        <v>18</v>
      </c>
      <c r="E68" s="31" t="s">
        <v>35</v>
      </c>
      <c r="F68" s="116">
        <v>6</v>
      </c>
      <c r="G68" s="116">
        <v>0.8007</v>
      </c>
      <c r="H68" s="116">
        <v>3.04</v>
      </c>
      <c r="I68" s="116">
        <v>2.1593</v>
      </c>
      <c r="J68" s="116">
        <v>901.35</v>
      </c>
      <c r="K68" s="116">
        <v>2.1593</v>
      </c>
      <c r="L68" s="116">
        <v>901.35</v>
      </c>
      <c r="M68" s="39">
        <v>0.002395628779053642</v>
      </c>
      <c r="N68" s="40">
        <v>80</v>
      </c>
      <c r="O68" s="41">
        <v>0.19165030232429134</v>
      </c>
      <c r="P68" s="41">
        <v>143.7377267432185</v>
      </c>
      <c r="Q68" s="117">
        <v>11.49901813945748</v>
      </c>
    </row>
    <row r="69" spans="1:17" s="12" customFormat="1" ht="12.75" customHeight="1">
      <c r="A69" s="108"/>
      <c r="B69" s="122" t="s">
        <v>36</v>
      </c>
      <c r="C69" s="115" t="s">
        <v>367</v>
      </c>
      <c r="D69" s="31">
        <v>24</v>
      </c>
      <c r="E69" s="31">
        <v>2012</v>
      </c>
      <c r="F69" s="116">
        <f>G69+H69+I69</f>
        <v>5.783999999999999</v>
      </c>
      <c r="G69" s="116">
        <v>1.75646</v>
      </c>
      <c r="H69" s="116">
        <v>0.42354</v>
      </c>
      <c r="I69" s="116">
        <v>3.6039999999999996</v>
      </c>
      <c r="J69" s="116">
        <v>1472.33</v>
      </c>
      <c r="K69" s="116">
        <v>3.6039999999999996</v>
      </c>
      <c r="L69" s="116">
        <v>1472.33</v>
      </c>
      <c r="M69" s="39">
        <f>K69/L69</f>
        <v>0.002447820801043244</v>
      </c>
      <c r="N69" s="40">
        <v>56.789</v>
      </c>
      <c r="O69" s="41">
        <f>M69*N69</f>
        <v>0.1390092954704448</v>
      </c>
      <c r="P69" s="41">
        <f>M69*60*1000</f>
        <v>146.86924806259466</v>
      </c>
      <c r="Q69" s="117">
        <f>P69*N69/1000</f>
        <v>8.34055772822669</v>
      </c>
    </row>
    <row r="70" spans="1:17" s="12" customFormat="1" ht="12.75" customHeight="1">
      <c r="A70" s="108"/>
      <c r="B70" s="122" t="s">
        <v>213</v>
      </c>
      <c r="C70" s="142" t="s">
        <v>381</v>
      </c>
      <c r="D70" s="29">
        <v>45</v>
      </c>
      <c r="E70" s="30" t="s">
        <v>212</v>
      </c>
      <c r="F70" s="143">
        <v>17.37</v>
      </c>
      <c r="G70" s="143">
        <v>4.44</v>
      </c>
      <c r="H70" s="143">
        <v>7.2</v>
      </c>
      <c r="I70" s="143">
        <v>5.73</v>
      </c>
      <c r="J70" s="144">
        <v>2319.88</v>
      </c>
      <c r="K70" s="143">
        <v>5.73</v>
      </c>
      <c r="L70" s="144">
        <v>2319.88</v>
      </c>
      <c r="M70" s="39">
        <v>0.0024699553425177167</v>
      </c>
      <c r="N70" s="40">
        <v>65.1</v>
      </c>
      <c r="O70" s="41">
        <v>0.16079409279790335</v>
      </c>
      <c r="P70" s="41">
        <v>148.197320551063</v>
      </c>
      <c r="Q70" s="117">
        <v>9.6476455678742</v>
      </c>
    </row>
    <row r="71" spans="1:17" s="12" customFormat="1" ht="12.75" customHeight="1">
      <c r="A71" s="108"/>
      <c r="B71" s="122" t="s">
        <v>361</v>
      </c>
      <c r="C71" s="115" t="s">
        <v>510</v>
      </c>
      <c r="D71" s="31">
        <v>15</v>
      </c>
      <c r="E71" s="31">
        <v>2006</v>
      </c>
      <c r="F71" s="116">
        <v>6.554</v>
      </c>
      <c r="G71" s="116">
        <v>2.624</v>
      </c>
      <c r="H71" s="116">
        <v>1.2</v>
      </c>
      <c r="I71" s="116">
        <v>2.486</v>
      </c>
      <c r="J71" s="116">
        <v>1104</v>
      </c>
      <c r="K71" s="116">
        <v>2.729</v>
      </c>
      <c r="L71" s="116">
        <v>1104</v>
      </c>
      <c r="M71" s="39">
        <v>0.0024719202898550725</v>
      </c>
      <c r="N71" s="40">
        <v>57</v>
      </c>
      <c r="O71" s="41">
        <v>0.14089945652173913</v>
      </c>
      <c r="P71" s="41">
        <v>148.31521739130434</v>
      </c>
      <c r="Q71" s="117">
        <v>8.453967391304348</v>
      </c>
    </row>
    <row r="72" spans="1:17" s="12" customFormat="1" ht="12.75" customHeight="1">
      <c r="A72" s="108"/>
      <c r="B72" s="114" t="s">
        <v>901</v>
      </c>
      <c r="C72" s="148" t="s">
        <v>867</v>
      </c>
      <c r="D72" s="104">
        <v>44</v>
      </c>
      <c r="E72" s="104">
        <v>2004</v>
      </c>
      <c r="F72" s="125">
        <v>9.292</v>
      </c>
      <c r="G72" s="125">
        <v>1.938</v>
      </c>
      <c r="H72" s="125">
        <v>3.52</v>
      </c>
      <c r="I72" s="125">
        <v>3.834001</v>
      </c>
      <c r="J72" s="125">
        <v>1548.41</v>
      </c>
      <c r="K72" s="125">
        <v>3.834001</v>
      </c>
      <c r="L72" s="125">
        <v>1548.41</v>
      </c>
      <c r="M72" s="126">
        <v>0.0024760890203499074</v>
      </c>
      <c r="N72" s="105">
        <v>79.24300000000001</v>
      </c>
      <c r="O72" s="105">
        <v>0.19621272223958774</v>
      </c>
      <c r="P72" s="105">
        <v>148.56534122099444</v>
      </c>
      <c r="Q72" s="127">
        <v>11.772763334375265</v>
      </c>
    </row>
    <row r="73" spans="1:17" s="12" customFormat="1" ht="12.75" customHeight="1">
      <c r="A73" s="108"/>
      <c r="B73" s="114" t="s">
        <v>289</v>
      </c>
      <c r="C73" s="115" t="s">
        <v>282</v>
      </c>
      <c r="D73" s="31">
        <v>75</v>
      </c>
      <c r="E73" s="31">
        <v>1976</v>
      </c>
      <c r="F73" s="116">
        <v>29.01</v>
      </c>
      <c r="G73" s="116">
        <v>7.13</v>
      </c>
      <c r="H73" s="116">
        <v>12</v>
      </c>
      <c r="I73" s="116">
        <v>9.880000000000003</v>
      </c>
      <c r="J73" s="116">
        <v>3969.84</v>
      </c>
      <c r="K73" s="116">
        <v>9.88</v>
      </c>
      <c r="L73" s="116">
        <v>3969.84</v>
      </c>
      <c r="M73" s="39">
        <v>0.0024887652902887774</v>
      </c>
      <c r="N73" s="40">
        <v>55.59</v>
      </c>
      <c r="O73" s="41">
        <v>0.13835046248715313</v>
      </c>
      <c r="P73" s="41">
        <v>149.32591741732665</v>
      </c>
      <c r="Q73" s="117">
        <v>8.30102774922919</v>
      </c>
    </row>
    <row r="74" spans="1:17" s="12" customFormat="1" ht="12.75" customHeight="1">
      <c r="A74" s="108"/>
      <c r="B74" s="114" t="s">
        <v>186</v>
      </c>
      <c r="C74" s="82" t="s">
        <v>134</v>
      </c>
      <c r="D74" s="35">
        <v>62</v>
      </c>
      <c r="E74" s="35">
        <v>2007</v>
      </c>
      <c r="F74" s="119">
        <v>20.655</v>
      </c>
      <c r="G74" s="119">
        <v>10.756564</v>
      </c>
      <c r="H74" s="119">
        <v>0</v>
      </c>
      <c r="I74" s="119">
        <v>9.898443</v>
      </c>
      <c r="J74" s="119">
        <v>3936.72</v>
      </c>
      <c r="K74" s="119">
        <v>9.898443</v>
      </c>
      <c r="L74" s="119">
        <v>3936.72</v>
      </c>
      <c r="M74" s="120">
        <v>0.002514388374077913</v>
      </c>
      <c r="N74" s="36">
        <v>69.215</v>
      </c>
      <c r="O74" s="36">
        <v>0.17403339131180276</v>
      </c>
      <c r="P74" s="36">
        <v>150.8633024446748</v>
      </c>
      <c r="Q74" s="121">
        <v>10.442003478708166</v>
      </c>
    </row>
    <row r="75" spans="1:17" s="12" customFormat="1" ht="12.75" customHeight="1">
      <c r="A75" s="108"/>
      <c r="B75" s="114" t="s">
        <v>186</v>
      </c>
      <c r="C75" s="82" t="s">
        <v>138</v>
      </c>
      <c r="D75" s="35">
        <v>70</v>
      </c>
      <c r="E75" s="35">
        <v>2008</v>
      </c>
      <c r="F75" s="119">
        <v>24.48</v>
      </c>
      <c r="G75" s="119">
        <v>12.408889</v>
      </c>
      <c r="H75" s="119">
        <v>0</v>
      </c>
      <c r="I75" s="119">
        <v>12.071116</v>
      </c>
      <c r="J75" s="119">
        <v>4787.37</v>
      </c>
      <c r="K75" s="119">
        <v>12.071116</v>
      </c>
      <c r="L75" s="119">
        <v>4787.37</v>
      </c>
      <c r="M75" s="120">
        <v>0.0025214503996975374</v>
      </c>
      <c r="N75" s="36">
        <v>69.215</v>
      </c>
      <c r="O75" s="36">
        <v>0.17452218941506506</v>
      </c>
      <c r="P75" s="36">
        <v>151.28702398185223</v>
      </c>
      <c r="Q75" s="121">
        <v>10.471331364903902</v>
      </c>
    </row>
    <row r="76" spans="1:17" s="12" customFormat="1" ht="12.75" customHeight="1">
      <c r="A76" s="108"/>
      <c r="B76" s="122" t="s">
        <v>213</v>
      </c>
      <c r="C76" s="142" t="s">
        <v>382</v>
      </c>
      <c r="D76" s="29">
        <v>40</v>
      </c>
      <c r="E76" s="30" t="s">
        <v>35</v>
      </c>
      <c r="F76" s="143">
        <v>16.3</v>
      </c>
      <c r="G76" s="143">
        <v>3.18</v>
      </c>
      <c r="H76" s="143">
        <v>6.4</v>
      </c>
      <c r="I76" s="143">
        <v>6.72</v>
      </c>
      <c r="J76" s="144">
        <v>2612.13</v>
      </c>
      <c r="K76" s="143">
        <v>6.72</v>
      </c>
      <c r="L76" s="144">
        <v>2612.13</v>
      </c>
      <c r="M76" s="39">
        <v>0.0025726131547817296</v>
      </c>
      <c r="N76" s="40">
        <v>65.1</v>
      </c>
      <c r="O76" s="41">
        <v>0.1674771163762906</v>
      </c>
      <c r="P76" s="41">
        <v>154.35678928690376</v>
      </c>
      <c r="Q76" s="117">
        <v>10.048626982577435</v>
      </c>
    </row>
    <row r="77" spans="1:17" s="12" customFormat="1" ht="12.75" customHeight="1">
      <c r="A77" s="108"/>
      <c r="B77" s="114" t="s">
        <v>31</v>
      </c>
      <c r="C77" s="115" t="s">
        <v>497</v>
      </c>
      <c r="D77" s="31">
        <v>9</v>
      </c>
      <c r="E77" s="31">
        <v>1984</v>
      </c>
      <c r="F77" s="116">
        <v>3.6</v>
      </c>
      <c r="G77" s="116">
        <v>1.05</v>
      </c>
      <c r="H77" s="116">
        <v>1.44</v>
      </c>
      <c r="I77" s="116">
        <v>1.114</v>
      </c>
      <c r="J77" s="116">
        <v>431</v>
      </c>
      <c r="K77" s="116">
        <v>1.114</v>
      </c>
      <c r="L77" s="116">
        <v>431</v>
      </c>
      <c r="M77" s="39">
        <f>K77/L77</f>
        <v>0.0025846867749419957</v>
      </c>
      <c r="N77" s="40">
        <v>56.46</v>
      </c>
      <c r="O77" s="41">
        <f>M77*N77</f>
        <v>0.14593141531322507</v>
      </c>
      <c r="P77" s="41">
        <f>M77*60*1000</f>
        <v>155.08120649651974</v>
      </c>
      <c r="Q77" s="117">
        <f>P77*N77/1000</f>
        <v>8.755884918793505</v>
      </c>
    </row>
    <row r="78" spans="1:17" s="12" customFormat="1" ht="12.75" customHeight="1">
      <c r="A78" s="108"/>
      <c r="B78" s="114" t="s">
        <v>901</v>
      </c>
      <c r="C78" s="124" t="s">
        <v>868</v>
      </c>
      <c r="D78" s="104">
        <v>25</v>
      </c>
      <c r="E78" s="104">
        <v>1978</v>
      </c>
      <c r="F78" s="125">
        <v>6.641</v>
      </c>
      <c r="G78" s="125">
        <v>2.296377</v>
      </c>
      <c r="H78" s="125">
        <v>1</v>
      </c>
      <c r="I78" s="125">
        <v>3.344623</v>
      </c>
      <c r="J78" s="125">
        <v>1284.25</v>
      </c>
      <c r="K78" s="125">
        <v>3.344623</v>
      </c>
      <c r="L78" s="125">
        <v>1284.25</v>
      </c>
      <c r="M78" s="126">
        <v>0.0026043394977613393</v>
      </c>
      <c r="N78" s="105">
        <v>79.24300000000001</v>
      </c>
      <c r="O78" s="105">
        <v>0.20637567482110183</v>
      </c>
      <c r="P78" s="105">
        <v>156.26036986568036</v>
      </c>
      <c r="Q78" s="127">
        <v>12.382540489266109</v>
      </c>
    </row>
    <row r="79" spans="1:17" s="12" customFormat="1" ht="12.75" customHeight="1">
      <c r="A79" s="108"/>
      <c r="B79" s="114" t="s">
        <v>76</v>
      </c>
      <c r="C79" s="128" t="s">
        <v>46</v>
      </c>
      <c r="D79" s="28">
        <v>51</v>
      </c>
      <c r="E79" s="28">
        <v>2005</v>
      </c>
      <c r="F79" s="129">
        <v>16.61</v>
      </c>
      <c r="G79" s="129">
        <v>5.45</v>
      </c>
      <c r="H79" s="129">
        <v>3.12</v>
      </c>
      <c r="I79" s="129">
        <f>F79-G79-H79</f>
        <v>8.04</v>
      </c>
      <c r="J79" s="129">
        <v>3073.94</v>
      </c>
      <c r="K79" s="129">
        <f>I79/J79*L79</f>
        <v>7.850949075128336</v>
      </c>
      <c r="L79" s="129">
        <v>3001.66</v>
      </c>
      <c r="M79" s="42">
        <f>K79/L79</f>
        <v>0.0026155357619211824</v>
      </c>
      <c r="N79" s="43">
        <v>49.595</v>
      </c>
      <c r="O79" s="43">
        <f>M79*N79</f>
        <v>0.12971749611248104</v>
      </c>
      <c r="P79" s="43">
        <f>M79*60*1000</f>
        <v>156.93214571527096</v>
      </c>
      <c r="Q79" s="130">
        <f>P79*N79/1000</f>
        <v>7.783049766748864</v>
      </c>
    </row>
    <row r="80" spans="1:17" s="12" customFormat="1" ht="12.75" customHeight="1">
      <c r="A80" s="108"/>
      <c r="B80" s="122" t="s">
        <v>418</v>
      </c>
      <c r="C80" s="115" t="s">
        <v>664</v>
      </c>
      <c r="D80" s="31">
        <v>39</v>
      </c>
      <c r="E80" s="31">
        <v>1992</v>
      </c>
      <c r="F80" s="116">
        <v>16.492</v>
      </c>
      <c r="G80" s="116">
        <v>4.143006</v>
      </c>
      <c r="H80" s="116">
        <v>6.4</v>
      </c>
      <c r="I80" s="116">
        <v>5.948994</v>
      </c>
      <c r="J80" s="116">
        <v>2267.6400000000003</v>
      </c>
      <c r="K80" s="116">
        <f>I80</f>
        <v>5.948994</v>
      </c>
      <c r="L80" s="116">
        <f>J80</f>
        <v>2267.6400000000003</v>
      </c>
      <c r="M80" s="39">
        <f>K80/L80</f>
        <v>0.002623429644917182</v>
      </c>
      <c r="N80" s="40">
        <v>59.078</v>
      </c>
      <c r="O80" s="41">
        <f>M80*N80</f>
        <v>0.1549869765624173</v>
      </c>
      <c r="P80" s="41">
        <f>M80*60*1000</f>
        <v>157.4057786950309</v>
      </c>
      <c r="Q80" s="117">
        <f>P80*N80/1000</f>
        <v>9.299218593745035</v>
      </c>
    </row>
    <row r="81" spans="1:17" s="12" customFormat="1" ht="12.75" customHeight="1">
      <c r="A81" s="108"/>
      <c r="B81" s="122" t="s">
        <v>36</v>
      </c>
      <c r="C81" s="115" t="s">
        <v>546</v>
      </c>
      <c r="D81" s="31">
        <v>45</v>
      </c>
      <c r="E81" s="31">
        <v>1977</v>
      </c>
      <c r="F81" s="116">
        <f>G81+H81+I81</f>
        <v>18.27</v>
      </c>
      <c r="G81" s="116">
        <v>4.958883</v>
      </c>
      <c r="H81" s="116">
        <v>7.2</v>
      </c>
      <c r="I81" s="116">
        <v>6.111117</v>
      </c>
      <c r="J81" s="116">
        <v>2328.87</v>
      </c>
      <c r="K81" s="116">
        <v>6.111117</v>
      </c>
      <c r="L81" s="116">
        <v>2328.87</v>
      </c>
      <c r="M81" s="39">
        <f>K81/L81</f>
        <v>0.0026240696131600307</v>
      </c>
      <c r="N81" s="40">
        <v>56.789</v>
      </c>
      <c r="O81" s="41">
        <f>M81*N81</f>
        <v>0.14901828926174499</v>
      </c>
      <c r="P81" s="41">
        <f>M81*60*1000</f>
        <v>157.44417678960184</v>
      </c>
      <c r="Q81" s="117">
        <f>P81*N81/1000</f>
        <v>8.9410973557047</v>
      </c>
    </row>
    <row r="82" spans="1:17" s="12" customFormat="1" ht="12.75" customHeight="1">
      <c r="A82" s="108"/>
      <c r="B82" s="122" t="s">
        <v>36</v>
      </c>
      <c r="C82" s="115" t="s">
        <v>547</v>
      </c>
      <c r="D82" s="31">
        <v>75</v>
      </c>
      <c r="E82" s="31">
        <v>1977</v>
      </c>
      <c r="F82" s="116">
        <f>G82+H82+I82</f>
        <v>29.275000000000002</v>
      </c>
      <c r="G82" s="116">
        <v>12.154703</v>
      </c>
      <c r="H82" s="116">
        <v>11.52</v>
      </c>
      <c r="I82" s="116">
        <v>5.600297</v>
      </c>
      <c r="J82" s="116">
        <v>2121.18</v>
      </c>
      <c r="K82" s="116">
        <v>5.600297</v>
      </c>
      <c r="L82" s="116">
        <v>2121.18</v>
      </c>
      <c r="M82" s="39">
        <f>K82/L82</f>
        <v>0.0026401799941541976</v>
      </c>
      <c r="N82" s="40">
        <v>56.789</v>
      </c>
      <c r="O82" s="41">
        <f>M82*N82</f>
        <v>0.14993318168802272</v>
      </c>
      <c r="P82" s="41">
        <f>M82*60*1000</f>
        <v>158.41079964925186</v>
      </c>
      <c r="Q82" s="117">
        <f>P82*N82/1000</f>
        <v>8.995990901281363</v>
      </c>
    </row>
    <row r="83" spans="1:17" s="12" customFormat="1" ht="12.75" customHeight="1">
      <c r="A83" s="108"/>
      <c r="B83" s="114" t="s">
        <v>252</v>
      </c>
      <c r="C83" s="128" t="s">
        <v>333</v>
      </c>
      <c r="D83" s="28">
        <v>24</v>
      </c>
      <c r="E83" s="28">
        <v>1991</v>
      </c>
      <c r="F83" s="129">
        <v>8.79</v>
      </c>
      <c r="G83" s="129">
        <v>1.875882</v>
      </c>
      <c r="H83" s="129">
        <v>3.84</v>
      </c>
      <c r="I83" s="129">
        <v>3.07412</v>
      </c>
      <c r="J83" s="129">
        <v>1163.97</v>
      </c>
      <c r="K83" s="129">
        <v>3.07412</v>
      </c>
      <c r="L83" s="129">
        <v>1163.97</v>
      </c>
      <c r="M83" s="42">
        <f>K83/L83</f>
        <v>0.0026410646322499723</v>
      </c>
      <c r="N83" s="43">
        <v>63.329</v>
      </c>
      <c r="O83" s="43">
        <f>K83*N83/J83</f>
        <v>0.16725598209575848</v>
      </c>
      <c r="P83" s="43">
        <f>M83*60*1000</f>
        <v>158.46387793499832</v>
      </c>
      <c r="Q83" s="130">
        <f>O83*60</f>
        <v>10.03535892574551</v>
      </c>
    </row>
    <row r="84" spans="1:17" s="12" customFormat="1" ht="12.75" customHeight="1">
      <c r="A84" s="108"/>
      <c r="B84" s="122" t="s">
        <v>840</v>
      </c>
      <c r="C84" s="147" t="s">
        <v>801</v>
      </c>
      <c r="D84" s="132">
        <v>50</v>
      </c>
      <c r="E84" s="132">
        <v>1973</v>
      </c>
      <c r="F84" s="133">
        <v>18.319</v>
      </c>
      <c r="G84" s="133">
        <v>3.337185</v>
      </c>
      <c r="H84" s="133">
        <v>8.01</v>
      </c>
      <c r="I84" s="133">
        <v>6.971812999999999</v>
      </c>
      <c r="J84" s="133">
        <v>2622.52</v>
      </c>
      <c r="K84" s="133">
        <v>6.971812999999999</v>
      </c>
      <c r="L84" s="133">
        <v>2622.52</v>
      </c>
      <c r="M84" s="134">
        <v>0.002658440355078321</v>
      </c>
      <c r="N84" s="135">
        <v>69.869</v>
      </c>
      <c r="O84" s="135">
        <v>0.18574256916896723</v>
      </c>
      <c r="P84" s="135">
        <v>159.50642130469927</v>
      </c>
      <c r="Q84" s="136">
        <v>11.144554150138035</v>
      </c>
    </row>
    <row r="85" spans="1:17" s="12" customFormat="1" ht="12.75" customHeight="1">
      <c r="A85" s="108"/>
      <c r="B85" s="114" t="s">
        <v>289</v>
      </c>
      <c r="C85" s="115" t="s">
        <v>699</v>
      </c>
      <c r="D85" s="31">
        <v>51</v>
      </c>
      <c r="E85" s="31">
        <v>2007</v>
      </c>
      <c r="F85" s="116">
        <v>19.504</v>
      </c>
      <c r="G85" s="116">
        <v>5.736</v>
      </c>
      <c r="H85" s="116">
        <v>5.934</v>
      </c>
      <c r="I85" s="116">
        <v>7.8340000000000005</v>
      </c>
      <c r="J85" s="116">
        <v>2934.07</v>
      </c>
      <c r="K85" s="116">
        <v>7.834</v>
      </c>
      <c r="L85" s="116">
        <v>2934.07</v>
      </c>
      <c r="M85" s="39">
        <v>0.002670011281257775</v>
      </c>
      <c r="N85" s="40">
        <v>55.59</v>
      </c>
      <c r="O85" s="41">
        <v>0.1484259271251197</v>
      </c>
      <c r="P85" s="41">
        <v>160.20067687546648</v>
      </c>
      <c r="Q85" s="117">
        <v>8.905555627507184</v>
      </c>
    </row>
    <row r="86" spans="1:17" s="12" customFormat="1" ht="12.75" customHeight="1">
      <c r="A86" s="108"/>
      <c r="B86" s="114" t="s">
        <v>76</v>
      </c>
      <c r="C86" s="128" t="s">
        <v>41</v>
      </c>
      <c r="D86" s="28">
        <v>18</v>
      </c>
      <c r="E86" s="28">
        <v>2006</v>
      </c>
      <c r="F86" s="129">
        <v>8.55</v>
      </c>
      <c r="G86" s="129">
        <v>2.47</v>
      </c>
      <c r="H86" s="129">
        <v>0.73</v>
      </c>
      <c r="I86" s="129">
        <f>F86-G86-H86</f>
        <v>5.35</v>
      </c>
      <c r="J86" s="129">
        <v>1988.27</v>
      </c>
      <c r="K86" s="129">
        <f>I86/J86*L86</f>
        <v>4.073331841248924</v>
      </c>
      <c r="L86" s="129">
        <v>1513.81</v>
      </c>
      <c r="M86" s="42">
        <f>K86/L86</f>
        <v>0.0026907814331051613</v>
      </c>
      <c r="N86" s="43">
        <v>49.595</v>
      </c>
      <c r="O86" s="43">
        <f>M86*N86</f>
        <v>0.13344930517485046</v>
      </c>
      <c r="P86" s="43">
        <f>M86*60*1000</f>
        <v>161.4468859863097</v>
      </c>
      <c r="Q86" s="130">
        <f>P86*N86/1000</f>
        <v>8.00695831049103</v>
      </c>
    </row>
    <row r="87" spans="1:17" s="12" customFormat="1" ht="12.75" customHeight="1">
      <c r="A87" s="108"/>
      <c r="B87" s="114" t="s">
        <v>901</v>
      </c>
      <c r="C87" s="124" t="s">
        <v>869</v>
      </c>
      <c r="D87" s="104">
        <v>55</v>
      </c>
      <c r="E87" s="104">
        <v>1990</v>
      </c>
      <c r="F87" s="125">
        <v>29.377</v>
      </c>
      <c r="G87" s="125">
        <v>7.158972</v>
      </c>
      <c r="H87" s="125">
        <v>12.56</v>
      </c>
      <c r="I87" s="125">
        <v>9.658023</v>
      </c>
      <c r="J87" s="125">
        <v>3527.73</v>
      </c>
      <c r="K87" s="125">
        <v>9.658023</v>
      </c>
      <c r="L87" s="125">
        <v>3527.73</v>
      </c>
      <c r="M87" s="126">
        <v>0.0027377443851995475</v>
      </c>
      <c r="N87" s="105">
        <v>79.24300000000001</v>
      </c>
      <c r="O87" s="105">
        <v>0.21694707831636775</v>
      </c>
      <c r="P87" s="105">
        <v>164.26466311197285</v>
      </c>
      <c r="Q87" s="127">
        <v>13.016824698982065</v>
      </c>
    </row>
    <row r="88" spans="1:17" s="12" customFormat="1" ht="12.75" customHeight="1">
      <c r="A88" s="108"/>
      <c r="B88" s="122" t="s">
        <v>104</v>
      </c>
      <c r="C88" s="138" t="s">
        <v>77</v>
      </c>
      <c r="D88" s="85">
        <v>20</v>
      </c>
      <c r="E88" s="85">
        <v>1976</v>
      </c>
      <c r="F88" s="139">
        <v>11.74</v>
      </c>
      <c r="G88" s="139">
        <v>3.876</v>
      </c>
      <c r="H88" s="139">
        <v>3.04</v>
      </c>
      <c r="I88" s="139">
        <v>4.824</v>
      </c>
      <c r="J88" s="139">
        <v>1720.29</v>
      </c>
      <c r="K88" s="139">
        <v>4.824</v>
      </c>
      <c r="L88" s="139">
        <v>1720.29</v>
      </c>
      <c r="M88" s="140">
        <v>0.0028041783652756223</v>
      </c>
      <c r="N88" s="86">
        <v>81.641</v>
      </c>
      <c r="O88" s="86">
        <v>0.2289359259194671</v>
      </c>
      <c r="P88" s="86">
        <v>168.25070191653734</v>
      </c>
      <c r="Q88" s="141">
        <v>13.736155555168025</v>
      </c>
    </row>
    <row r="89" spans="1:17" s="12" customFormat="1" ht="12.75" customHeight="1">
      <c r="A89" s="108"/>
      <c r="B89" s="114" t="s">
        <v>921</v>
      </c>
      <c r="C89" s="149" t="s">
        <v>902</v>
      </c>
      <c r="D89" s="104">
        <v>50</v>
      </c>
      <c r="E89" s="104">
        <v>1993</v>
      </c>
      <c r="F89" s="125">
        <v>23.127</v>
      </c>
      <c r="G89" s="125">
        <v>8.35835</v>
      </c>
      <c r="H89" s="125">
        <v>7.84</v>
      </c>
      <c r="I89" s="125">
        <v>6.928651</v>
      </c>
      <c r="J89" s="125">
        <v>2469.68</v>
      </c>
      <c r="K89" s="125">
        <v>6.928651</v>
      </c>
      <c r="L89" s="125">
        <v>2469.68</v>
      </c>
      <c r="M89" s="126">
        <v>0.0028054853260341423</v>
      </c>
      <c r="N89" s="105">
        <v>88.399</v>
      </c>
      <c r="O89" s="105">
        <v>0.24800209733609216</v>
      </c>
      <c r="P89" s="105">
        <v>168.32911956204853</v>
      </c>
      <c r="Q89" s="127">
        <v>14.880125840165528</v>
      </c>
    </row>
    <row r="90" spans="1:17" s="12" customFormat="1" ht="12.75" customHeight="1">
      <c r="A90" s="108"/>
      <c r="B90" s="122" t="s">
        <v>36</v>
      </c>
      <c r="C90" s="115" t="s">
        <v>365</v>
      </c>
      <c r="D90" s="31">
        <v>30</v>
      </c>
      <c r="E90" s="31">
        <v>2009</v>
      </c>
      <c r="F90" s="116">
        <f>G90+H90+I90</f>
        <v>10.886</v>
      </c>
      <c r="G90" s="116">
        <v>3.9662</v>
      </c>
      <c r="H90" s="116">
        <v>2.4</v>
      </c>
      <c r="I90" s="116">
        <v>4.5198</v>
      </c>
      <c r="J90" s="116">
        <v>1599.95</v>
      </c>
      <c r="K90" s="116">
        <v>4.5198</v>
      </c>
      <c r="L90" s="116">
        <v>1599.95</v>
      </c>
      <c r="M90" s="39">
        <f>K90/L90</f>
        <v>0.002824963280102503</v>
      </c>
      <c r="N90" s="40">
        <v>56.789</v>
      </c>
      <c r="O90" s="41">
        <f>M90*N90</f>
        <v>0.16042683971374105</v>
      </c>
      <c r="P90" s="41">
        <f>M90*60*1000</f>
        <v>169.49779680615018</v>
      </c>
      <c r="Q90" s="117">
        <f>P90*N90/1000</f>
        <v>9.625610382824464</v>
      </c>
    </row>
    <row r="91" spans="1:17" s="12" customFormat="1" ht="12.75" customHeight="1">
      <c r="A91" s="108"/>
      <c r="B91" s="114" t="s">
        <v>252</v>
      </c>
      <c r="C91" s="128" t="s">
        <v>224</v>
      </c>
      <c r="D91" s="28">
        <v>12</v>
      </c>
      <c r="E91" s="28">
        <v>1962</v>
      </c>
      <c r="F91" s="129">
        <v>4.51</v>
      </c>
      <c r="G91" s="129">
        <v>1.078972</v>
      </c>
      <c r="H91" s="129">
        <v>1.92</v>
      </c>
      <c r="I91" s="129">
        <v>1.511026</v>
      </c>
      <c r="J91" s="129">
        <v>533.5</v>
      </c>
      <c r="K91" s="129">
        <v>1.511026</v>
      </c>
      <c r="L91" s="129">
        <v>533.5</v>
      </c>
      <c r="M91" s="42">
        <f>K91/L91</f>
        <v>0.0028322886597938143</v>
      </c>
      <c r="N91" s="43">
        <v>63.329</v>
      </c>
      <c r="O91" s="43">
        <f>K91*N91/J91</f>
        <v>0.17936600853608248</v>
      </c>
      <c r="P91" s="43">
        <f>M91*60*1000</f>
        <v>169.93731958762888</v>
      </c>
      <c r="Q91" s="130">
        <f>O91*60</f>
        <v>10.761960512164949</v>
      </c>
    </row>
    <row r="92" spans="1:17" s="12" customFormat="1" ht="12.75" customHeight="1">
      <c r="A92" s="108"/>
      <c r="B92" s="114" t="s">
        <v>186</v>
      </c>
      <c r="C92" s="82" t="s">
        <v>144</v>
      </c>
      <c r="D92" s="35">
        <v>46</v>
      </c>
      <c r="E92" s="35">
        <v>2007</v>
      </c>
      <c r="F92" s="119">
        <v>21.458</v>
      </c>
      <c r="G92" s="119">
        <v>9.720272</v>
      </c>
      <c r="H92" s="119">
        <v>3.68</v>
      </c>
      <c r="I92" s="119">
        <v>8.057736</v>
      </c>
      <c r="J92" s="119">
        <v>2821.98</v>
      </c>
      <c r="K92" s="119">
        <v>8.057736</v>
      </c>
      <c r="L92" s="119">
        <v>2821.98</v>
      </c>
      <c r="M92" s="120">
        <v>0.002855348372419365</v>
      </c>
      <c r="N92" s="36">
        <v>69.215</v>
      </c>
      <c r="O92" s="36">
        <v>0.19763293759700637</v>
      </c>
      <c r="P92" s="36">
        <v>171.3209023451619</v>
      </c>
      <c r="Q92" s="121">
        <v>11.857976255820383</v>
      </c>
    </row>
    <row r="93" spans="1:17" s="12" customFormat="1" ht="12.75" customHeight="1">
      <c r="A93" s="108"/>
      <c r="B93" s="122" t="s">
        <v>840</v>
      </c>
      <c r="C93" s="118" t="s">
        <v>802</v>
      </c>
      <c r="D93" s="35">
        <v>32</v>
      </c>
      <c r="E93" s="35">
        <v>1973</v>
      </c>
      <c r="F93" s="119">
        <v>12.692</v>
      </c>
      <c r="G93" s="119">
        <v>2.465748</v>
      </c>
      <c r="H93" s="119">
        <v>5.13</v>
      </c>
      <c r="I93" s="119">
        <v>5.096254</v>
      </c>
      <c r="J93" s="119">
        <v>1758.16</v>
      </c>
      <c r="K93" s="119">
        <v>5.096254</v>
      </c>
      <c r="L93" s="119">
        <v>1758.16</v>
      </c>
      <c r="M93" s="120">
        <v>0.0028986292487600675</v>
      </c>
      <c r="N93" s="36">
        <v>69.869</v>
      </c>
      <c r="O93" s="36">
        <v>0.20252432698161715</v>
      </c>
      <c r="P93" s="36">
        <v>173.91775492560404</v>
      </c>
      <c r="Q93" s="121">
        <v>12.151459618897029</v>
      </c>
    </row>
    <row r="94" spans="1:17" s="12" customFormat="1" ht="12.75" customHeight="1">
      <c r="A94" s="108"/>
      <c r="B94" s="122" t="s">
        <v>294</v>
      </c>
      <c r="C94" s="115" t="s">
        <v>469</v>
      </c>
      <c r="D94" s="31">
        <v>50</v>
      </c>
      <c r="E94" s="31" t="s">
        <v>293</v>
      </c>
      <c r="F94" s="116">
        <v>18.6</v>
      </c>
      <c r="G94" s="116">
        <v>3.335</v>
      </c>
      <c r="H94" s="116">
        <v>7.84</v>
      </c>
      <c r="I94" s="116">
        <v>7.525</v>
      </c>
      <c r="J94" s="116">
        <v>2586.98</v>
      </c>
      <c r="K94" s="116">
        <v>7.5</v>
      </c>
      <c r="L94" s="116">
        <v>2586.98</v>
      </c>
      <c r="M94" s="39">
        <v>0.002899133352403188</v>
      </c>
      <c r="N94" s="40">
        <v>57.12</v>
      </c>
      <c r="O94" s="41">
        <v>0.1655984970892701</v>
      </c>
      <c r="P94" s="41">
        <v>173.9480011441913</v>
      </c>
      <c r="Q94" s="117">
        <v>9.935909825356205</v>
      </c>
    </row>
    <row r="95" spans="1:17" s="12" customFormat="1" ht="12.75" customHeight="1">
      <c r="A95" s="108"/>
      <c r="B95" s="114" t="s">
        <v>292</v>
      </c>
      <c r="C95" s="150" t="s">
        <v>445</v>
      </c>
      <c r="D95" s="151">
        <v>30</v>
      </c>
      <c r="E95" s="151" t="s">
        <v>35</v>
      </c>
      <c r="F95" s="152">
        <v>13.239999999999998</v>
      </c>
      <c r="G95" s="152">
        <v>3.384</v>
      </c>
      <c r="H95" s="152">
        <v>4.8</v>
      </c>
      <c r="I95" s="152">
        <v>5.056</v>
      </c>
      <c r="J95" s="152">
        <v>1717.43</v>
      </c>
      <c r="K95" s="152">
        <v>5.056</v>
      </c>
      <c r="L95" s="152">
        <v>1717.43</v>
      </c>
      <c r="M95" s="153">
        <v>0.0029439336683300048</v>
      </c>
      <c r="N95" s="154">
        <v>50.1</v>
      </c>
      <c r="O95" s="155">
        <v>0.14749107678333323</v>
      </c>
      <c r="P95" s="155">
        <v>176.63602009980028</v>
      </c>
      <c r="Q95" s="156">
        <v>8.849464606999994</v>
      </c>
    </row>
    <row r="96" spans="1:17" s="12" customFormat="1" ht="12.75" customHeight="1">
      <c r="A96" s="108"/>
      <c r="B96" s="114" t="s">
        <v>292</v>
      </c>
      <c r="C96" s="150" t="s">
        <v>446</v>
      </c>
      <c r="D96" s="151">
        <v>20</v>
      </c>
      <c r="E96" s="151" t="s">
        <v>35</v>
      </c>
      <c r="F96" s="152">
        <v>8.516</v>
      </c>
      <c r="G96" s="152">
        <v>2.142</v>
      </c>
      <c r="H96" s="152">
        <v>3.2</v>
      </c>
      <c r="I96" s="152">
        <v>3.174</v>
      </c>
      <c r="J96" s="152">
        <v>1053.14</v>
      </c>
      <c r="K96" s="152">
        <v>3.174</v>
      </c>
      <c r="L96" s="152">
        <v>1053.14</v>
      </c>
      <c r="M96" s="153">
        <v>0.003013844313196726</v>
      </c>
      <c r="N96" s="154">
        <v>50.1</v>
      </c>
      <c r="O96" s="155">
        <v>0.15099360009115598</v>
      </c>
      <c r="P96" s="155">
        <v>180.83065879180356</v>
      </c>
      <c r="Q96" s="156">
        <v>9.059616005469358</v>
      </c>
    </row>
    <row r="97" spans="1:17" s="12" customFormat="1" ht="12.75" customHeight="1">
      <c r="A97" s="108"/>
      <c r="B97" s="122" t="s">
        <v>840</v>
      </c>
      <c r="C97" s="157" t="s">
        <v>803</v>
      </c>
      <c r="D97" s="29">
        <v>40</v>
      </c>
      <c r="E97" s="158">
        <v>1984</v>
      </c>
      <c r="F97" s="143">
        <v>16.486</v>
      </c>
      <c r="G97" s="143">
        <v>3.233553</v>
      </c>
      <c r="H97" s="143">
        <v>6.4</v>
      </c>
      <c r="I97" s="143">
        <v>6.852444</v>
      </c>
      <c r="J97" s="144">
        <v>2262.78</v>
      </c>
      <c r="K97" s="143">
        <v>6.852444</v>
      </c>
      <c r="L97" s="144">
        <v>2262.78</v>
      </c>
      <c r="M97" s="39">
        <v>0.0030283297536658443</v>
      </c>
      <c r="N97" s="40">
        <v>69.869</v>
      </c>
      <c r="O97" s="41">
        <v>0.21158637155887888</v>
      </c>
      <c r="P97" s="41">
        <v>181.69978521995068</v>
      </c>
      <c r="Q97" s="117">
        <v>12.695182293532735</v>
      </c>
    </row>
    <row r="98" spans="1:17" s="12" customFormat="1" ht="12.75" customHeight="1">
      <c r="A98" s="108"/>
      <c r="B98" s="122" t="s">
        <v>213</v>
      </c>
      <c r="C98" s="159" t="s">
        <v>384</v>
      </c>
      <c r="D98" s="29">
        <v>52</v>
      </c>
      <c r="E98" s="30">
        <v>2007</v>
      </c>
      <c r="F98" s="143">
        <v>15.36</v>
      </c>
      <c r="G98" s="143">
        <v>0</v>
      </c>
      <c r="H98" s="143">
        <v>3.89</v>
      </c>
      <c r="I98" s="143">
        <v>11.4734</v>
      </c>
      <c r="J98" s="144">
        <v>3767.48</v>
      </c>
      <c r="K98" s="143">
        <v>11.4734</v>
      </c>
      <c r="L98" s="144">
        <v>3767.48</v>
      </c>
      <c r="M98" s="39">
        <v>0.0030453778122246167</v>
      </c>
      <c r="N98" s="40">
        <v>65.1</v>
      </c>
      <c r="O98" s="41">
        <v>0.19825409557582252</v>
      </c>
      <c r="P98" s="41">
        <v>182.722668733477</v>
      </c>
      <c r="Q98" s="117">
        <v>11.895245734549352</v>
      </c>
    </row>
    <row r="99" spans="1:17" s="12" customFormat="1" ht="12.75" customHeight="1">
      <c r="A99" s="108"/>
      <c r="B99" s="114" t="s">
        <v>186</v>
      </c>
      <c r="C99" s="82" t="s">
        <v>139</v>
      </c>
      <c r="D99" s="35">
        <v>116</v>
      </c>
      <c r="E99" s="35">
        <v>2007</v>
      </c>
      <c r="F99" s="119">
        <v>43.483</v>
      </c>
      <c r="G99" s="119">
        <v>21.798328</v>
      </c>
      <c r="H99" s="119">
        <v>0</v>
      </c>
      <c r="I99" s="119">
        <v>21.68468</v>
      </c>
      <c r="J99" s="119">
        <v>7056.51</v>
      </c>
      <c r="K99" s="119">
        <v>21.68468</v>
      </c>
      <c r="L99" s="119">
        <v>7056.51</v>
      </c>
      <c r="M99" s="120">
        <v>0.0030730035102338126</v>
      </c>
      <c r="N99" s="36">
        <v>69.215</v>
      </c>
      <c r="O99" s="36">
        <v>0.21269793796083336</v>
      </c>
      <c r="P99" s="36">
        <v>184.38021061402875</v>
      </c>
      <c r="Q99" s="121">
        <v>12.76187627765</v>
      </c>
    </row>
    <row r="100" spans="1:17" s="12" customFormat="1" ht="12.75" customHeight="1">
      <c r="A100" s="108"/>
      <c r="B100" s="122" t="s">
        <v>840</v>
      </c>
      <c r="C100" s="32" t="s">
        <v>804</v>
      </c>
      <c r="D100" s="28">
        <v>29</v>
      </c>
      <c r="E100" s="28">
        <v>1987</v>
      </c>
      <c r="F100" s="129">
        <v>11.709</v>
      </c>
      <c r="G100" s="129">
        <v>2.433924</v>
      </c>
      <c r="H100" s="129">
        <v>4.8</v>
      </c>
      <c r="I100" s="129">
        <v>4.475073999999999</v>
      </c>
      <c r="J100" s="129">
        <v>1510.61</v>
      </c>
      <c r="K100" s="129">
        <v>4.475073999999999</v>
      </c>
      <c r="L100" s="129">
        <v>1454.7299999999998</v>
      </c>
      <c r="M100" s="42">
        <v>0.003076223079196827</v>
      </c>
      <c r="N100" s="43">
        <v>69.869</v>
      </c>
      <c r="O100" s="43">
        <v>0.2149326303204031</v>
      </c>
      <c r="P100" s="43">
        <v>184.5733847518096</v>
      </c>
      <c r="Q100" s="130">
        <v>12.895957819224186</v>
      </c>
    </row>
    <row r="101" spans="1:17" s="12" customFormat="1" ht="12.75" customHeight="1">
      <c r="A101" s="108"/>
      <c r="B101" s="122" t="s">
        <v>36</v>
      </c>
      <c r="C101" s="115" t="s">
        <v>548</v>
      </c>
      <c r="D101" s="31">
        <v>60</v>
      </c>
      <c r="E101" s="31">
        <v>1964</v>
      </c>
      <c r="F101" s="116">
        <f>G101+H101+I101</f>
        <v>23.475</v>
      </c>
      <c r="G101" s="116">
        <v>5.49602</v>
      </c>
      <c r="H101" s="116">
        <v>9.6</v>
      </c>
      <c r="I101" s="116">
        <v>8.37898</v>
      </c>
      <c r="J101" s="116">
        <v>2701.1</v>
      </c>
      <c r="K101" s="116">
        <v>8.37898</v>
      </c>
      <c r="L101" s="116">
        <v>2701.1</v>
      </c>
      <c r="M101" s="39">
        <f>K101/L101</f>
        <v>0.0031020621228388437</v>
      </c>
      <c r="N101" s="40">
        <v>56.789</v>
      </c>
      <c r="O101" s="41">
        <f>M101*N101</f>
        <v>0.1761630058938951</v>
      </c>
      <c r="P101" s="41">
        <f>M101*60*1000</f>
        <v>186.1237273703306</v>
      </c>
      <c r="Q101" s="117">
        <f>P101*N101/1000</f>
        <v>10.569780353633705</v>
      </c>
    </row>
    <row r="102" spans="1:17" s="12" customFormat="1" ht="12.75" customHeight="1">
      <c r="A102" s="108"/>
      <c r="B102" s="114" t="s">
        <v>76</v>
      </c>
      <c r="C102" s="128" t="s">
        <v>40</v>
      </c>
      <c r="D102" s="28">
        <v>60</v>
      </c>
      <c r="E102" s="28">
        <v>2005</v>
      </c>
      <c r="F102" s="129">
        <v>28.52</v>
      </c>
      <c r="G102" s="129">
        <v>9.74</v>
      </c>
      <c r="H102" s="129">
        <v>3.42</v>
      </c>
      <c r="I102" s="129">
        <v>15.36</v>
      </c>
      <c r="J102" s="129">
        <v>4933.47</v>
      </c>
      <c r="K102" s="129">
        <f>I102/J102*L102</f>
        <v>14.904910336943367</v>
      </c>
      <c r="L102" s="129">
        <v>4787.3</v>
      </c>
      <c r="M102" s="42">
        <f>K102/L102</f>
        <v>0.003113427263163655</v>
      </c>
      <c r="N102" s="43">
        <v>49.595</v>
      </c>
      <c r="O102" s="43">
        <f>M102*N102</f>
        <v>0.15441042511660147</v>
      </c>
      <c r="P102" s="43">
        <f>M102*60*1000</f>
        <v>186.80563578981932</v>
      </c>
      <c r="Q102" s="130">
        <f>P102*N102/1000</f>
        <v>9.26462550699609</v>
      </c>
    </row>
    <row r="103" spans="1:17" s="12" customFormat="1" ht="12.75" customHeight="1">
      <c r="A103" s="108"/>
      <c r="B103" s="122" t="s">
        <v>840</v>
      </c>
      <c r="C103" s="160" t="s">
        <v>805</v>
      </c>
      <c r="D103" s="161">
        <v>19</v>
      </c>
      <c r="E103" s="161">
        <v>1978</v>
      </c>
      <c r="F103" s="162">
        <v>7.77</v>
      </c>
      <c r="G103" s="162">
        <v>1.249653</v>
      </c>
      <c r="H103" s="162">
        <v>3.2</v>
      </c>
      <c r="I103" s="162">
        <v>3.320347</v>
      </c>
      <c r="J103" s="162">
        <v>1059.15</v>
      </c>
      <c r="K103" s="162">
        <v>3.320347</v>
      </c>
      <c r="L103" s="162">
        <v>1059.15</v>
      </c>
      <c r="M103" s="163">
        <v>0.003134916678468583</v>
      </c>
      <c r="N103" s="164">
        <v>69.869</v>
      </c>
      <c r="O103" s="165">
        <v>0.21903349340792144</v>
      </c>
      <c r="P103" s="165">
        <v>188.095000708115</v>
      </c>
      <c r="Q103" s="166">
        <v>13.142009604475287</v>
      </c>
    </row>
    <row r="104" spans="1:17" s="12" customFormat="1" ht="12.75" customHeight="1">
      <c r="A104" s="108"/>
      <c r="B104" s="122" t="s">
        <v>328</v>
      </c>
      <c r="C104" s="38" t="s">
        <v>369</v>
      </c>
      <c r="D104" s="31">
        <v>40</v>
      </c>
      <c r="E104" s="31">
        <v>1990</v>
      </c>
      <c r="F104" s="116">
        <v>16.399</v>
      </c>
      <c r="G104" s="116">
        <v>2.796</v>
      </c>
      <c r="H104" s="116">
        <v>6.4</v>
      </c>
      <c r="I104" s="116">
        <v>7.203</v>
      </c>
      <c r="J104" s="116">
        <v>2290.61</v>
      </c>
      <c r="K104" s="116">
        <v>7.203</v>
      </c>
      <c r="L104" s="116">
        <v>2290.61</v>
      </c>
      <c r="M104" s="39">
        <v>0.0031445772086911346</v>
      </c>
      <c r="N104" s="40">
        <v>58.1</v>
      </c>
      <c r="O104" s="41">
        <v>0.19914293004920086</v>
      </c>
      <c r="P104" s="41">
        <v>188.67463252146808</v>
      </c>
      <c r="Q104" s="117">
        <v>10.961996149497296</v>
      </c>
    </row>
    <row r="105" spans="1:17" s="12" customFormat="1" ht="12.75" customHeight="1">
      <c r="A105" s="108"/>
      <c r="B105" s="114" t="s">
        <v>292</v>
      </c>
      <c r="C105" s="150" t="s">
        <v>448</v>
      </c>
      <c r="D105" s="151">
        <v>50</v>
      </c>
      <c r="E105" s="151">
        <v>2009</v>
      </c>
      <c r="F105" s="152">
        <v>14.9</v>
      </c>
      <c r="G105" s="152">
        <v>3.8206</v>
      </c>
      <c r="H105" s="152">
        <v>0</v>
      </c>
      <c r="I105" s="152">
        <v>11.0794</v>
      </c>
      <c r="J105" s="152">
        <v>3501.98</v>
      </c>
      <c r="K105" s="152">
        <v>11.0794</v>
      </c>
      <c r="L105" s="152">
        <v>3501.98</v>
      </c>
      <c r="M105" s="153">
        <v>0.0031637530768308213</v>
      </c>
      <c r="N105" s="154">
        <v>50.1</v>
      </c>
      <c r="O105" s="155">
        <v>0.15850402914922415</v>
      </c>
      <c r="P105" s="155">
        <v>189.82518460984926</v>
      </c>
      <c r="Q105" s="156">
        <v>9.510241748953447</v>
      </c>
    </row>
    <row r="106" spans="1:17" s="12" customFormat="1" ht="12.75" customHeight="1">
      <c r="A106" s="108"/>
      <c r="B106" s="122" t="s">
        <v>213</v>
      </c>
      <c r="C106" s="142" t="s">
        <v>383</v>
      </c>
      <c r="D106" s="29">
        <v>92</v>
      </c>
      <c r="E106" s="30">
        <v>2007</v>
      </c>
      <c r="F106" s="143">
        <v>27.16</v>
      </c>
      <c r="G106" s="143">
        <v>0</v>
      </c>
      <c r="H106" s="143">
        <v>6.74</v>
      </c>
      <c r="I106" s="143">
        <v>20.4219</v>
      </c>
      <c r="J106" s="144">
        <v>6320.16</v>
      </c>
      <c r="K106" s="143">
        <v>20.4219</v>
      </c>
      <c r="L106" s="144">
        <v>6320.16</v>
      </c>
      <c r="M106" s="39">
        <v>0.0032312314878104355</v>
      </c>
      <c r="N106" s="40">
        <v>65.1</v>
      </c>
      <c r="O106" s="41">
        <v>0.21035316985645933</v>
      </c>
      <c r="P106" s="41">
        <v>193.87388926862613</v>
      </c>
      <c r="Q106" s="117">
        <v>12.621190191387559</v>
      </c>
    </row>
    <row r="107" spans="1:17" s="12" customFormat="1" ht="12.75" customHeight="1">
      <c r="A107" s="108"/>
      <c r="B107" s="114" t="s">
        <v>630</v>
      </c>
      <c r="C107" s="115" t="s">
        <v>598</v>
      </c>
      <c r="D107" s="31">
        <v>20</v>
      </c>
      <c r="E107" s="31" t="s">
        <v>35</v>
      </c>
      <c r="F107" s="116">
        <v>8</v>
      </c>
      <c r="G107" s="116">
        <v>1.38261</v>
      </c>
      <c r="H107" s="116">
        <v>3.1999999999999993</v>
      </c>
      <c r="I107" s="116">
        <v>3.4173900000000006</v>
      </c>
      <c r="J107" s="116">
        <v>1054.09</v>
      </c>
      <c r="K107" s="116">
        <v>3.4173900000000006</v>
      </c>
      <c r="L107" s="116">
        <v>1054.09</v>
      </c>
      <c r="M107" s="39">
        <v>0.003242028669278715</v>
      </c>
      <c r="N107" s="40">
        <v>80</v>
      </c>
      <c r="O107" s="41">
        <v>0.25936229354229723</v>
      </c>
      <c r="P107" s="41">
        <v>194.5217201567229</v>
      </c>
      <c r="Q107" s="117">
        <v>15.561737612537833</v>
      </c>
    </row>
    <row r="108" spans="1:17" s="12" customFormat="1" ht="12.75" customHeight="1">
      <c r="A108" s="108"/>
      <c r="B108" s="114" t="s">
        <v>186</v>
      </c>
      <c r="C108" s="82" t="s">
        <v>143</v>
      </c>
      <c r="D108" s="35">
        <v>50</v>
      </c>
      <c r="E108" s="35">
        <v>2006</v>
      </c>
      <c r="F108" s="119">
        <v>19.886</v>
      </c>
      <c r="G108" s="119">
        <v>7.565767</v>
      </c>
      <c r="H108" s="119">
        <v>4</v>
      </c>
      <c r="I108" s="119">
        <v>8.320234</v>
      </c>
      <c r="J108" s="119">
        <v>2532.42</v>
      </c>
      <c r="K108" s="119">
        <v>8.320234</v>
      </c>
      <c r="L108" s="119">
        <v>2532.42</v>
      </c>
      <c r="M108" s="120">
        <v>0.0032854873994045217</v>
      </c>
      <c r="N108" s="36">
        <v>69.215</v>
      </c>
      <c r="O108" s="36">
        <v>0.22740501034978397</v>
      </c>
      <c r="P108" s="36">
        <v>197.12924396427132</v>
      </c>
      <c r="Q108" s="121">
        <v>13.64430062098704</v>
      </c>
    </row>
    <row r="109" spans="1:17" s="12" customFormat="1" ht="12.75" customHeight="1">
      <c r="A109" s="108"/>
      <c r="B109" s="114" t="s">
        <v>76</v>
      </c>
      <c r="C109" s="128" t="s">
        <v>210</v>
      </c>
      <c r="D109" s="28">
        <v>39</v>
      </c>
      <c r="E109" s="28">
        <v>2007</v>
      </c>
      <c r="F109" s="129">
        <v>15.41</v>
      </c>
      <c r="G109" s="129">
        <v>5.66</v>
      </c>
      <c r="H109" s="129">
        <v>1.93</v>
      </c>
      <c r="I109" s="129">
        <f>F109-G109-H109</f>
        <v>7.82</v>
      </c>
      <c r="J109" s="129">
        <v>2368.78</v>
      </c>
      <c r="K109" s="129">
        <f>I109/J109*L109</f>
        <v>7.82</v>
      </c>
      <c r="L109" s="129">
        <v>2368.78</v>
      </c>
      <c r="M109" s="42">
        <f>K109/L109</f>
        <v>0.0033012774508396725</v>
      </c>
      <c r="N109" s="43">
        <v>49.595</v>
      </c>
      <c r="O109" s="43">
        <f>M109*N109</f>
        <v>0.16372685517439356</v>
      </c>
      <c r="P109" s="43">
        <f>M109*60*1000</f>
        <v>198.07664705038036</v>
      </c>
      <c r="Q109" s="130">
        <f>P109*N109/1000</f>
        <v>9.823611310463614</v>
      </c>
    </row>
    <row r="110" spans="1:17" s="12" customFormat="1" ht="12.75" customHeight="1">
      <c r="A110" s="108"/>
      <c r="B110" s="114" t="s">
        <v>252</v>
      </c>
      <c r="C110" s="128" t="s">
        <v>226</v>
      </c>
      <c r="D110" s="28">
        <v>12</v>
      </c>
      <c r="E110" s="28">
        <v>1962</v>
      </c>
      <c r="F110" s="129">
        <v>4.71</v>
      </c>
      <c r="G110" s="129">
        <v>1.020469</v>
      </c>
      <c r="H110" s="129">
        <v>1.92</v>
      </c>
      <c r="I110" s="129">
        <v>1.76953</v>
      </c>
      <c r="J110" s="129">
        <v>533.7</v>
      </c>
      <c r="K110" s="129">
        <v>1.76953</v>
      </c>
      <c r="L110" s="129">
        <v>533.7</v>
      </c>
      <c r="M110" s="42">
        <f>K110/L110</f>
        <v>0.0033155892823683716</v>
      </c>
      <c r="N110" s="43">
        <v>63.329</v>
      </c>
      <c r="O110" s="43">
        <f>K110*N110/J110</f>
        <v>0.2099729536631066</v>
      </c>
      <c r="P110" s="43">
        <f>M110*60*1000</f>
        <v>198.9353569421023</v>
      </c>
      <c r="Q110" s="130">
        <f>O110*60</f>
        <v>12.598377219786395</v>
      </c>
    </row>
    <row r="111" spans="1:17" s="12" customFormat="1" ht="12.75" customHeight="1">
      <c r="A111" s="108"/>
      <c r="B111" s="122" t="s">
        <v>418</v>
      </c>
      <c r="C111" s="115" t="s">
        <v>665</v>
      </c>
      <c r="D111" s="31">
        <v>45</v>
      </c>
      <c r="E111" s="31">
        <v>1974</v>
      </c>
      <c r="F111" s="116">
        <v>20.210002000000003</v>
      </c>
      <c r="G111" s="116">
        <v>5.32371</v>
      </c>
      <c r="H111" s="116">
        <v>7.2</v>
      </c>
      <c r="I111" s="116">
        <v>7.686292</v>
      </c>
      <c r="J111" s="116">
        <v>2306.83</v>
      </c>
      <c r="K111" s="116">
        <f>I111</f>
        <v>7.686292</v>
      </c>
      <c r="L111" s="116">
        <f>J111</f>
        <v>2306.83</v>
      </c>
      <c r="M111" s="39">
        <f>K111/L111</f>
        <v>0.0033319715800470776</v>
      </c>
      <c r="N111" s="40">
        <v>59.078</v>
      </c>
      <c r="O111" s="41">
        <f>M111*N111</f>
        <v>0.19684621700602126</v>
      </c>
      <c r="P111" s="41">
        <f>M111*60*1000</f>
        <v>199.91829480282468</v>
      </c>
      <c r="Q111" s="117">
        <f>P111*N111/1000</f>
        <v>11.810773020361278</v>
      </c>
    </row>
    <row r="112" spans="1:17" s="12" customFormat="1" ht="12.75" customHeight="1">
      <c r="A112" s="108"/>
      <c r="B112" s="114" t="s">
        <v>76</v>
      </c>
      <c r="C112" s="128" t="s">
        <v>47</v>
      </c>
      <c r="D112" s="28">
        <v>72</v>
      </c>
      <c r="E112" s="28">
        <v>2005</v>
      </c>
      <c r="F112" s="129">
        <v>33.63</v>
      </c>
      <c r="G112" s="129">
        <v>15.24</v>
      </c>
      <c r="H112" s="129">
        <v>0.53</v>
      </c>
      <c r="I112" s="129">
        <v>17.86</v>
      </c>
      <c r="J112" s="129">
        <v>5350</v>
      </c>
      <c r="K112" s="129">
        <f>I112/J112*L112</f>
        <v>17.86</v>
      </c>
      <c r="L112" s="129">
        <v>5350</v>
      </c>
      <c r="M112" s="42">
        <f>K112/L112</f>
        <v>0.0033383177570093458</v>
      </c>
      <c r="N112" s="43">
        <v>49.595</v>
      </c>
      <c r="O112" s="43">
        <f>M112*N112</f>
        <v>0.1655638691588785</v>
      </c>
      <c r="P112" s="43">
        <f>M112*60*1000</f>
        <v>200.29906542056074</v>
      </c>
      <c r="Q112" s="130">
        <f>P112*N112/1000</f>
        <v>9.933832149532709</v>
      </c>
    </row>
    <row r="113" spans="1:17" s="12" customFormat="1" ht="12.75" customHeight="1">
      <c r="A113" s="108"/>
      <c r="B113" s="122" t="s">
        <v>840</v>
      </c>
      <c r="C113" s="38" t="s">
        <v>806</v>
      </c>
      <c r="D113" s="31">
        <v>20</v>
      </c>
      <c r="E113" s="31">
        <v>1978</v>
      </c>
      <c r="F113" s="116">
        <v>8.341</v>
      </c>
      <c r="G113" s="116">
        <v>1.587069</v>
      </c>
      <c r="H113" s="116">
        <v>3.2</v>
      </c>
      <c r="I113" s="116">
        <v>3.553931</v>
      </c>
      <c r="J113" s="116">
        <v>1050.01</v>
      </c>
      <c r="K113" s="116">
        <v>3.553931</v>
      </c>
      <c r="L113" s="116">
        <v>1050.01</v>
      </c>
      <c r="M113" s="39">
        <v>0.0033846639555813753</v>
      </c>
      <c r="N113" s="40">
        <v>69.869</v>
      </c>
      <c r="O113" s="41">
        <v>0.2364830859125151</v>
      </c>
      <c r="P113" s="41">
        <v>203.0798373348825</v>
      </c>
      <c r="Q113" s="117">
        <v>14.188985154750906</v>
      </c>
    </row>
    <row r="114" spans="1:17" s="12" customFormat="1" ht="12.75" customHeight="1">
      <c r="A114" s="108"/>
      <c r="B114" s="122" t="s">
        <v>104</v>
      </c>
      <c r="C114" s="138" t="s">
        <v>85</v>
      </c>
      <c r="D114" s="85">
        <v>40</v>
      </c>
      <c r="E114" s="85">
        <v>2009</v>
      </c>
      <c r="F114" s="139">
        <v>15.766</v>
      </c>
      <c r="G114" s="139">
        <v>4.984758</v>
      </c>
      <c r="H114" s="139">
        <v>3.2</v>
      </c>
      <c r="I114" s="139">
        <v>7.581238</v>
      </c>
      <c r="J114" s="139">
        <v>2225.48</v>
      </c>
      <c r="K114" s="139">
        <v>7.581238</v>
      </c>
      <c r="L114" s="139">
        <v>2225.48</v>
      </c>
      <c r="M114" s="140">
        <v>0.0034065630785268795</v>
      </c>
      <c r="N114" s="86">
        <v>81.641</v>
      </c>
      <c r="O114" s="86">
        <v>0.278115216294013</v>
      </c>
      <c r="P114" s="86">
        <v>204.39378471161277</v>
      </c>
      <c r="Q114" s="141">
        <v>16.68691297764078</v>
      </c>
    </row>
    <row r="115" spans="1:17" s="12" customFormat="1" ht="12.75" customHeight="1">
      <c r="A115" s="108"/>
      <c r="B115" s="114" t="s">
        <v>292</v>
      </c>
      <c r="C115" s="150" t="s">
        <v>754</v>
      </c>
      <c r="D115" s="151">
        <v>30</v>
      </c>
      <c r="E115" s="151" t="s">
        <v>35</v>
      </c>
      <c r="F115" s="152">
        <v>13.299999999999999</v>
      </c>
      <c r="G115" s="152">
        <v>3.2857</v>
      </c>
      <c r="H115" s="152">
        <v>4.72</v>
      </c>
      <c r="I115" s="152">
        <v>5.2943</v>
      </c>
      <c r="J115" s="152">
        <v>1538.89</v>
      </c>
      <c r="K115" s="152">
        <v>5.2943</v>
      </c>
      <c r="L115" s="152">
        <v>1538.89</v>
      </c>
      <c r="M115" s="153">
        <v>0.003440336866182768</v>
      </c>
      <c r="N115" s="154">
        <v>50.1</v>
      </c>
      <c r="O115" s="155">
        <v>0.17236087699575667</v>
      </c>
      <c r="P115" s="155">
        <v>206.42021197096608</v>
      </c>
      <c r="Q115" s="156">
        <v>10.3416526197454</v>
      </c>
    </row>
    <row r="116" spans="1:17" s="12" customFormat="1" ht="12.75" customHeight="1">
      <c r="A116" s="108"/>
      <c r="B116" s="114" t="s">
        <v>76</v>
      </c>
      <c r="C116" s="128" t="s">
        <v>33</v>
      </c>
      <c r="D116" s="28">
        <v>22</v>
      </c>
      <c r="E116" s="28">
        <v>2006</v>
      </c>
      <c r="F116" s="129">
        <v>11.16</v>
      </c>
      <c r="G116" s="129">
        <v>4.46</v>
      </c>
      <c r="H116" s="129">
        <v>0.8</v>
      </c>
      <c r="I116" s="129">
        <f>F116-G116-H116</f>
        <v>5.9</v>
      </c>
      <c r="J116" s="129">
        <v>1698.17</v>
      </c>
      <c r="K116" s="129">
        <f>I116/J116*L116</f>
        <v>5.9</v>
      </c>
      <c r="L116" s="129">
        <v>1698.17</v>
      </c>
      <c r="M116" s="42">
        <f>K116/L116</f>
        <v>0.0034743282474663903</v>
      </c>
      <c r="N116" s="43">
        <v>49.595</v>
      </c>
      <c r="O116" s="43">
        <f>M116*N116</f>
        <v>0.17230930943309564</v>
      </c>
      <c r="P116" s="43">
        <f>M116*60*1000</f>
        <v>208.4596948479834</v>
      </c>
      <c r="Q116" s="130">
        <f>P116*N116/1000</f>
        <v>10.338558565985737</v>
      </c>
    </row>
    <row r="117" spans="1:17" s="12" customFormat="1" ht="12.75" customHeight="1">
      <c r="A117" s="108"/>
      <c r="B117" s="122" t="s">
        <v>328</v>
      </c>
      <c r="C117" s="38" t="s">
        <v>371</v>
      </c>
      <c r="D117" s="31">
        <v>40</v>
      </c>
      <c r="E117" s="31">
        <v>1992</v>
      </c>
      <c r="F117" s="116">
        <v>18.399</v>
      </c>
      <c r="G117" s="116">
        <v>4.449</v>
      </c>
      <c r="H117" s="116">
        <v>6.4</v>
      </c>
      <c r="I117" s="116">
        <v>7.55</v>
      </c>
      <c r="J117" s="116">
        <v>2169.38</v>
      </c>
      <c r="K117" s="116">
        <v>7.55</v>
      </c>
      <c r="L117" s="116">
        <v>2169.38</v>
      </c>
      <c r="M117" s="39">
        <v>0.003480257031963049</v>
      </c>
      <c r="N117" s="40">
        <v>58.1</v>
      </c>
      <c r="O117" s="41">
        <v>0.22040119757718796</v>
      </c>
      <c r="P117" s="41">
        <v>208.81542191778294</v>
      </c>
      <c r="Q117" s="117">
        <v>12.132176013423189</v>
      </c>
    </row>
    <row r="118" spans="1:17" s="12" customFormat="1" ht="12.75" customHeight="1">
      <c r="A118" s="108"/>
      <c r="B118" s="114" t="s">
        <v>252</v>
      </c>
      <c r="C118" s="128" t="s">
        <v>214</v>
      </c>
      <c r="D118" s="28">
        <v>30</v>
      </c>
      <c r="E118" s="28">
        <v>2000</v>
      </c>
      <c r="F118" s="129">
        <v>12.22</v>
      </c>
      <c r="G118" s="167">
        <v>2.586326</v>
      </c>
      <c r="H118" s="129">
        <v>4.72</v>
      </c>
      <c r="I118" s="129">
        <v>4.913672</v>
      </c>
      <c r="J118" s="129">
        <v>1411.56</v>
      </c>
      <c r="K118" s="129">
        <v>4.913672</v>
      </c>
      <c r="L118" s="129">
        <v>1411.56</v>
      </c>
      <c r="M118" s="42">
        <f>K118/L118</f>
        <v>0.00348102241491683</v>
      </c>
      <c r="N118" s="43">
        <v>63.329</v>
      </c>
      <c r="O118" s="43">
        <f>K118*N118/J118</f>
        <v>0.22044966851426792</v>
      </c>
      <c r="P118" s="43">
        <f>M118*60*1000</f>
        <v>208.86134489500978</v>
      </c>
      <c r="Q118" s="130">
        <f>O118*60</f>
        <v>13.226980110856076</v>
      </c>
    </row>
    <row r="119" spans="1:17" s="12" customFormat="1" ht="12.75" customHeight="1">
      <c r="A119" s="108"/>
      <c r="B119" s="122" t="s">
        <v>104</v>
      </c>
      <c r="C119" s="138" t="s">
        <v>81</v>
      </c>
      <c r="D119" s="85">
        <v>10</v>
      </c>
      <c r="E119" s="85">
        <v>1999</v>
      </c>
      <c r="F119" s="139">
        <v>4.3929</v>
      </c>
      <c r="G119" s="139">
        <v>0</v>
      </c>
      <c r="H119" s="139">
        <v>0</v>
      </c>
      <c r="I119" s="139">
        <v>4.3929</v>
      </c>
      <c r="J119" s="139">
        <v>1261.9</v>
      </c>
      <c r="K119" s="139">
        <v>4.3929</v>
      </c>
      <c r="L119" s="139">
        <v>1261.9</v>
      </c>
      <c r="M119" s="140">
        <v>0.003481179174261035</v>
      </c>
      <c r="N119" s="86">
        <v>81.641</v>
      </c>
      <c r="O119" s="86">
        <v>0.2842069489658452</v>
      </c>
      <c r="P119" s="86">
        <v>208.8707504556621</v>
      </c>
      <c r="Q119" s="141">
        <v>17.05241693795071</v>
      </c>
    </row>
    <row r="120" spans="1:17" s="12" customFormat="1" ht="12.75" customHeight="1">
      <c r="A120" s="108"/>
      <c r="B120" s="114" t="s">
        <v>630</v>
      </c>
      <c r="C120" s="115" t="s">
        <v>599</v>
      </c>
      <c r="D120" s="31">
        <v>27</v>
      </c>
      <c r="E120" s="31" t="s">
        <v>35</v>
      </c>
      <c r="F120" s="116">
        <v>11.238</v>
      </c>
      <c r="G120" s="116">
        <v>2.19606</v>
      </c>
      <c r="H120" s="116">
        <v>4.3199999999999985</v>
      </c>
      <c r="I120" s="116">
        <v>4.721940000000001</v>
      </c>
      <c r="J120" s="116">
        <v>1344.29</v>
      </c>
      <c r="K120" s="116">
        <v>4.721940000000001</v>
      </c>
      <c r="L120" s="116">
        <v>1344.29</v>
      </c>
      <c r="M120" s="39">
        <v>0.003512590289297697</v>
      </c>
      <c r="N120" s="40">
        <v>80</v>
      </c>
      <c r="O120" s="41">
        <v>0.28100722314381577</v>
      </c>
      <c r="P120" s="41">
        <v>210.7554173578618</v>
      </c>
      <c r="Q120" s="117">
        <v>16.860433388628945</v>
      </c>
    </row>
    <row r="121" spans="1:17" s="12" customFormat="1" ht="12.75" customHeight="1">
      <c r="A121" s="108"/>
      <c r="B121" s="114" t="s">
        <v>292</v>
      </c>
      <c r="C121" s="150" t="s">
        <v>755</v>
      </c>
      <c r="D121" s="151">
        <v>18</v>
      </c>
      <c r="E121" s="151">
        <v>2007</v>
      </c>
      <c r="F121" s="152">
        <v>10.962</v>
      </c>
      <c r="G121" s="152">
        <v>1.9103</v>
      </c>
      <c r="H121" s="152">
        <v>3.12</v>
      </c>
      <c r="I121" s="152">
        <v>5.9317</v>
      </c>
      <c r="J121" s="152">
        <v>1677.39</v>
      </c>
      <c r="K121" s="152">
        <v>5.9317</v>
      </c>
      <c r="L121" s="152">
        <v>1677.39</v>
      </c>
      <c r="M121" s="153">
        <v>0.003536267653914713</v>
      </c>
      <c r="N121" s="154">
        <v>50.1</v>
      </c>
      <c r="O121" s="155">
        <v>0.17716700946112712</v>
      </c>
      <c r="P121" s="155">
        <v>212.17605923488279</v>
      </c>
      <c r="Q121" s="156">
        <v>10.630020567667628</v>
      </c>
    </row>
    <row r="122" spans="1:17" s="12" customFormat="1" ht="12.75" customHeight="1">
      <c r="A122" s="108"/>
      <c r="B122" s="114" t="s">
        <v>186</v>
      </c>
      <c r="C122" s="82" t="s">
        <v>145</v>
      </c>
      <c r="D122" s="35">
        <v>16</v>
      </c>
      <c r="E122" s="35">
        <v>2005</v>
      </c>
      <c r="F122" s="119">
        <v>8.118</v>
      </c>
      <c r="G122" s="119">
        <v>2.590543</v>
      </c>
      <c r="H122" s="119">
        <v>1.36</v>
      </c>
      <c r="I122" s="119">
        <v>4.167459</v>
      </c>
      <c r="J122" s="119">
        <v>1150.31</v>
      </c>
      <c r="K122" s="119">
        <v>4.167459</v>
      </c>
      <c r="L122" s="119">
        <v>1150.31</v>
      </c>
      <c r="M122" s="120">
        <v>0.0036229007832671196</v>
      </c>
      <c r="N122" s="36">
        <v>69.215</v>
      </c>
      <c r="O122" s="36">
        <v>0.2507590777138337</v>
      </c>
      <c r="P122" s="36">
        <v>217.3740469960272</v>
      </c>
      <c r="Q122" s="121">
        <v>15.045544662830023</v>
      </c>
    </row>
    <row r="123" spans="1:17" s="12" customFormat="1" ht="12.75" customHeight="1">
      <c r="A123" s="108"/>
      <c r="B123" s="114" t="s">
        <v>292</v>
      </c>
      <c r="C123" s="150" t="s">
        <v>447</v>
      </c>
      <c r="D123" s="151">
        <v>60</v>
      </c>
      <c r="E123" s="151" t="s">
        <v>35</v>
      </c>
      <c r="F123" s="152">
        <v>27.6027</v>
      </c>
      <c r="G123" s="152">
        <v>6.6697</v>
      </c>
      <c r="H123" s="152">
        <v>9.6</v>
      </c>
      <c r="I123" s="152">
        <v>11.333</v>
      </c>
      <c r="J123" s="152">
        <v>3125.26</v>
      </c>
      <c r="K123" s="152">
        <v>11.333</v>
      </c>
      <c r="L123" s="152">
        <v>3125.26</v>
      </c>
      <c r="M123" s="153">
        <v>0.0036262582953098302</v>
      </c>
      <c r="N123" s="154">
        <v>50.1</v>
      </c>
      <c r="O123" s="155">
        <v>0.1816755405950225</v>
      </c>
      <c r="P123" s="155">
        <v>217.57549771858982</v>
      </c>
      <c r="Q123" s="156">
        <v>10.90053243570135</v>
      </c>
    </row>
    <row r="124" spans="1:17" s="12" customFormat="1" ht="12.75" customHeight="1">
      <c r="A124" s="108"/>
      <c r="B124" s="122" t="s">
        <v>800</v>
      </c>
      <c r="C124" s="168" t="s">
        <v>796</v>
      </c>
      <c r="D124" s="169">
        <v>20</v>
      </c>
      <c r="E124" s="170">
        <v>1975</v>
      </c>
      <c r="F124" s="133">
        <v>8.521</v>
      </c>
      <c r="G124" s="133">
        <v>1.275</v>
      </c>
      <c r="H124" s="133">
        <v>3.157778</v>
      </c>
      <c r="I124" s="133">
        <v>4.088222</v>
      </c>
      <c r="J124" s="133">
        <v>1127.03</v>
      </c>
      <c r="K124" s="133">
        <v>4.088222</v>
      </c>
      <c r="L124" s="133">
        <v>1127.03</v>
      </c>
      <c r="M124" s="134">
        <v>0.0036274296158930997</v>
      </c>
      <c r="N124" s="135">
        <v>82.186</v>
      </c>
      <c r="O124" s="135">
        <v>0.2981239304117903</v>
      </c>
      <c r="P124" s="135">
        <v>217.64577695358597</v>
      </c>
      <c r="Q124" s="136">
        <v>17.887435824707417</v>
      </c>
    </row>
    <row r="125" spans="1:17" s="12" customFormat="1" ht="12.75" customHeight="1">
      <c r="A125" s="108"/>
      <c r="B125" s="122" t="s">
        <v>800</v>
      </c>
      <c r="C125" s="168" t="s">
        <v>797</v>
      </c>
      <c r="D125" s="169">
        <v>14</v>
      </c>
      <c r="E125" s="170">
        <v>2011</v>
      </c>
      <c r="F125" s="133">
        <v>5.486</v>
      </c>
      <c r="G125" s="133">
        <v>1.013625</v>
      </c>
      <c r="H125" s="133">
        <v>2.59</v>
      </c>
      <c r="I125" s="133">
        <v>1.882375</v>
      </c>
      <c r="J125" s="133">
        <v>517.4</v>
      </c>
      <c r="K125" s="133">
        <v>1.882375</v>
      </c>
      <c r="L125" s="133">
        <v>517.4</v>
      </c>
      <c r="M125" s="134">
        <v>0.003638142636258214</v>
      </c>
      <c r="N125" s="135">
        <v>82.186</v>
      </c>
      <c r="O125" s="135">
        <v>0.2990043907035176</v>
      </c>
      <c r="P125" s="135">
        <v>218.28855817549282</v>
      </c>
      <c r="Q125" s="136">
        <v>17.94026344221105</v>
      </c>
    </row>
    <row r="126" spans="1:17" s="12" customFormat="1" ht="12.75" customHeight="1">
      <c r="A126" s="108"/>
      <c r="B126" s="122" t="s">
        <v>840</v>
      </c>
      <c r="C126" s="38" t="s">
        <v>807</v>
      </c>
      <c r="D126" s="31">
        <v>21</v>
      </c>
      <c r="E126" s="31">
        <v>1988</v>
      </c>
      <c r="F126" s="116">
        <v>8.522</v>
      </c>
      <c r="G126" s="116">
        <v>1.416576</v>
      </c>
      <c r="H126" s="116">
        <v>3.2</v>
      </c>
      <c r="I126" s="116">
        <v>3.9054270000000004</v>
      </c>
      <c r="J126" s="116">
        <v>1072.11</v>
      </c>
      <c r="K126" s="116">
        <v>3.9054270000000004</v>
      </c>
      <c r="L126" s="116">
        <v>1072.11</v>
      </c>
      <c r="M126" s="39">
        <v>0.0036427484120099625</v>
      </c>
      <c r="N126" s="40">
        <v>69.869</v>
      </c>
      <c r="O126" s="41">
        <v>0.2545151887987241</v>
      </c>
      <c r="P126" s="41">
        <v>218.56490472059775</v>
      </c>
      <c r="Q126" s="117">
        <v>15.270911327923445</v>
      </c>
    </row>
    <row r="127" spans="1:17" s="12" customFormat="1" ht="12.75" customHeight="1">
      <c r="A127" s="108"/>
      <c r="B127" s="122" t="s">
        <v>800</v>
      </c>
      <c r="C127" s="168" t="s">
        <v>798</v>
      </c>
      <c r="D127" s="169">
        <v>21</v>
      </c>
      <c r="E127" s="170">
        <v>2010</v>
      </c>
      <c r="F127" s="133">
        <v>6.393</v>
      </c>
      <c r="G127" s="133">
        <v>0.663</v>
      </c>
      <c r="H127" s="133">
        <v>2</v>
      </c>
      <c r="I127" s="133">
        <v>3.729998</v>
      </c>
      <c r="J127" s="133">
        <v>1013.26</v>
      </c>
      <c r="K127" s="133">
        <v>3.729998</v>
      </c>
      <c r="L127" s="133">
        <v>1013.26</v>
      </c>
      <c r="M127" s="134">
        <v>0.0036811854805281962</v>
      </c>
      <c r="N127" s="135">
        <v>82.186</v>
      </c>
      <c r="O127" s="135">
        <v>0.30254190990269036</v>
      </c>
      <c r="P127" s="135">
        <v>220.87112883169178</v>
      </c>
      <c r="Q127" s="136">
        <v>18.15251459416142</v>
      </c>
    </row>
    <row r="128" spans="1:17" s="12" customFormat="1" ht="11.25" customHeight="1">
      <c r="A128" s="108"/>
      <c r="B128" s="122" t="s">
        <v>213</v>
      </c>
      <c r="C128" s="142" t="s">
        <v>386</v>
      </c>
      <c r="D128" s="29">
        <v>78</v>
      </c>
      <c r="E128" s="30">
        <v>2009</v>
      </c>
      <c r="F128" s="143">
        <v>24.39</v>
      </c>
      <c r="G128" s="143">
        <v>0</v>
      </c>
      <c r="H128" s="143">
        <v>5.16</v>
      </c>
      <c r="I128" s="143">
        <v>19.2307</v>
      </c>
      <c r="J128" s="144">
        <v>5193.04</v>
      </c>
      <c r="K128" s="143">
        <v>19.2307</v>
      </c>
      <c r="L128" s="144">
        <v>5193.04</v>
      </c>
      <c r="M128" s="39">
        <v>0.0037031680865157977</v>
      </c>
      <c r="N128" s="40">
        <v>65.1</v>
      </c>
      <c r="O128" s="41">
        <v>0.2410762424321784</v>
      </c>
      <c r="P128" s="41">
        <v>222.19008519094785</v>
      </c>
      <c r="Q128" s="117">
        <v>14.464574545930704</v>
      </c>
    </row>
    <row r="129" spans="1:17" s="12" customFormat="1" ht="12.75" customHeight="1">
      <c r="A129" s="108"/>
      <c r="B129" s="114" t="s">
        <v>292</v>
      </c>
      <c r="C129" s="150" t="s">
        <v>449</v>
      </c>
      <c r="D129" s="151">
        <v>45</v>
      </c>
      <c r="E129" s="151" t="s">
        <v>35</v>
      </c>
      <c r="F129" s="152">
        <v>18.17</v>
      </c>
      <c r="G129" s="152">
        <v>3.9843</v>
      </c>
      <c r="H129" s="152">
        <v>7.2</v>
      </c>
      <c r="I129" s="152">
        <v>6.9857</v>
      </c>
      <c r="J129" s="152">
        <v>1870.08</v>
      </c>
      <c r="K129" s="152">
        <v>6.9857</v>
      </c>
      <c r="L129" s="152">
        <v>1870.08</v>
      </c>
      <c r="M129" s="153">
        <v>0.003735508641341547</v>
      </c>
      <c r="N129" s="154">
        <v>50.1</v>
      </c>
      <c r="O129" s="155">
        <v>0.18714898293121152</v>
      </c>
      <c r="P129" s="155">
        <v>224.1305184804928</v>
      </c>
      <c r="Q129" s="156">
        <v>11.22893897587269</v>
      </c>
    </row>
    <row r="130" spans="1:17" s="12" customFormat="1" ht="12.75" customHeight="1">
      <c r="A130" s="108"/>
      <c r="B130" s="122" t="s">
        <v>294</v>
      </c>
      <c r="C130" s="115" t="s">
        <v>343</v>
      </c>
      <c r="D130" s="31">
        <v>12</v>
      </c>
      <c r="E130" s="31" t="s">
        <v>293</v>
      </c>
      <c r="F130" s="116">
        <v>6.1</v>
      </c>
      <c r="G130" s="116">
        <v>1.275</v>
      </c>
      <c r="H130" s="116">
        <v>1.92</v>
      </c>
      <c r="I130" s="116">
        <v>2.871</v>
      </c>
      <c r="J130" s="116">
        <v>761.84</v>
      </c>
      <c r="K130" s="116">
        <v>2.87</v>
      </c>
      <c r="L130" s="116">
        <v>761.84</v>
      </c>
      <c r="M130" s="39">
        <v>0.0037671952115929854</v>
      </c>
      <c r="N130" s="40">
        <v>57.12</v>
      </c>
      <c r="O130" s="41">
        <v>0.2151821904861913</v>
      </c>
      <c r="P130" s="41">
        <v>226.03171269557913</v>
      </c>
      <c r="Q130" s="117">
        <v>12.91093142917148</v>
      </c>
    </row>
    <row r="131" spans="1:17" s="12" customFormat="1" ht="12.75" customHeight="1">
      <c r="A131" s="108"/>
      <c r="B131" s="114" t="s">
        <v>292</v>
      </c>
      <c r="C131" s="150" t="s">
        <v>450</v>
      </c>
      <c r="D131" s="151">
        <v>45</v>
      </c>
      <c r="E131" s="151" t="s">
        <v>35</v>
      </c>
      <c r="F131" s="152">
        <v>18.59</v>
      </c>
      <c r="G131" s="152">
        <v>4.1153</v>
      </c>
      <c r="H131" s="152">
        <v>7.2</v>
      </c>
      <c r="I131" s="152">
        <v>7.2747</v>
      </c>
      <c r="J131" s="152">
        <v>1888.38</v>
      </c>
      <c r="K131" s="152">
        <v>7.2747</v>
      </c>
      <c r="L131" s="152">
        <v>1888.38</v>
      </c>
      <c r="M131" s="153">
        <v>0.0038523496330187777</v>
      </c>
      <c r="N131" s="154">
        <v>50.1</v>
      </c>
      <c r="O131" s="155">
        <v>0.19300271661424076</v>
      </c>
      <c r="P131" s="155">
        <v>231.14097798112664</v>
      </c>
      <c r="Q131" s="156">
        <v>11.580162996854446</v>
      </c>
    </row>
    <row r="132" spans="1:17" s="12" customFormat="1" ht="12.75" customHeight="1">
      <c r="A132" s="108"/>
      <c r="B132" s="122" t="s">
        <v>294</v>
      </c>
      <c r="C132" s="115" t="s">
        <v>346</v>
      </c>
      <c r="D132" s="31">
        <v>22</v>
      </c>
      <c r="E132" s="31" t="s">
        <v>293</v>
      </c>
      <c r="F132" s="116">
        <v>10.6</v>
      </c>
      <c r="G132" s="116">
        <v>2.392</v>
      </c>
      <c r="H132" s="116">
        <v>3.52</v>
      </c>
      <c r="I132" s="116">
        <v>4.728</v>
      </c>
      <c r="J132" s="116">
        <v>1191.84</v>
      </c>
      <c r="K132" s="116">
        <v>4.728</v>
      </c>
      <c r="L132" s="116">
        <v>1191.84</v>
      </c>
      <c r="M132" s="39">
        <v>0.003966975432944019</v>
      </c>
      <c r="N132" s="40">
        <v>57.12</v>
      </c>
      <c r="O132" s="41">
        <v>0.22659363672976238</v>
      </c>
      <c r="P132" s="41">
        <v>238.01852597664117</v>
      </c>
      <c r="Q132" s="117">
        <v>13.595618203785744</v>
      </c>
    </row>
    <row r="133" spans="1:17" s="12" customFormat="1" ht="12.75" customHeight="1">
      <c r="A133" s="108"/>
      <c r="B133" s="122" t="s">
        <v>840</v>
      </c>
      <c r="C133" s="147" t="s">
        <v>808</v>
      </c>
      <c r="D133" s="132">
        <v>13</v>
      </c>
      <c r="E133" s="132">
        <v>1962</v>
      </c>
      <c r="F133" s="133">
        <v>5.806</v>
      </c>
      <c r="G133" s="133">
        <v>0.928404</v>
      </c>
      <c r="H133" s="133">
        <v>2.56</v>
      </c>
      <c r="I133" s="133">
        <v>2.317595</v>
      </c>
      <c r="J133" s="133">
        <v>583.82</v>
      </c>
      <c r="K133" s="133">
        <v>2.317595</v>
      </c>
      <c r="L133" s="133">
        <v>583.82</v>
      </c>
      <c r="M133" s="134">
        <v>0.003969708129217909</v>
      </c>
      <c r="N133" s="135">
        <v>69.869</v>
      </c>
      <c r="O133" s="135">
        <v>0.2773595372803261</v>
      </c>
      <c r="P133" s="135">
        <v>238.18248775307453</v>
      </c>
      <c r="Q133" s="136">
        <v>16.641572236819563</v>
      </c>
    </row>
    <row r="134" spans="1:17" s="12" customFormat="1" ht="12.75" customHeight="1">
      <c r="A134" s="108"/>
      <c r="B134" s="122" t="s">
        <v>294</v>
      </c>
      <c r="C134" s="115" t="s">
        <v>345</v>
      </c>
      <c r="D134" s="31">
        <v>22</v>
      </c>
      <c r="E134" s="31" t="s">
        <v>293</v>
      </c>
      <c r="F134" s="116">
        <v>9.8</v>
      </c>
      <c r="G134" s="116">
        <v>1.569</v>
      </c>
      <c r="H134" s="116">
        <v>3.52</v>
      </c>
      <c r="I134" s="116">
        <v>4.663</v>
      </c>
      <c r="J134" s="116">
        <v>1161.98</v>
      </c>
      <c r="K134" s="116">
        <v>4.66</v>
      </c>
      <c r="L134" s="116">
        <v>1161.98</v>
      </c>
      <c r="M134" s="39">
        <v>0.004010396048124753</v>
      </c>
      <c r="N134" s="40">
        <v>57.12</v>
      </c>
      <c r="O134" s="41">
        <v>0.22907382226888587</v>
      </c>
      <c r="P134" s="41">
        <v>240.62376288748516</v>
      </c>
      <c r="Q134" s="117">
        <v>13.744429336133152</v>
      </c>
    </row>
    <row r="135" spans="1:17" s="12" customFormat="1" ht="12.75" customHeight="1">
      <c r="A135" s="108"/>
      <c r="B135" s="122" t="s">
        <v>213</v>
      </c>
      <c r="C135" s="159" t="s">
        <v>385</v>
      </c>
      <c r="D135" s="29">
        <v>17</v>
      </c>
      <c r="E135" s="30">
        <v>2009</v>
      </c>
      <c r="F135" s="143">
        <v>11.06</v>
      </c>
      <c r="G135" s="143">
        <v>0</v>
      </c>
      <c r="H135" s="143">
        <v>5.1708</v>
      </c>
      <c r="I135" s="143">
        <v>5.8893</v>
      </c>
      <c r="J135" s="144">
        <v>1463.65</v>
      </c>
      <c r="K135" s="143">
        <v>5.8893</v>
      </c>
      <c r="L135" s="144">
        <v>1463.65</v>
      </c>
      <c r="M135" s="39">
        <v>0.004023707853653537</v>
      </c>
      <c r="N135" s="40">
        <v>65.1</v>
      </c>
      <c r="O135" s="41">
        <v>0.2619433812728453</v>
      </c>
      <c r="P135" s="41">
        <v>241.42247121921224</v>
      </c>
      <c r="Q135" s="117">
        <v>15.716602876370716</v>
      </c>
    </row>
    <row r="136" spans="1:17" s="12" customFormat="1" ht="12.75" customHeight="1">
      <c r="A136" s="108"/>
      <c r="B136" s="122" t="s">
        <v>104</v>
      </c>
      <c r="C136" s="138" t="s">
        <v>80</v>
      </c>
      <c r="D136" s="85">
        <v>21</v>
      </c>
      <c r="E136" s="85">
        <v>2000</v>
      </c>
      <c r="F136" s="139">
        <v>8.966</v>
      </c>
      <c r="G136" s="139">
        <v>1.845321</v>
      </c>
      <c r="H136" s="139">
        <v>2.64</v>
      </c>
      <c r="I136" s="139">
        <v>4.480681</v>
      </c>
      <c r="J136" s="139">
        <v>1105.27</v>
      </c>
      <c r="K136" s="139">
        <v>4.480681</v>
      </c>
      <c r="L136" s="139">
        <v>1105.27</v>
      </c>
      <c r="M136" s="140">
        <v>0.004053924380468121</v>
      </c>
      <c r="N136" s="86">
        <v>81.641</v>
      </c>
      <c r="O136" s="86">
        <v>0.33096644034579786</v>
      </c>
      <c r="P136" s="86">
        <v>243.23546282808726</v>
      </c>
      <c r="Q136" s="141">
        <v>19.857986420747874</v>
      </c>
    </row>
    <row r="137" spans="1:17" s="12" customFormat="1" ht="12.75" customHeight="1">
      <c r="A137" s="108"/>
      <c r="B137" s="122" t="s">
        <v>328</v>
      </c>
      <c r="C137" s="38" t="s">
        <v>370</v>
      </c>
      <c r="D137" s="31">
        <v>40</v>
      </c>
      <c r="E137" s="31">
        <v>1983</v>
      </c>
      <c r="F137" s="116">
        <v>18.011</v>
      </c>
      <c r="G137" s="116">
        <v>2.652</v>
      </c>
      <c r="H137" s="116">
        <v>6.24</v>
      </c>
      <c r="I137" s="116">
        <v>9.119</v>
      </c>
      <c r="J137" s="116">
        <v>2190.15</v>
      </c>
      <c r="K137" s="116">
        <v>9.119</v>
      </c>
      <c r="L137" s="116">
        <v>2190.15</v>
      </c>
      <c r="M137" s="39">
        <v>0.004163641759696824</v>
      </c>
      <c r="N137" s="40">
        <v>58.1</v>
      </c>
      <c r="O137" s="41">
        <v>0.2636792689998402</v>
      </c>
      <c r="P137" s="41">
        <v>249.81850558180943</v>
      </c>
      <c r="Q137" s="117">
        <v>14.514455174303128</v>
      </c>
    </row>
    <row r="138" spans="1:17" s="12" customFormat="1" ht="12.75" customHeight="1">
      <c r="A138" s="108"/>
      <c r="B138" s="122" t="s">
        <v>361</v>
      </c>
      <c r="C138" s="115" t="s">
        <v>509</v>
      </c>
      <c r="D138" s="31">
        <v>48</v>
      </c>
      <c r="E138" s="31">
        <v>1961</v>
      </c>
      <c r="F138" s="116">
        <v>22.059</v>
      </c>
      <c r="G138" s="116">
        <v>4.634</v>
      </c>
      <c r="H138" s="116">
        <v>7.68</v>
      </c>
      <c r="I138" s="116">
        <v>9.744</v>
      </c>
      <c r="J138" s="116">
        <v>2296.96</v>
      </c>
      <c r="K138" s="116">
        <v>9.744</v>
      </c>
      <c r="L138" s="116">
        <v>2296.96</v>
      </c>
      <c r="M138" s="39">
        <v>0.004242128726664809</v>
      </c>
      <c r="N138" s="40">
        <v>57</v>
      </c>
      <c r="O138" s="41">
        <v>0.2418013374198941</v>
      </c>
      <c r="P138" s="41">
        <v>254.5277235998885</v>
      </c>
      <c r="Q138" s="117">
        <v>14.508080245193645</v>
      </c>
    </row>
    <row r="139" spans="1:17" s="12" customFormat="1" ht="12.75" customHeight="1">
      <c r="A139" s="108"/>
      <c r="B139" s="114" t="s">
        <v>292</v>
      </c>
      <c r="C139" s="150" t="s">
        <v>453</v>
      </c>
      <c r="D139" s="151">
        <v>22</v>
      </c>
      <c r="E139" s="151" t="s">
        <v>35</v>
      </c>
      <c r="F139" s="152">
        <v>11.219999999999999</v>
      </c>
      <c r="G139" s="152">
        <v>2.6198</v>
      </c>
      <c r="H139" s="152">
        <v>3.52</v>
      </c>
      <c r="I139" s="152">
        <v>5.0802</v>
      </c>
      <c r="J139" s="152">
        <v>1189.94</v>
      </c>
      <c r="K139" s="152">
        <v>5.0802</v>
      </c>
      <c r="L139" s="152">
        <v>1189.94</v>
      </c>
      <c r="M139" s="153">
        <v>0.004269290888616232</v>
      </c>
      <c r="N139" s="154">
        <v>50.1</v>
      </c>
      <c r="O139" s="155">
        <v>0.21389147351967322</v>
      </c>
      <c r="P139" s="155">
        <v>256.15745331697394</v>
      </c>
      <c r="Q139" s="156">
        <v>12.833488411180396</v>
      </c>
    </row>
    <row r="140" spans="1:17" s="12" customFormat="1" ht="12.75" customHeight="1">
      <c r="A140" s="108"/>
      <c r="B140" s="114" t="s">
        <v>292</v>
      </c>
      <c r="C140" s="150" t="s">
        <v>451</v>
      </c>
      <c r="D140" s="151">
        <v>55</v>
      </c>
      <c r="E140" s="151" t="s">
        <v>35</v>
      </c>
      <c r="F140" s="152">
        <v>24.880000000000003</v>
      </c>
      <c r="G140" s="152">
        <v>5.0869</v>
      </c>
      <c r="H140" s="152">
        <v>8.8</v>
      </c>
      <c r="I140" s="152">
        <v>10.9931</v>
      </c>
      <c r="J140" s="152">
        <v>2498.1</v>
      </c>
      <c r="K140" s="152">
        <v>10.9931</v>
      </c>
      <c r="L140" s="152">
        <v>2498.1</v>
      </c>
      <c r="M140" s="153">
        <v>0.004400584444177575</v>
      </c>
      <c r="N140" s="154">
        <v>50.1</v>
      </c>
      <c r="O140" s="155">
        <v>0.22046928065329652</v>
      </c>
      <c r="P140" s="155">
        <v>264.0350666506545</v>
      </c>
      <c r="Q140" s="156">
        <v>13.228156839197792</v>
      </c>
    </row>
    <row r="141" spans="1:17" s="12" customFormat="1" ht="12.75" customHeight="1">
      <c r="A141" s="108"/>
      <c r="B141" s="122" t="s">
        <v>294</v>
      </c>
      <c r="C141" s="115" t="s">
        <v>341</v>
      </c>
      <c r="D141" s="31">
        <v>48</v>
      </c>
      <c r="E141" s="31" t="s">
        <v>293</v>
      </c>
      <c r="F141" s="116">
        <v>19.7</v>
      </c>
      <c r="G141" s="116">
        <v>3.133</v>
      </c>
      <c r="H141" s="116">
        <v>7.68</v>
      </c>
      <c r="I141" s="116">
        <v>8.915</v>
      </c>
      <c r="J141" s="116">
        <v>2013.8</v>
      </c>
      <c r="K141" s="116">
        <v>8.9</v>
      </c>
      <c r="L141" s="116">
        <v>2013.8</v>
      </c>
      <c r="M141" s="39">
        <v>0.0044195054126526965</v>
      </c>
      <c r="N141" s="40">
        <v>57.12</v>
      </c>
      <c r="O141" s="41">
        <v>0.252442149170722</v>
      </c>
      <c r="P141" s="41">
        <v>265.1703247591618</v>
      </c>
      <c r="Q141" s="117">
        <v>15.146528950243322</v>
      </c>
    </row>
    <row r="142" spans="1:17" s="12" customFormat="1" ht="12.75" customHeight="1">
      <c r="A142" s="108"/>
      <c r="B142" s="122" t="s">
        <v>328</v>
      </c>
      <c r="C142" s="38" t="s">
        <v>372</v>
      </c>
      <c r="D142" s="31">
        <v>20</v>
      </c>
      <c r="E142" s="31">
        <v>1993</v>
      </c>
      <c r="F142" s="116">
        <v>10.399000000000001</v>
      </c>
      <c r="G142" s="116">
        <v>1.69</v>
      </c>
      <c r="H142" s="116">
        <v>3.2</v>
      </c>
      <c r="I142" s="116">
        <v>5.509</v>
      </c>
      <c r="J142" s="116">
        <v>1238.61</v>
      </c>
      <c r="K142" s="116">
        <v>5.509</v>
      </c>
      <c r="L142" s="116">
        <v>1238.61</v>
      </c>
      <c r="M142" s="39">
        <v>0.004447727694754605</v>
      </c>
      <c r="N142" s="40">
        <v>58.1</v>
      </c>
      <c r="O142" s="41">
        <v>0.2816701471811144</v>
      </c>
      <c r="P142" s="41">
        <v>266.8636616852763</v>
      </c>
      <c r="Q142" s="117">
        <v>15.504778743914555</v>
      </c>
    </row>
    <row r="143" spans="1:17" s="12" customFormat="1" ht="12.75" customHeight="1">
      <c r="A143" s="108"/>
      <c r="B143" s="122" t="s">
        <v>294</v>
      </c>
      <c r="C143" s="115" t="s">
        <v>344</v>
      </c>
      <c r="D143" s="31">
        <v>22</v>
      </c>
      <c r="E143" s="31" t="s">
        <v>293</v>
      </c>
      <c r="F143" s="116">
        <v>10.4</v>
      </c>
      <c r="G143" s="116">
        <v>1.479</v>
      </c>
      <c r="H143" s="116">
        <v>3.52</v>
      </c>
      <c r="I143" s="116">
        <v>5.407</v>
      </c>
      <c r="J143" s="116">
        <v>1210.95</v>
      </c>
      <c r="K143" s="116">
        <v>5.407</v>
      </c>
      <c r="L143" s="116">
        <v>1210.95</v>
      </c>
      <c r="M143" s="39">
        <v>0.004465089392625624</v>
      </c>
      <c r="N143" s="40">
        <v>57.12</v>
      </c>
      <c r="O143" s="41">
        <v>0.25504590610677563</v>
      </c>
      <c r="P143" s="41">
        <v>267.90536355753744</v>
      </c>
      <c r="Q143" s="117">
        <v>15.302754366406537</v>
      </c>
    </row>
    <row r="144" spans="1:17" s="12" customFormat="1" ht="12.75" customHeight="1">
      <c r="A144" s="108"/>
      <c r="B144" s="114" t="s">
        <v>901</v>
      </c>
      <c r="C144" s="148" t="s">
        <v>870</v>
      </c>
      <c r="D144" s="104">
        <v>54</v>
      </c>
      <c r="E144" s="104">
        <v>1992</v>
      </c>
      <c r="F144" s="125">
        <v>26.305</v>
      </c>
      <c r="G144" s="125">
        <v>5.707971</v>
      </c>
      <c r="H144" s="125">
        <v>8.64</v>
      </c>
      <c r="I144" s="125">
        <v>11.957031</v>
      </c>
      <c r="J144" s="125">
        <v>2632.94</v>
      </c>
      <c r="K144" s="125">
        <v>11.957031</v>
      </c>
      <c r="L144" s="125">
        <v>2632.94</v>
      </c>
      <c r="M144" s="126">
        <v>0.004541323007740397</v>
      </c>
      <c r="N144" s="105">
        <v>79.24300000000001</v>
      </c>
      <c r="O144" s="105">
        <v>0.3598680591023723</v>
      </c>
      <c r="P144" s="105">
        <v>272.4793804644238</v>
      </c>
      <c r="Q144" s="127">
        <v>21.592083546142337</v>
      </c>
    </row>
    <row r="145" spans="1:17" s="12" customFormat="1" ht="12.75" customHeight="1">
      <c r="A145" s="108"/>
      <c r="B145" s="114" t="s">
        <v>31</v>
      </c>
      <c r="C145" s="115" t="s">
        <v>191</v>
      </c>
      <c r="D145" s="31">
        <v>6</v>
      </c>
      <c r="E145" s="31">
        <v>1983</v>
      </c>
      <c r="F145" s="116">
        <v>3.6</v>
      </c>
      <c r="G145" s="116">
        <v>0.66</v>
      </c>
      <c r="H145" s="116">
        <v>1.12</v>
      </c>
      <c r="I145" s="116">
        <v>1.817</v>
      </c>
      <c r="J145" s="116">
        <v>396</v>
      </c>
      <c r="K145" s="116">
        <v>1.82</v>
      </c>
      <c r="L145" s="116">
        <v>396</v>
      </c>
      <c r="M145" s="39">
        <f>K145/L145</f>
        <v>0.004595959595959596</v>
      </c>
      <c r="N145" s="40">
        <v>56.46</v>
      </c>
      <c r="O145" s="41">
        <f>M145*N145</f>
        <v>0.2594878787878788</v>
      </c>
      <c r="P145" s="41">
        <f>M145*60*1000</f>
        <v>275.75757575757575</v>
      </c>
      <c r="Q145" s="117">
        <f>P145*N145/1000</f>
        <v>15.569272727272727</v>
      </c>
    </row>
    <row r="146" spans="1:17" s="12" customFormat="1" ht="12.75" customHeight="1">
      <c r="A146" s="108"/>
      <c r="B146" s="122" t="s">
        <v>294</v>
      </c>
      <c r="C146" s="115" t="s">
        <v>468</v>
      </c>
      <c r="D146" s="31">
        <v>48</v>
      </c>
      <c r="E146" s="31" t="s">
        <v>293</v>
      </c>
      <c r="F146" s="116">
        <v>22.9</v>
      </c>
      <c r="G146" s="116">
        <v>3.482</v>
      </c>
      <c r="H146" s="116">
        <v>7.36</v>
      </c>
      <c r="I146" s="116">
        <v>11.958</v>
      </c>
      <c r="J146" s="116">
        <v>2590.4</v>
      </c>
      <c r="K146" s="116">
        <v>11.958</v>
      </c>
      <c r="L146" s="116">
        <v>2590.4</v>
      </c>
      <c r="M146" s="39">
        <v>0.004616275478690549</v>
      </c>
      <c r="N146" s="40">
        <v>57.12</v>
      </c>
      <c r="O146" s="41">
        <v>0.2636816553428042</v>
      </c>
      <c r="P146" s="41">
        <v>276.97652872143294</v>
      </c>
      <c r="Q146" s="117">
        <v>15.820899320568248</v>
      </c>
    </row>
    <row r="147" spans="1:17" s="12" customFormat="1" ht="12.75" customHeight="1">
      <c r="A147" s="108"/>
      <c r="B147" s="114" t="s">
        <v>31</v>
      </c>
      <c r="C147" s="115" t="s">
        <v>496</v>
      </c>
      <c r="D147" s="31">
        <v>11</v>
      </c>
      <c r="E147" s="31">
        <v>1964</v>
      </c>
      <c r="F147" s="116">
        <v>5</v>
      </c>
      <c r="G147" s="116">
        <v>0.64</v>
      </c>
      <c r="H147" s="116">
        <v>1.84</v>
      </c>
      <c r="I147" s="116">
        <v>2.52</v>
      </c>
      <c r="J147" s="116">
        <v>537</v>
      </c>
      <c r="K147" s="116">
        <v>2.52</v>
      </c>
      <c r="L147" s="116">
        <v>537</v>
      </c>
      <c r="M147" s="39">
        <f>K147/L147</f>
        <v>0.0046927374301675975</v>
      </c>
      <c r="N147" s="40">
        <v>56.46</v>
      </c>
      <c r="O147" s="41">
        <f>M147*N147</f>
        <v>0.26495195530726257</v>
      </c>
      <c r="P147" s="41">
        <f>M147*60*1000</f>
        <v>281.56424581005587</v>
      </c>
      <c r="Q147" s="117">
        <f>P147*N147/1000</f>
        <v>15.897117318435754</v>
      </c>
    </row>
    <row r="148" spans="1:17" s="12" customFormat="1" ht="12.75" customHeight="1">
      <c r="A148" s="108"/>
      <c r="B148" s="122" t="s">
        <v>361</v>
      </c>
      <c r="C148" s="115" t="s">
        <v>512</v>
      </c>
      <c r="D148" s="31">
        <v>15</v>
      </c>
      <c r="E148" s="31">
        <v>1995</v>
      </c>
      <c r="F148" s="116">
        <v>10.79</v>
      </c>
      <c r="G148" s="116">
        <v>3.144</v>
      </c>
      <c r="H148" s="116">
        <v>2.4</v>
      </c>
      <c r="I148" s="116">
        <v>5.245</v>
      </c>
      <c r="J148" s="116">
        <v>1092.66</v>
      </c>
      <c r="K148" s="116">
        <v>5.245</v>
      </c>
      <c r="L148" s="116">
        <v>1092.66</v>
      </c>
      <c r="M148" s="39">
        <v>0.004800212325883623</v>
      </c>
      <c r="N148" s="40">
        <v>57</v>
      </c>
      <c r="O148" s="41">
        <v>0.2736121025753665</v>
      </c>
      <c r="P148" s="41">
        <v>288.01273955301735</v>
      </c>
      <c r="Q148" s="117">
        <v>16.41672615452199</v>
      </c>
    </row>
    <row r="149" spans="1:17" s="12" customFormat="1" ht="12.75" customHeight="1">
      <c r="A149" s="108"/>
      <c r="B149" s="114" t="s">
        <v>630</v>
      </c>
      <c r="C149" s="115" t="s">
        <v>600</v>
      </c>
      <c r="D149" s="31">
        <v>20</v>
      </c>
      <c r="E149" s="31">
        <v>2011</v>
      </c>
      <c r="F149" s="116">
        <v>8.285</v>
      </c>
      <c r="G149" s="116">
        <v>2.04</v>
      </c>
      <c r="H149" s="116">
        <v>0.755</v>
      </c>
      <c r="I149" s="116">
        <v>5.49</v>
      </c>
      <c r="J149" s="116">
        <v>1113.22</v>
      </c>
      <c r="K149" s="116">
        <v>5.49</v>
      </c>
      <c r="L149" s="116">
        <v>1113.22</v>
      </c>
      <c r="M149" s="39">
        <v>0.004931639747758754</v>
      </c>
      <c r="N149" s="40">
        <v>80</v>
      </c>
      <c r="O149" s="41">
        <v>0.3945311798207003</v>
      </c>
      <c r="P149" s="41">
        <v>295.8983848655252</v>
      </c>
      <c r="Q149" s="117">
        <v>23.671870789242018</v>
      </c>
    </row>
    <row r="150" spans="1:17" s="12" customFormat="1" ht="12.75" customHeight="1">
      <c r="A150" s="108"/>
      <c r="B150" s="122" t="s">
        <v>294</v>
      </c>
      <c r="C150" s="115" t="s">
        <v>470</v>
      </c>
      <c r="D150" s="31">
        <v>20</v>
      </c>
      <c r="E150" s="31" t="s">
        <v>293</v>
      </c>
      <c r="F150" s="116">
        <v>10.3</v>
      </c>
      <c r="G150" s="116">
        <v>1.887</v>
      </c>
      <c r="H150" s="116">
        <v>3.2</v>
      </c>
      <c r="I150" s="116">
        <v>5.213</v>
      </c>
      <c r="J150" s="116">
        <v>1044.42</v>
      </c>
      <c r="K150" s="116">
        <v>5.213</v>
      </c>
      <c r="L150" s="116">
        <v>1044.42</v>
      </c>
      <c r="M150" s="39">
        <v>0.004991287030121981</v>
      </c>
      <c r="N150" s="40">
        <v>57.12</v>
      </c>
      <c r="O150" s="41">
        <v>0.28510231516056755</v>
      </c>
      <c r="P150" s="41">
        <v>299.4772218073188</v>
      </c>
      <c r="Q150" s="117">
        <v>17.10613890963405</v>
      </c>
    </row>
    <row r="151" spans="1:17" s="12" customFormat="1" ht="12.75" customHeight="1">
      <c r="A151" s="108"/>
      <c r="B151" s="122" t="s">
        <v>361</v>
      </c>
      <c r="C151" s="115" t="s">
        <v>513</v>
      </c>
      <c r="D151" s="31">
        <v>15</v>
      </c>
      <c r="E151" s="31">
        <v>1996</v>
      </c>
      <c r="F151" s="116">
        <v>9.449</v>
      </c>
      <c r="G151" s="116">
        <v>2.484</v>
      </c>
      <c r="H151" s="116">
        <v>2.4</v>
      </c>
      <c r="I151" s="116">
        <v>4.564</v>
      </c>
      <c r="J151" s="116">
        <v>906.06</v>
      </c>
      <c r="K151" s="116">
        <v>4.564</v>
      </c>
      <c r="L151" s="116">
        <v>906.06</v>
      </c>
      <c r="M151" s="39">
        <v>0.005037194004812044</v>
      </c>
      <c r="N151" s="40">
        <v>57</v>
      </c>
      <c r="O151" s="41">
        <v>0.2871200582742865</v>
      </c>
      <c r="P151" s="41">
        <v>302.23164028872264</v>
      </c>
      <c r="Q151" s="117">
        <v>17.22720349645719</v>
      </c>
    </row>
    <row r="152" spans="1:17" s="12" customFormat="1" ht="12.75" customHeight="1">
      <c r="A152" s="108"/>
      <c r="B152" s="122" t="s">
        <v>328</v>
      </c>
      <c r="C152" s="32" t="s">
        <v>375</v>
      </c>
      <c r="D152" s="28">
        <v>20</v>
      </c>
      <c r="E152" s="28">
        <v>1985</v>
      </c>
      <c r="F152" s="129">
        <v>9.599</v>
      </c>
      <c r="G152" s="129">
        <v>1.193</v>
      </c>
      <c r="H152" s="129">
        <v>3.04</v>
      </c>
      <c r="I152" s="129">
        <v>5.366</v>
      </c>
      <c r="J152" s="129">
        <v>1056.87</v>
      </c>
      <c r="K152" s="129">
        <v>5.366</v>
      </c>
      <c r="L152" s="129">
        <v>1056.87</v>
      </c>
      <c r="M152" s="42">
        <v>0.005077256426996698</v>
      </c>
      <c r="N152" s="43">
        <v>58.1</v>
      </c>
      <c r="O152" s="43">
        <v>0.3215375722652739</v>
      </c>
      <c r="P152" s="43">
        <v>304.63538561980187</v>
      </c>
      <c r="Q152" s="130">
        <v>17.699315904510488</v>
      </c>
    </row>
    <row r="153" spans="1:17" s="12" customFormat="1" ht="12.75" customHeight="1">
      <c r="A153" s="108"/>
      <c r="B153" s="122" t="s">
        <v>800</v>
      </c>
      <c r="C153" s="168" t="s">
        <v>795</v>
      </c>
      <c r="D153" s="169">
        <v>33</v>
      </c>
      <c r="E153" s="170">
        <v>1985</v>
      </c>
      <c r="F153" s="133">
        <v>20.89</v>
      </c>
      <c r="G153" s="133">
        <v>4.67976</v>
      </c>
      <c r="H153" s="133">
        <v>5.210337</v>
      </c>
      <c r="I153" s="133">
        <v>10.999907</v>
      </c>
      <c r="J153" s="133">
        <v>2059.6</v>
      </c>
      <c r="K153" s="133">
        <v>10.999907</v>
      </c>
      <c r="L153" s="133">
        <v>2059.6</v>
      </c>
      <c r="M153" s="134">
        <v>0.005340797727714119</v>
      </c>
      <c r="N153" s="135">
        <v>82.186</v>
      </c>
      <c r="O153" s="135">
        <v>0.43893880204991265</v>
      </c>
      <c r="P153" s="135">
        <v>320.44786366284717</v>
      </c>
      <c r="Q153" s="136">
        <v>26.33632812299476</v>
      </c>
    </row>
    <row r="154" spans="1:17" s="12" customFormat="1" ht="12.75" customHeight="1">
      <c r="A154" s="108"/>
      <c r="B154" s="122" t="s">
        <v>361</v>
      </c>
      <c r="C154" s="115" t="s">
        <v>506</v>
      </c>
      <c r="D154" s="31">
        <v>48</v>
      </c>
      <c r="E154" s="31">
        <v>1961</v>
      </c>
      <c r="F154" s="116">
        <v>25.166</v>
      </c>
      <c r="G154" s="116">
        <v>4.444</v>
      </c>
      <c r="H154" s="116">
        <v>7.68</v>
      </c>
      <c r="I154" s="116">
        <v>13.041</v>
      </c>
      <c r="J154" s="116">
        <v>2393.12</v>
      </c>
      <c r="K154" s="116">
        <v>13.041</v>
      </c>
      <c r="L154" s="116">
        <v>2393.12</v>
      </c>
      <c r="M154" s="39">
        <v>0.005449371531724276</v>
      </c>
      <c r="N154" s="40">
        <v>57</v>
      </c>
      <c r="O154" s="41">
        <v>0.3106141773082837</v>
      </c>
      <c r="P154" s="41">
        <v>326.9622919034566</v>
      </c>
      <c r="Q154" s="117">
        <v>18.636850638497027</v>
      </c>
    </row>
    <row r="155" spans="1:17" s="12" customFormat="1" ht="12.75" customHeight="1">
      <c r="A155" s="108"/>
      <c r="B155" s="122" t="s">
        <v>294</v>
      </c>
      <c r="C155" s="115" t="s">
        <v>342</v>
      </c>
      <c r="D155" s="31">
        <v>36</v>
      </c>
      <c r="E155" s="31" t="s">
        <v>293</v>
      </c>
      <c r="F155" s="116">
        <v>16.4</v>
      </c>
      <c r="G155" s="116">
        <v>2.387</v>
      </c>
      <c r="H155" s="116">
        <v>5.76</v>
      </c>
      <c r="I155" s="116">
        <v>8.175</v>
      </c>
      <c r="J155" s="116">
        <v>1501.09</v>
      </c>
      <c r="K155" s="116">
        <v>8.2</v>
      </c>
      <c r="L155" s="116">
        <v>1501.09</v>
      </c>
      <c r="M155" s="39">
        <v>0.005462697106769081</v>
      </c>
      <c r="N155" s="40">
        <v>57.12</v>
      </c>
      <c r="O155" s="41">
        <v>0.3120292587386499</v>
      </c>
      <c r="P155" s="41">
        <v>327.76182640614485</v>
      </c>
      <c r="Q155" s="117">
        <v>18.721755524318993</v>
      </c>
    </row>
    <row r="156" spans="1:17" s="12" customFormat="1" ht="12.75" customHeight="1">
      <c r="A156" s="108"/>
      <c r="B156" s="122" t="s">
        <v>361</v>
      </c>
      <c r="C156" s="115" t="s">
        <v>511</v>
      </c>
      <c r="D156" s="31">
        <v>72</v>
      </c>
      <c r="E156" s="31">
        <v>1976</v>
      </c>
      <c r="F156" s="116">
        <v>40.948</v>
      </c>
      <c r="G156" s="116">
        <v>8.934</v>
      </c>
      <c r="H156" s="116">
        <v>11.52</v>
      </c>
      <c r="I156" s="116">
        <v>20.493</v>
      </c>
      <c r="J156" s="116">
        <v>3727.87</v>
      </c>
      <c r="K156" s="116">
        <v>20.493</v>
      </c>
      <c r="L156" s="116">
        <v>3727.87</v>
      </c>
      <c r="M156" s="39">
        <v>0.005497241051860714</v>
      </c>
      <c r="N156" s="40">
        <v>57</v>
      </c>
      <c r="O156" s="41">
        <v>0.31334273995606066</v>
      </c>
      <c r="P156" s="41">
        <v>329.83446311164283</v>
      </c>
      <c r="Q156" s="117">
        <v>18.80056439736364</v>
      </c>
    </row>
    <row r="157" spans="1:17" s="12" customFormat="1" ht="12.75" customHeight="1">
      <c r="A157" s="108"/>
      <c r="B157" s="114" t="s">
        <v>252</v>
      </c>
      <c r="C157" s="128" t="s">
        <v>229</v>
      </c>
      <c r="D157" s="28">
        <v>12</v>
      </c>
      <c r="E157" s="28">
        <v>1983</v>
      </c>
      <c r="F157" s="129">
        <v>4.254</v>
      </c>
      <c r="G157" s="129"/>
      <c r="H157" s="129"/>
      <c r="I157" s="129">
        <v>4.254</v>
      </c>
      <c r="J157" s="129">
        <v>762.17</v>
      </c>
      <c r="K157" s="129">
        <v>4.254</v>
      </c>
      <c r="L157" s="129">
        <v>762.17</v>
      </c>
      <c r="M157" s="42">
        <f>K157/L157</f>
        <v>0.005581431963997533</v>
      </c>
      <c r="N157" s="43">
        <v>63.329</v>
      </c>
      <c r="O157" s="43">
        <f>K157*N157/J157</f>
        <v>0.3534665048479998</v>
      </c>
      <c r="P157" s="43">
        <f>M157*60*1000</f>
        <v>334.885917839852</v>
      </c>
      <c r="Q157" s="130">
        <f>O157*60</f>
        <v>21.207990290879987</v>
      </c>
    </row>
    <row r="158" spans="1:17" s="12" customFormat="1" ht="12.75" customHeight="1">
      <c r="A158" s="108"/>
      <c r="B158" s="122" t="s">
        <v>361</v>
      </c>
      <c r="C158" s="115" t="s">
        <v>508</v>
      </c>
      <c r="D158" s="31">
        <v>30</v>
      </c>
      <c r="E158" s="31">
        <v>1968</v>
      </c>
      <c r="F158" s="116">
        <v>18.403</v>
      </c>
      <c r="G158" s="116">
        <v>3.517</v>
      </c>
      <c r="H158" s="116">
        <v>4.8</v>
      </c>
      <c r="I158" s="116">
        <v>10.085</v>
      </c>
      <c r="J158" s="116">
        <v>1725.95</v>
      </c>
      <c r="K158" s="116">
        <v>10.085</v>
      </c>
      <c r="L158" s="116">
        <v>1725.95</v>
      </c>
      <c r="M158" s="39">
        <v>0.005843158840059098</v>
      </c>
      <c r="N158" s="40">
        <v>57</v>
      </c>
      <c r="O158" s="41">
        <v>0.33306005388336857</v>
      </c>
      <c r="P158" s="41">
        <v>350.5895304035459</v>
      </c>
      <c r="Q158" s="117">
        <v>19.983603233002114</v>
      </c>
    </row>
    <row r="159" spans="1:17" s="12" customFormat="1" ht="12.75" customHeight="1">
      <c r="A159" s="108"/>
      <c r="B159" s="122" t="s">
        <v>361</v>
      </c>
      <c r="C159" s="115" t="s">
        <v>504</v>
      </c>
      <c r="D159" s="31">
        <v>48</v>
      </c>
      <c r="E159" s="31">
        <v>1961</v>
      </c>
      <c r="F159" s="116">
        <v>25.475</v>
      </c>
      <c r="G159" s="116">
        <v>3.797</v>
      </c>
      <c r="H159" s="116">
        <v>7.68</v>
      </c>
      <c r="I159" s="116">
        <v>13.997</v>
      </c>
      <c r="J159" s="116">
        <v>2393.76</v>
      </c>
      <c r="K159" s="116">
        <v>13.997</v>
      </c>
      <c r="L159" s="116">
        <v>2393.76</v>
      </c>
      <c r="M159" s="39">
        <v>0.005847286277655237</v>
      </c>
      <c r="N159" s="40">
        <v>57</v>
      </c>
      <c r="O159" s="41">
        <v>0.33329531782634847</v>
      </c>
      <c r="P159" s="41">
        <v>350.8371766593142</v>
      </c>
      <c r="Q159" s="117">
        <v>19.997719069580906</v>
      </c>
    </row>
    <row r="160" spans="1:17" s="12" customFormat="1" ht="12.75" customHeight="1">
      <c r="A160" s="108"/>
      <c r="B160" s="122" t="s">
        <v>294</v>
      </c>
      <c r="C160" s="115" t="s">
        <v>349</v>
      </c>
      <c r="D160" s="31">
        <v>12</v>
      </c>
      <c r="E160" s="31" t="s">
        <v>293</v>
      </c>
      <c r="F160" s="116">
        <v>5.2</v>
      </c>
      <c r="G160" s="116">
        <v>0.714</v>
      </c>
      <c r="H160" s="116">
        <v>1.28</v>
      </c>
      <c r="I160" s="116">
        <v>3.232</v>
      </c>
      <c r="J160" s="116">
        <v>550.73</v>
      </c>
      <c r="K160" s="116">
        <v>3.232</v>
      </c>
      <c r="L160" s="116">
        <v>550.73</v>
      </c>
      <c r="M160" s="39">
        <v>0.005868574437564687</v>
      </c>
      <c r="N160" s="40">
        <v>57.12</v>
      </c>
      <c r="O160" s="41">
        <v>0.3352129718736949</v>
      </c>
      <c r="P160" s="41">
        <v>352.11446625388123</v>
      </c>
      <c r="Q160" s="117">
        <v>20.112778312421696</v>
      </c>
    </row>
    <row r="161" spans="1:17" s="12" customFormat="1" ht="12.75" customHeight="1">
      <c r="A161" s="108"/>
      <c r="B161" s="114" t="s">
        <v>31</v>
      </c>
      <c r="C161" s="115" t="s">
        <v>495</v>
      </c>
      <c r="D161" s="31">
        <v>12</v>
      </c>
      <c r="E161" s="31">
        <v>1961</v>
      </c>
      <c r="F161" s="116">
        <v>5.9</v>
      </c>
      <c r="G161" s="116">
        <v>0.612</v>
      </c>
      <c r="H161" s="116">
        <v>1.92</v>
      </c>
      <c r="I161" s="116">
        <v>3.368</v>
      </c>
      <c r="J161" s="116">
        <v>555</v>
      </c>
      <c r="K161" s="116">
        <v>3.37</v>
      </c>
      <c r="L161" s="116">
        <v>555</v>
      </c>
      <c r="M161" s="39">
        <f>K161/L161</f>
        <v>0.006072072072072073</v>
      </c>
      <c r="N161" s="40">
        <v>56.46</v>
      </c>
      <c r="O161" s="41">
        <f>M161*N161</f>
        <v>0.34282918918918925</v>
      </c>
      <c r="P161" s="41">
        <f>M161*60*1000</f>
        <v>364.3243243243244</v>
      </c>
      <c r="Q161" s="117">
        <f>P161*N161/1000</f>
        <v>20.569751351351353</v>
      </c>
    </row>
    <row r="162" spans="1:17" s="12" customFormat="1" ht="12.75" customHeight="1">
      <c r="A162" s="108"/>
      <c r="B162" s="122" t="s">
        <v>361</v>
      </c>
      <c r="C162" s="115" t="s">
        <v>505</v>
      </c>
      <c r="D162" s="31">
        <v>64</v>
      </c>
      <c r="E162" s="31">
        <v>1961</v>
      </c>
      <c r="F162" s="116">
        <v>36.652</v>
      </c>
      <c r="G162" s="116">
        <v>7.928</v>
      </c>
      <c r="H162" s="116">
        <v>10.24</v>
      </c>
      <c r="I162" s="116">
        <v>18.482</v>
      </c>
      <c r="J162" s="116">
        <v>2955.71</v>
      </c>
      <c r="K162" s="116">
        <v>18.482</v>
      </c>
      <c r="L162" s="116">
        <v>2955.71</v>
      </c>
      <c r="M162" s="39">
        <v>0.006252981517131247</v>
      </c>
      <c r="N162" s="40">
        <v>57</v>
      </c>
      <c r="O162" s="41">
        <v>0.35641994647648106</v>
      </c>
      <c r="P162" s="41">
        <v>375.17889102787484</v>
      </c>
      <c r="Q162" s="117">
        <v>21.385196788588868</v>
      </c>
    </row>
    <row r="163" spans="1:17" s="12" customFormat="1" ht="12.75" customHeight="1">
      <c r="A163" s="108"/>
      <c r="B163" s="122" t="s">
        <v>361</v>
      </c>
      <c r="C163" s="115" t="s">
        <v>507</v>
      </c>
      <c r="D163" s="31">
        <v>48</v>
      </c>
      <c r="E163" s="31">
        <v>1961</v>
      </c>
      <c r="F163" s="116">
        <v>26.942</v>
      </c>
      <c r="G163" s="116">
        <v>3.908</v>
      </c>
      <c r="H163" s="116">
        <v>7.68</v>
      </c>
      <c r="I163" s="116">
        <v>15.353</v>
      </c>
      <c r="J163" s="116">
        <v>2393.76</v>
      </c>
      <c r="K163" s="116">
        <v>15.353</v>
      </c>
      <c r="L163" s="116">
        <v>2393.76</v>
      </c>
      <c r="M163" s="39">
        <v>0.006413759107011563</v>
      </c>
      <c r="N163" s="40">
        <v>57</v>
      </c>
      <c r="O163" s="41">
        <v>0.3655842690996591</v>
      </c>
      <c r="P163" s="41">
        <v>384.8255464206938</v>
      </c>
      <c r="Q163" s="117">
        <v>21.935056145979548</v>
      </c>
    </row>
    <row r="164" spans="1:17" s="12" customFormat="1" ht="12.75" customHeight="1">
      <c r="A164" s="108"/>
      <c r="B164" s="114" t="s">
        <v>252</v>
      </c>
      <c r="C164" s="128" t="s">
        <v>215</v>
      </c>
      <c r="D164" s="28">
        <v>30</v>
      </c>
      <c r="E164" s="28">
        <v>2007</v>
      </c>
      <c r="F164" s="129">
        <v>15.403</v>
      </c>
      <c r="G164" s="129">
        <v>3.16232</v>
      </c>
      <c r="H164" s="129">
        <v>2.4</v>
      </c>
      <c r="I164" s="129">
        <v>9.84</v>
      </c>
      <c r="J164" s="129">
        <v>1423.9</v>
      </c>
      <c r="K164" s="129">
        <v>9.84</v>
      </c>
      <c r="L164" s="129">
        <v>1423.9</v>
      </c>
      <c r="M164" s="42">
        <f>K164/L164</f>
        <v>0.006910597654329657</v>
      </c>
      <c r="N164" s="43">
        <v>63.329</v>
      </c>
      <c r="O164" s="43">
        <f>K164*N164/J164</f>
        <v>0.4376412388510429</v>
      </c>
      <c r="P164" s="43">
        <f>M164*60*1000</f>
        <v>414.6358592597794</v>
      </c>
      <c r="Q164" s="130">
        <f>O164*60</f>
        <v>26.258474331062573</v>
      </c>
    </row>
    <row r="165" spans="1:17" s="12" customFormat="1" ht="12.75" customHeight="1">
      <c r="A165" s="108"/>
      <c r="B165" s="122" t="s">
        <v>213</v>
      </c>
      <c r="C165" s="142" t="s">
        <v>631</v>
      </c>
      <c r="D165" s="29">
        <v>4</v>
      </c>
      <c r="E165" s="30" t="s">
        <v>35</v>
      </c>
      <c r="F165" s="143">
        <v>1.79</v>
      </c>
      <c r="G165" s="143">
        <v>0.4</v>
      </c>
      <c r="H165" s="143">
        <v>0.04</v>
      </c>
      <c r="I165" s="143">
        <v>1.35</v>
      </c>
      <c r="J165" s="144">
        <v>193.25</v>
      </c>
      <c r="K165" s="143">
        <v>1.35</v>
      </c>
      <c r="L165" s="144">
        <v>193.25</v>
      </c>
      <c r="M165" s="39">
        <v>0.006985769728331178</v>
      </c>
      <c r="N165" s="40">
        <v>65.1</v>
      </c>
      <c r="O165" s="41">
        <v>0.4547736093143596</v>
      </c>
      <c r="P165" s="41">
        <v>419.1461836998707</v>
      </c>
      <c r="Q165" s="117">
        <v>27.28641655886158</v>
      </c>
    </row>
    <row r="166" spans="1:17" s="12" customFormat="1" ht="12.75" customHeight="1">
      <c r="A166" s="108"/>
      <c r="B166" s="114" t="s">
        <v>186</v>
      </c>
      <c r="C166" s="82" t="s">
        <v>137</v>
      </c>
      <c r="D166" s="35">
        <v>30</v>
      </c>
      <c r="E166" s="35">
        <v>1967</v>
      </c>
      <c r="F166" s="119">
        <v>11.036</v>
      </c>
      <c r="G166" s="119">
        <v>0</v>
      </c>
      <c r="H166" s="119">
        <v>0</v>
      </c>
      <c r="I166" s="119">
        <v>11.036</v>
      </c>
      <c r="J166" s="119">
        <v>1550</v>
      </c>
      <c r="K166" s="119">
        <v>11.036</v>
      </c>
      <c r="L166" s="119">
        <v>1550</v>
      </c>
      <c r="M166" s="120">
        <v>0.00712</v>
      </c>
      <c r="N166" s="36">
        <v>68.888</v>
      </c>
      <c r="O166" s="36">
        <v>0.49048256</v>
      </c>
      <c r="P166" s="36">
        <v>427.2</v>
      </c>
      <c r="Q166" s="121">
        <v>29.4289536</v>
      </c>
    </row>
    <row r="167" spans="1:17" s="12" customFormat="1" ht="12.75" customHeight="1">
      <c r="A167" s="108"/>
      <c r="B167" s="114" t="s">
        <v>31</v>
      </c>
      <c r="C167" s="115" t="s">
        <v>500</v>
      </c>
      <c r="D167" s="31">
        <v>11</v>
      </c>
      <c r="E167" s="31">
        <v>1984</v>
      </c>
      <c r="F167" s="116">
        <v>8.1</v>
      </c>
      <c r="G167" s="116">
        <v>1.38</v>
      </c>
      <c r="H167" s="116">
        <v>1.76</v>
      </c>
      <c r="I167" s="116">
        <v>4.963</v>
      </c>
      <c r="J167" s="116">
        <v>688</v>
      </c>
      <c r="K167" s="116">
        <v>4.963</v>
      </c>
      <c r="L167" s="116">
        <v>688</v>
      </c>
      <c r="M167" s="39">
        <f>K167/L167</f>
        <v>0.007213662790697675</v>
      </c>
      <c r="N167" s="40">
        <v>56.46</v>
      </c>
      <c r="O167" s="41">
        <f>M167*N167</f>
        <v>0.4072834011627907</v>
      </c>
      <c r="P167" s="41">
        <f>M167*60*1000</f>
        <v>432.8197674418605</v>
      </c>
      <c r="Q167" s="117">
        <f>P167*N167/1000</f>
        <v>24.437004069767443</v>
      </c>
    </row>
    <row r="168" spans="1:17" s="12" customFormat="1" ht="12.75" customHeight="1">
      <c r="A168" s="108"/>
      <c r="B168" s="114" t="s">
        <v>186</v>
      </c>
      <c r="C168" s="118" t="s">
        <v>131</v>
      </c>
      <c r="D168" s="35">
        <v>90</v>
      </c>
      <c r="E168" s="35">
        <v>1967</v>
      </c>
      <c r="F168" s="119">
        <v>32.944</v>
      </c>
      <c r="G168" s="119">
        <v>0</v>
      </c>
      <c r="H168" s="119">
        <v>0</v>
      </c>
      <c r="I168" s="119">
        <v>32.944</v>
      </c>
      <c r="J168" s="119">
        <v>4485</v>
      </c>
      <c r="K168" s="119">
        <v>32.944</v>
      </c>
      <c r="L168" s="119">
        <v>4485</v>
      </c>
      <c r="M168" s="120">
        <v>0.007345373467112598</v>
      </c>
      <c r="N168" s="36">
        <v>68.888</v>
      </c>
      <c r="O168" s="36">
        <v>0.5060080874024527</v>
      </c>
      <c r="P168" s="36">
        <v>440.7224080267559</v>
      </c>
      <c r="Q168" s="121">
        <v>30.360485244147164</v>
      </c>
    </row>
    <row r="169" spans="1:17" s="12" customFormat="1" ht="12.75" customHeight="1">
      <c r="A169" s="108"/>
      <c r="B169" s="122" t="s">
        <v>840</v>
      </c>
      <c r="C169" s="118" t="s">
        <v>809</v>
      </c>
      <c r="D169" s="35">
        <v>10</v>
      </c>
      <c r="E169" s="35">
        <v>1984</v>
      </c>
      <c r="F169" s="119">
        <v>10.244</v>
      </c>
      <c r="G169" s="119">
        <v>1.438455</v>
      </c>
      <c r="H169" s="119">
        <v>4.32</v>
      </c>
      <c r="I169" s="119">
        <v>4.485547</v>
      </c>
      <c r="J169" s="119">
        <v>609.7</v>
      </c>
      <c r="K169" s="119">
        <v>4.485547</v>
      </c>
      <c r="L169" s="119">
        <v>609.7</v>
      </c>
      <c r="M169" s="120">
        <v>0.007356973921600787</v>
      </c>
      <c r="N169" s="36">
        <v>69.869</v>
      </c>
      <c r="O169" s="36">
        <v>0.5140244109283254</v>
      </c>
      <c r="P169" s="36">
        <v>441.4184352960472</v>
      </c>
      <c r="Q169" s="121">
        <v>30.841464655699525</v>
      </c>
    </row>
    <row r="170" spans="1:17" s="12" customFormat="1" ht="12.75" customHeight="1">
      <c r="A170" s="108"/>
      <c r="B170" s="114" t="s">
        <v>31</v>
      </c>
      <c r="C170" s="115" t="s">
        <v>501</v>
      </c>
      <c r="D170" s="31">
        <v>9</v>
      </c>
      <c r="E170" s="31">
        <v>1983</v>
      </c>
      <c r="F170" s="116">
        <v>6.1</v>
      </c>
      <c r="G170" s="116">
        <v>0.76</v>
      </c>
      <c r="H170" s="116">
        <v>1.44</v>
      </c>
      <c r="I170" s="116">
        <v>3.895</v>
      </c>
      <c r="J170" s="116">
        <v>518</v>
      </c>
      <c r="K170" s="116">
        <v>3.9</v>
      </c>
      <c r="L170" s="116">
        <v>518</v>
      </c>
      <c r="M170" s="39">
        <f>K170/L170</f>
        <v>0.007528957528957529</v>
      </c>
      <c r="N170" s="40">
        <v>56.46</v>
      </c>
      <c r="O170" s="41">
        <f>M170*N170</f>
        <v>0.4250849420849421</v>
      </c>
      <c r="P170" s="41">
        <f>M170*60*1000</f>
        <v>451.73745173745175</v>
      </c>
      <c r="Q170" s="117">
        <f>P170*N170/1000</f>
        <v>25.505096525096526</v>
      </c>
    </row>
    <row r="171" spans="1:17" s="12" customFormat="1" ht="12.75" customHeight="1">
      <c r="A171" s="108"/>
      <c r="B171" s="114" t="s">
        <v>31</v>
      </c>
      <c r="C171" s="115" t="s">
        <v>499</v>
      </c>
      <c r="D171" s="31">
        <v>13</v>
      </c>
      <c r="E171" s="31">
        <v>1993</v>
      </c>
      <c r="F171" s="116">
        <v>9.3</v>
      </c>
      <c r="G171" s="116">
        <v>0.97</v>
      </c>
      <c r="H171" s="116">
        <v>2.64</v>
      </c>
      <c r="I171" s="116">
        <v>5.69</v>
      </c>
      <c r="J171" s="116">
        <v>736</v>
      </c>
      <c r="K171" s="116">
        <v>5.69</v>
      </c>
      <c r="L171" s="116">
        <v>736</v>
      </c>
      <c r="M171" s="39">
        <f>K171/L171</f>
        <v>0.007730978260869566</v>
      </c>
      <c r="N171" s="40">
        <v>56.46</v>
      </c>
      <c r="O171" s="41">
        <f>M171*N171</f>
        <v>0.4364910326086957</v>
      </c>
      <c r="P171" s="41">
        <f>M171*60*1000</f>
        <v>463.858695652174</v>
      </c>
      <c r="Q171" s="117">
        <f>P171*N171/1000</f>
        <v>26.189461956521743</v>
      </c>
    </row>
    <row r="172" spans="1:17" s="12" customFormat="1" ht="12.75" customHeight="1">
      <c r="A172" s="108"/>
      <c r="B172" s="114" t="s">
        <v>31</v>
      </c>
      <c r="C172" s="115" t="s">
        <v>498</v>
      </c>
      <c r="D172" s="31">
        <v>27</v>
      </c>
      <c r="E172" s="31">
        <v>1988</v>
      </c>
      <c r="F172" s="116">
        <v>18.41</v>
      </c>
      <c r="G172" s="116">
        <v>2.65</v>
      </c>
      <c r="H172" s="116">
        <v>4.32</v>
      </c>
      <c r="I172" s="116">
        <v>11.44</v>
      </c>
      <c r="J172" s="116">
        <v>1452</v>
      </c>
      <c r="K172" s="116">
        <v>11.44</v>
      </c>
      <c r="L172" s="116">
        <v>1452</v>
      </c>
      <c r="M172" s="39">
        <f>K172/L172</f>
        <v>0.00787878787878788</v>
      </c>
      <c r="N172" s="40">
        <v>56.46</v>
      </c>
      <c r="O172" s="41">
        <f>M172*N172</f>
        <v>0.44483636363636364</v>
      </c>
      <c r="P172" s="41">
        <f>M172*60*1000</f>
        <v>472.72727272727275</v>
      </c>
      <c r="Q172" s="117">
        <f>P172*N172/1000</f>
        <v>26.69018181818182</v>
      </c>
    </row>
    <row r="173" spans="1:17" s="12" customFormat="1" ht="12.75" customHeight="1">
      <c r="A173" s="108"/>
      <c r="B173" s="122" t="s">
        <v>328</v>
      </c>
      <c r="C173" s="32" t="s">
        <v>373</v>
      </c>
      <c r="D173" s="28">
        <v>6</v>
      </c>
      <c r="E173" s="28">
        <v>1970</v>
      </c>
      <c r="F173" s="129">
        <v>3.899</v>
      </c>
      <c r="G173" s="129">
        <v>0.816</v>
      </c>
      <c r="H173" s="129">
        <v>0</v>
      </c>
      <c r="I173" s="129">
        <v>3.083</v>
      </c>
      <c r="J173" s="129">
        <v>379.07</v>
      </c>
      <c r="K173" s="129">
        <v>3.083</v>
      </c>
      <c r="L173" s="129">
        <v>379.07</v>
      </c>
      <c r="M173" s="42">
        <v>0.008133062495053685</v>
      </c>
      <c r="N173" s="43">
        <v>58.1</v>
      </c>
      <c r="O173" s="43">
        <v>0.5150587147492549</v>
      </c>
      <c r="P173" s="43">
        <v>487.9837497032211</v>
      </c>
      <c r="Q173" s="130">
        <v>28.35185585775715</v>
      </c>
    </row>
    <row r="174" spans="1:17" s="12" customFormat="1" ht="12.75" customHeight="1">
      <c r="A174" s="108"/>
      <c r="B174" s="122" t="s">
        <v>800</v>
      </c>
      <c r="C174" s="168" t="s">
        <v>799</v>
      </c>
      <c r="D174" s="169">
        <v>24</v>
      </c>
      <c r="E174" s="170">
        <v>1965</v>
      </c>
      <c r="F174" s="133">
        <v>10.468</v>
      </c>
      <c r="G174" s="133">
        <v>1.02</v>
      </c>
      <c r="H174" s="133">
        <v>0.24</v>
      </c>
      <c r="I174" s="133">
        <v>9.208002</v>
      </c>
      <c r="J174" s="133">
        <v>1110.87</v>
      </c>
      <c r="K174" s="133">
        <v>9.208002</v>
      </c>
      <c r="L174" s="133">
        <v>1110.87</v>
      </c>
      <c r="M174" s="134">
        <v>0.008289000513111346</v>
      </c>
      <c r="N174" s="135">
        <v>82.186</v>
      </c>
      <c r="O174" s="135">
        <v>0.6812397961705692</v>
      </c>
      <c r="P174" s="135">
        <v>497.34003078668076</v>
      </c>
      <c r="Q174" s="136">
        <v>40.87438777023415</v>
      </c>
    </row>
    <row r="175" spans="1:17" s="12" customFormat="1" ht="12.75" customHeight="1">
      <c r="A175" s="108"/>
      <c r="B175" s="122" t="s">
        <v>328</v>
      </c>
      <c r="C175" s="38" t="s">
        <v>374</v>
      </c>
      <c r="D175" s="31">
        <v>9</v>
      </c>
      <c r="E175" s="31">
        <v>1980</v>
      </c>
      <c r="F175" s="116">
        <v>7.8</v>
      </c>
      <c r="G175" s="116">
        <v>1.363</v>
      </c>
      <c r="H175" s="116">
        <v>1.44</v>
      </c>
      <c r="I175" s="116">
        <v>4.997</v>
      </c>
      <c r="J175" s="116">
        <v>553.68</v>
      </c>
      <c r="K175" s="116">
        <v>4.997</v>
      </c>
      <c r="L175" s="116">
        <v>553.68</v>
      </c>
      <c r="M175" s="39">
        <v>0.009025068631700621</v>
      </c>
      <c r="N175" s="40">
        <v>58.1</v>
      </c>
      <c r="O175" s="41">
        <v>0.5715485713769687</v>
      </c>
      <c r="P175" s="41">
        <v>541.5041179020373</v>
      </c>
      <c r="Q175" s="117">
        <v>31.461389250108365</v>
      </c>
    </row>
    <row r="176" spans="1:17" s="12" customFormat="1" ht="12.75" customHeight="1">
      <c r="A176" s="171" t="s">
        <v>25</v>
      </c>
      <c r="B176" s="172" t="s">
        <v>104</v>
      </c>
      <c r="C176" s="173" t="s">
        <v>87</v>
      </c>
      <c r="D176" s="174">
        <v>60</v>
      </c>
      <c r="E176" s="174">
        <v>1974</v>
      </c>
      <c r="F176" s="175">
        <v>17.125</v>
      </c>
      <c r="G176" s="175">
        <v>5.15661</v>
      </c>
      <c r="H176" s="175">
        <v>9.6</v>
      </c>
      <c r="I176" s="175">
        <v>2.368394</v>
      </c>
      <c r="J176" s="175">
        <v>3124.65</v>
      </c>
      <c r="K176" s="175">
        <v>2.368394</v>
      </c>
      <c r="L176" s="175">
        <v>3124.65</v>
      </c>
      <c r="M176" s="176">
        <v>0.0007579709727489479</v>
      </c>
      <c r="N176" s="177">
        <v>81.641</v>
      </c>
      <c r="O176" s="177">
        <v>0.06188150818619686</v>
      </c>
      <c r="P176" s="177">
        <v>45.47825836493687</v>
      </c>
      <c r="Q176" s="178">
        <v>3.7128904911718115</v>
      </c>
    </row>
    <row r="177" spans="1:17" s="12" customFormat="1" ht="12.75" customHeight="1">
      <c r="A177" s="171"/>
      <c r="B177" s="172" t="s">
        <v>104</v>
      </c>
      <c r="C177" s="173" t="s">
        <v>93</v>
      </c>
      <c r="D177" s="174">
        <v>60</v>
      </c>
      <c r="E177" s="174">
        <v>1968</v>
      </c>
      <c r="F177" s="175">
        <v>25.261</v>
      </c>
      <c r="G177" s="175">
        <v>11.513029</v>
      </c>
      <c r="H177" s="175">
        <v>9.6</v>
      </c>
      <c r="I177" s="175">
        <v>4.14797</v>
      </c>
      <c r="J177" s="175">
        <v>3261.72</v>
      </c>
      <c r="K177" s="175">
        <v>4.14797</v>
      </c>
      <c r="L177" s="175">
        <v>3261.72</v>
      </c>
      <c r="M177" s="176">
        <v>0.0012717124707209693</v>
      </c>
      <c r="N177" s="177">
        <v>81.641</v>
      </c>
      <c r="O177" s="177">
        <v>0.10382387782213066</v>
      </c>
      <c r="P177" s="177">
        <v>76.30274824325815</v>
      </c>
      <c r="Q177" s="178">
        <v>6.229432669327839</v>
      </c>
    </row>
    <row r="178" spans="1:17" s="12" customFormat="1" ht="12.75" customHeight="1">
      <c r="A178" s="171"/>
      <c r="B178" s="172" t="s">
        <v>213</v>
      </c>
      <c r="C178" s="179" t="s">
        <v>388</v>
      </c>
      <c r="D178" s="180">
        <v>30</v>
      </c>
      <c r="E178" s="181" t="s">
        <v>35</v>
      </c>
      <c r="F178" s="182">
        <v>14.21</v>
      </c>
      <c r="G178" s="182">
        <v>5.71</v>
      </c>
      <c r="H178" s="182">
        <v>4.8</v>
      </c>
      <c r="I178" s="182">
        <v>3.7</v>
      </c>
      <c r="J178" s="183">
        <v>2051.95</v>
      </c>
      <c r="K178" s="182">
        <v>3.7</v>
      </c>
      <c r="L178" s="183">
        <v>2051.95</v>
      </c>
      <c r="M178" s="184">
        <v>0.001803162845098565</v>
      </c>
      <c r="N178" s="185">
        <v>65.1</v>
      </c>
      <c r="O178" s="186">
        <v>0.11738590121591658</v>
      </c>
      <c r="P178" s="186">
        <v>108.1897707059139</v>
      </c>
      <c r="Q178" s="187">
        <v>7.043154072954994</v>
      </c>
    </row>
    <row r="179" spans="1:17" s="12" customFormat="1" ht="12.75" customHeight="1">
      <c r="A179" s="171"/>
      <c r="B179" s="188" t="s">
        <v>340</v>
      </c>
      <c r="C179" s="189" t="s">
        <v>724</v>
      </c>
      <c r="D179" s="190">
        <v>22</v>
      </c>
      <c r="E179" s="190">
        <v>1983</v>
      </c>
      <c r="F179" s="191">
        <v>9.07</v>
      </c>
      <c r="G179" s="191">
        <v>2.42</v>
      </c>
      <c r="H179" s="191">
        <v>3.36</v>
      </c>
      <c r="I179" s="191">
        <v>3.289</v>
      </c>
      <c r="J179" s="191">
        <v>1216.04</v>
      </c>
      <c r="K179" s="191">
        <v>3.289</v>
      </c>
      <c r="L179" s="191">
        <v>1216.04</v>
      </c>
      <c r="M179" s="184">
        <f>K179/L179</f>
        <v>0.0027046807670800307</v>
      </c>
      <c r="N179" s="185">
        <v>83.2</v>
      </c>
      <c r="O179" s="186">
        <f>M179*N179</f>
        <v>0.22502943982105855</v>
      </c>
      <c r="P179" s="186">
        <f>M179*60*1000</f>
        <v>162.28084602480183</v>
      </c>
      <c r="Q179" s="187">
        <f>P179*N179/1000</f>
        <v>13.501766389263514</v>
      </c>
    </row>
    <row r="180" spans="1:17" s="12" customFormat="1" ht="12.75" customHeight="1">
      <c r="A180" s="171"/>
      <c r="B180" s="188" t="s">
        <v>129</v>
      </c>
      <c r="C180" s="189" t="s">
        <v>582</v>
      </c>
      <c r="D180" s="192">
        <v>75</v>
      </c>
      <c r="E180" s="190" t="s">
        <v>35</v>
      </c>
      <c r="F180" s="191">
        <f>G180+H180+I180</f>
        <v>17.769</v>
      </c>
      <c r="G180" s="191">
        <v>2.8560000000000003</v>
      </c>
      <c r="H180" s="191">
        <v>3.2</v>
      </c>
      <c r="I180" s="191">
        <v>11.713</v>
      </c>
      <c r="J180" s="191">
        <v>4068.38</v>
      </c>
      <c r="K180" s="191">
        <v>11.713</v>
      </c>
      <c r="L180" s="191">
        <v>4068.38</v>
      </c>
      <c r="M180" s="184">
        <f>K180/L180</f>
        <v>0.0028790329320269982</v>
      </c>
      <c r="N180" s="185">
        <v>50.9</v>
      </c>
      <c r="O180" s="186">
        <f>M180*N180</f>
        <v>0.1465427762401742</v>
      </c>
      <c r="P180" s="186">
        <f>M180*60*1000</f>
        <v>172.74197592161988</v>
      </c>
      <c r="Q180" s="187">
        <f>P180*N180/1000</f>
        <v>8.792566574410452</v>
      </c>
    </row>
    <row r="181" spans="1:17" s="12" customFormat="1" ht="12.75" customHeight="1">
      <c r="A181" s="171"/>
      <c r="B181" s="188" t="s">
        <v>129</v>
      </c>
      <c r="C181" s="189" t="s">
        <v>583</v>
      </c>
      <c r="D181" s="192">
        <v>45</v>
      </c>
      <c r="E181" s="190" t="s">
        <v>35</v>
      </c>
      <c r="F181" s="191">
        <f>G181+H181+I181</f>
        <v>24.864959999999996</v>
      </c>
      <c r="G181" s="191">
        <v>5.763</v>
      </c>
      <c r="H181" s="191">
        <v>12</v>
      </c>
      <c r="I181" s="191">
        <v>7.10196</v>
      </c>
      <c r="J181" s="191">
        <v>2335.09</v>
      </c>
      <c r="K181" s="191">
        <v>7.10196</v>
      </c>
      <c r="L181" s="191">
        <v>2335.09</v>
      </c>
      <c r="M181" s="184">
        <f>K181/L181</f>
        <v>0.003041407397573541</v>
      </c>
      <c r="N181" s="185">
        <v>50.9</v>
      </c>
      <c r="O181" s="186">
        <f>M181*N181</f>
        <v>0.1548076365364932</v>
      </c>
      <c r="P181" s="186">
        <f>M181*60*1000</f>
        <v>182.48444385441246</v>
      </c>
      <c r="Q181" s="187">
        <f>P181*N181/1000</f>
        <v>9.288458192189593</v>
      </c>
    </row>
    <row r="182" spans="1:17" s="12" customFormat="1" ht="12.75" customHeight="1">
      <c r="A182" s="171"/>
      <c r="B182" s="188" t="s">
        <v>129</v>
      </c>
      <c r="C182" s="189" t="s">
        <v>584</v>
      </c>
      <c r="D182" s="192">
        <v>32</v>
      </c>
      <c r="E182" s="190" t="s">
        <v>35</v>
      </c>
      <c r="F182" s="191">
        <f>G182+H182+I182</f>
        <v>15.98424</v>
      </c>
      <c r="G182" s="191">
        <v>4.38804</v>
      </c>
      <c r="H182" s="191">
        <v>7.2</v>
      </c>
      <c r="I182" s="191">
        <v>4.3962</v>
      </c>
      <c r="J182" s="191">
        <v>1420.48</v>
      </c>
      <c r="K182" s="191">
        <v>4.3962</v>
      </c>
      <c r="L182" s="191">
        <v>1420.48</v>
      </c>
      <c r="M182" s="184">
        <f>K182/L182</f>
        <v>0.0030948693399414284</v>
      </c>
      <c r="N182" s="185">
        <v>50.9</v>
      </c>
      <c r="O182" s="186">
        <f>M182*N182</f>
        <v>0.1575288494030187</v>
      </c>
      <c r="P182" s="186">
        <f>M182*60*1000</f>
        <v>185.6921603964857</v>
      </c>
      <c r="Q182" s="187">
        <f>P182*N182/1000</f>
        <v>9.45173096418112</v>
      </c>
    </row>
    <row r="183" spans="1:17" s="12" customFormat="1" ht="12.75" customHeight="1">
      <c r="A183" s="171"/>
      <c r="B183" s="188" t="s">
        <v>129</v>
      </c>
      <c r="C183" s="189" t="s">
        <v>585</v>
      </c>
      <c r="D183" s="192">
        <v>43</v>
      </c>
      <c r="E183" s="190" t="s">
        <v>35</v>
      </c>
      <c r="F183" s="191">
        <f>G183+H183+I183</f>
        <v>11.2639</v>
      </c>
      <c r="G183" s="191">
        <v>1.479</v>
      </c>
      <c r="H183" s="191">
        <v>2.4</v>
      </c>
      <c r="I183" s="191">
        <v>7.3849</v>
      </c>
      <c r="J183" s="191">
        <v>2362.09</v>
      </c>
      <c r="K183" s="191">
        <v>7.3849</v>
      </c>
      <c r="L183" s="191">
        <v>2362.09</v>
      </c>
      <c r="M183" s="184">
        <f>K183/L183</f>
        <v>0.003126426173431156</v>
      </c>
      <c r="N183" s="185">
        <v>50.9</v>
      </c>
      <c r="O183" s="186">
        <f>M183*N183</f>
        <v>0.15913509222764582</v>
      </c>
      <c r="P183" s="186">
        <f>M183*60*1000</f>
        <v>187.58557040586936</v>
      </c>
      <c r="Q183" s="187">
        <f>P183*N183/1000</f>
        <v>9.54810553365875</v>
      </c>
    </row>
    <row r="184" spans="1:17" s="12" customFormat="1" ht="12.75" customHeight="1">
      <c r="A184" s="171"/>
      <c r="B184" s="188" t="s">
        <v>129</v>
      </c>
      <c r="C184" s="189" t="s">
        <v>586</v>
      </c>
      <c r="D184" s="192">
        <v>60</v>
      </c>
      <c r="E184" s="190" t="s">
        <v>35</v>
      </c>
      <c r="F184" s="191">
        <f>G184+H184+I184</f>
        <v>12.8093</v>
      </c>
      <c r="G184" s="191">
        <v>3.774</v>
      </c>
      <c r="H184" s="191">
        <v>0.32</v>
      </c>
      <c r="I184" s="191">
        <v>8.7153</v>
      </c>
      <c r="J184" s="191">
        <v>2726.17</v>
      </c>
      <c r="K184" s="191">
        <v>8.7153</v>
      </c>
      <c r="L184" s="191">
        <v>2726.17</v>
      </c>
      <c r="M184" s="184">
        <f>K184/L184</f>
        <v>0.003196902614290378</v>
      </c>
      <c r="N184" s="185">
        <v>50.9</v>
      </c>
      <c r="O184" s="186">
        <f>M184*N184</f>
        <v>0.16272234306738023</v>
      </c>
      <c r="P184" s="186">
        <f>M184*60*1000</f>
        <v>191.8141568574227</v>
      </c>
      <c r="Q184" s="187">
        <f>P184*N184/1000</f>
        <v>9.763340584042815</v>
      </c>
    </row>
    <row r="185" spans="1:17" s="12" customFormat="1" ht="12.75" customHeight="1">
      <c r="A185" s="171"/>
      <c r="B185" s="188" t="s">
        <v>289</v>
      </c>
      <c r="C185" s="193" t="s">
        <v>700</v>
      </c>
      <c r="D185" s="190">
        <v>100</v>
      </c>
      <c r="E185" s="190">
        <v>1966</v>
      </c>
      <c r="F185" s="191">
        <v>41.722</v>
      </c>
      <c r="G185" s="191">
        <v>11.505</v>
      </c>
      <c r="H185" s="191">
        <v>16</v>
      </c>
      <c r="I185" s="191">
        <v>14.216999999999999</v>
      </c>
      <c r="J185" s="191">
        <v>4410.43</v>
      </c>
      <c r="K185" s="191">
        <v>14.217</v>
      </c>
      <c r="L185" s="191">
        <v>4410.43</v>
      </c>
      <c r="M185" s="184">
        <v>0.003223495214752303</v>
      </c>
      <c r="N185" s="185">
        <v>55.59</v>
      </c>
      <c r="O185" s="186">
        <v>0.17919409898808053</v>
      </c>
      <c r="P185" s="186">
        <v>193.40971288513816</v>
      </c>
      <c r="Q185" s="187">
        <v>10.751645939284831</v>
      </c>
    </row>
    <row r="186" spans="1:17" s="12" customFormat="1" ht="12.75" customHeight="1">
      <c r="A186" s="171"/>
      <c r="B186" s="172" t="s">
        <v>213</v>
      </c>
      <c r="C186" s="179" t="s">
        <v>389</v>
      </c>
      <c r="D186" s="180">
        <v>30</v>
      </c>
      <c r="E186" s="181" t="s">
        <v>35</v>
      </c>
      <c r="F186" s="182">
        <v>14.95</v>
      </c>
      <c r="G186" s="182">
        <v>3.63</v>
      </c>
      <c r="H186" s="182">
        <v>4.8</v>
      </c>
      <c r="I186" s="182">
        <v>6.52</v>
      </c>
      <c r="J186" s="183">
        <v>2013.33</v>
      </c>
      <c r="K186" s="182">
        <v>6.52</v>
      </c>
      <c r="L186" s="183">
        <v>2013.33</v>
      </c>
      <c r="M186" s="184">
        <v>0.0032384159576423137</v>
      </c>
      <c r="N186" s="185">
        <v>65.1</v>
      </c>
      <c r="O186" s="186">
        <v>0.2108208788425146</v>
      </c>
      <c r="P186" s="186">
        <v>194.3049574585388</v>
      </c>
      <c r="Q186" s="187">
        <v>12.649252730550876</v>
      </c>
    </row>
    <row r="187" spans="1:17" s="12" customFormat="1" ht="12.75" customHeight="1">
      <c r="A187" s="171"/>
      <c r="B187" s="188" t="s">
        <v>129</v>
      </c>
      <c r="C187" s="189" t="s">
        <v>376</v>
      </c>
      <c r="D187" s="192">
        <v>75</v>
      </c>
      <c r="E187" s="190" t="s">
        <v>35</v>
      </c>
      <c r="F187" s="191">
        <f>G187+H187+I187</f>
        <v>23.599982999999998</v>
      </c>
      <c r="G187" s="191">
        <v>2.907</v>
      </c>
      <c r="H187" s="191">
        <v>6.97</v>
      </c>
      <c r="I187" s="191">
        <v>13.722983</v>
      </c>
      <c r="J187" s="191">
        <v>3968.23</v>
      </c>
      <c r="K187" s="191">
        <v>13.722983</v>
      </c>
      <c r="L187" s="191">
        <v>3968.23</v>
      </c>
      <c r="M187" s="184">
        <f>K187/L187</f>
        <v>0.0034582126036041255</v>
      </c>
      <c r="N187" s="185">
        <v>50.9</v>
      </c>
      <c r="O187" s="186">
        <f>M187*N187</f>
        <v>0.17602302152344998</v>
      </c>
      <c r="P187" s="186">
        <f>M187*60*1000</f>
        <v>207.49275621624753</v>
      </c>
      <c r="Q187" s="187">
        <f>P187*N187/1000</f>
        <v>10.561381291406999</v>
      </c>
    </row>
    <row r="188" spans="1:17" s="12" customFormat="1" ht="12.75" customHeight="1">
      <c r="A188" s="171"/>
      <c r="B188" s="172" t="s">
        <v>329</v>
      </c>
      <c r="C188" s="179" t="s">
        <v>408</v>
      </c>
      <c r="D188" s="180">
        <v>54</v>
      </c>
      <c r="E188" s="181" t="s">
        <v>35</v>
      </c>
      <c r="F188" s="182">
        <v>24.19</v>
      </c>
      <c r="G188" s="182">
        <v>4.98</v>
      </c>
      <c r="H188" s="182">
        <v>8.64</v>
      </c>
      <c r="I188" s="182">
        <v>10.57</v>
      </c>
      <c r="J188" s="183">
        <v>2985.12</v>
      </c>
      <c r="K188" s="182">
        <v>10.57</v>
      </c>
      <c r="L188" s="183">
        <v>2985.12</v>
      </c>
      <c r="M188" s="184">
        <v>0.0035408961783780887</v>
      </c>
      <c r="N188" s="185">
        <v>65.1</v>
      </c>
      <c r="O188" s="186">
        <v>0.23051234121241357</v>
      </c>
      <c r="P188" s="186">
        <v>212.45377070268532</v>
      </c>
      <c r="Q188" s="187">
        <v>13.830740472744814</v>
      </c>
    </row>
    <row r="189" spans="1:17" s="12" customFormat="1" ht="12.75" customHeight="1">
      <c r="A189" s="171"/>
      <c r="B189" s="188" t="s">
        <v>129</v>
      </c>
      <c r="C189" s="189" t="s">
        <v>587</v>
      </c>
      <c r="D189" s="192">
        <v>52</v>
      </c>
      <c r="E189" s="190" t="s">
        <v>35</v>
      </c>
      <c r="F189" s="191">
        <f>G189+H189+I189</f>
        <v>23.899187</v>
      </c>
      <c r="G189" s="191">
        <v>3.7095870000000004</v>
      </c>
      <c r="H189" s="191">
        <v>9.6</v>
      </c>
      <c r="I189" s="191">
        <v>10.5896</v>
      </c>
      <c r="J189" s="191">
        <v>2928.4</v>
      </c>
      <c r="K189" s="191">
        <v>10.5896</v>
      </c>
      <c r="L189" s="191">
        <v>2928.4</v>
      </c>
      <c r="M189" s="184">
        <f>K189/L189</f>
        <v>0.0036161726540090153</v>
      </c>
      <c r="N189" s="185">
        <v>50.9</v>
      </c>
      <c r="O189" s="186">
        <f>M189*N189</f>
        <v>0.1840631880890589</v>
      </c>
      <c r="P189" s="186">
        <f>M189*60*1000</f>
        <v>216.97035924054092</v>
      </c>
      <c r="Q189" s="187">
        <f>P189*N189/1000</f>
        <v>11.043791285343532</v>
      </c>
    </row>
    <row r="190" spans="1:17" s="12" customFormat="1" ht="12.75" customHeight="1">
      <c r="A190" s="171"/>
      <c r="B190" s="188" t="s">
        <v>289</v>
      </c>
      <c r="C190" s="189" t="s">
        <v>283</v>
      </c>
      <c r="D190" s="190">
        <v>32</v>
      </c>
      <c r="E190" s="190">
        <v>1983</v>
      </c>
      <c r="F190" s="191">
        <v>16.06</v>
      </c>
      <c r="G190" s="191">
        <v>3.094</v>
      </c>
      <c r="H190" s="191">
        <v>5.12</v>
      </c>
      <c r="I190" s="191">
        <v>7.845999999999999</v>
      </c>
      <c r="J190" s="191">
        <v>2162.61</v>
      </c>
      <c r="K190" s="191">
        <v>6.583</v>
      </c>
      <c r="L190" s="191">
        <v>1814.57</v>
      </c>
      <c r="M190" s="184">
        <v>0.0036278567374088628</v>
      </c>
      <c r="N190" s="185">
        <v>55.59</v>
      </c>
      <c r="O190" s="186">
        <v>0.20167255603255868</v>
      </c>
      <c r="P190" s="186">
        <v>217.67140424453177</v>
      </c>
      <c r="Q190" s="187">
        <v>12.100353361953523</v>
      </c>
    </row>
    <row r="191" spans="1:17" s="12" customFormat="1" ht="12.75" customHeight="1">
      <c r="A191" s="171"/>
      <c r="B191" s="188" t="s">
        <v>186</v>
      </c>
      <c r="C191" s="194" t="s">
        <v>140</v>
      </c>
      <c r="D191" s="195">
        <v>46</v>
      </c>
      <c r="E191" s="195">
        <v>2001</v>
      </c>
      <c r="F191" s="196">
        <v>26.39</v>
      </c>
      <c r="G191" s="196">
        <v>7.384651</v>
      </c>
      <c r="H191" s="196">
        <v>7.28</v>
      </c>
      <c r="I191" s="196">
        <v>11.725351</v>
      </c>
      <c r="J191" s="196">
        <v>3175.32</v>
      </c>
      <c r="K191" s="196">
        <v>11.725351</v>
      </c>
      <c r="L191" s="196">
        <v>3175.32</v>
      </c>
      <c r="M191" s="197">
        <v>0.0036926517642316362</v>
      </c>
      <c r="N191" s="198">
        <v>69.215</v>
      </c>
      <c r="O191" s="198">
        <v>0.2555868918612927</v>
      </c>
      <c r="P191" s="198">
        <v>221.5591058538982</v>
      </c>
      <c r="Q191" s="199">
        <v>15.335213511677564</v>
      </c>
    </row>
    <row r="192" spans="1:17" s="12" customFormat="1" ht="12.75" customHeight="1">
      <c r="A192" s="171"/>
      <c r="B192" s="188" t="s">
        <v>76</v>
      </c>
      <c r="C192" s="200" t="s">
        <v>49</v>
      </c>
      <c r="D192" s="201">
        <v>61</v>
      </c>
      <c r="E192" s="201">
        <v>1973</v>
      </c>
      <c r="F192" s="202">
        <v>22.5</v>
      </c>
      <c r="G192" s="202">
        <v>6.48</v>
      </c>
      <c r="H192" s="202">
        <v>6.12</v>
      </c>
      <c r="I192" s="202">
        <v>9.9</v>
      </c>
      <c r="J192" s="202">
        <v>2678.27</v>
      </c>
      <c r="K192" s="202">
        <f>I192/J192*L192</f>
        <v>9.9</v>
      </c>
      <c r="L192" s="202">
        <v>2678.27</v>
      </c>
      <c r="M192" s="203">
        <f>K192/L192</f>
        <v>0.003696415970010492</v>
      </c>
      <c r="N192" s="204">
        <v>49.595</v>
      </c>
      <c r="O192" s="204">
        <f>M192*N192</f>
        <v>0.18332375003267035</v>
      </c>
      <c r="P192" s="204">
        <f>M192*60*1000</f>
        <v>221.78495820062952</v>
      </c>
      <c r="Q192" s="205">
        <f>P192*N192/1000</f>
        <v>10.99942500196022</v>
      </c>
    </row>
    <row r="193" spans="1:17" s="12" customFormat="1" ht="12.75" customHeight="1">
      <c r="A193" s="171"/>
      <c r="B193" s="172" t="s">
        <v>104</v>
      </c>
      <c r="C193" s="173" t="s">
        <v>89</v>
      </c>
      <c r="D193" s="174">
        <v>30</v>
      </c>
      <c r="E193" s="174">
        <v>1979</v>
      </c>
      <c r="F193" s="175">
        <v>13.728</v>
      </c>
      <c r="G193" s="175">
        <v>3.117345</v>
      </c>
      <c r="H193" s="175">
        <v>4.8</v>
      </c>
      <c r="I193" s="175">
        <v>5.810662</v>
      </c>
      <c r="J193" s="175">
        <v>1569.65</v>
      </c>
      <c r="K193" s="175">
        <v>5.810662</v>
      </c>
      <c r="L193" s="175">
        <v>1569.65</v>
      </c>
      <c r="M193" s="176">
        <v>0.0037018838594591146</v>
      </c>
      <c r="N193" s="177">
        <v>81.641</v>
      </c>
      <c r="O193" s="177">
        <v>0.3022255001701016</v>
      </c>
      <c r="P193" s="177">
        <v>222.11303156754687</v>
      </c>
      <c r="Q193" s="178">
        <v>18.133530010206094</v>
      </c>
    </row>
    <row r="194" spans="1:17" s="12" customFormat="1" ht="12.75" customHeight="1">
      <c r="A194" s="171"/>
      <c r="B194" s="188" t="s">
        <v>186</v>
      </c>
      <c r="C194" s="194" t="s">
        <v>141</v>
      </c>
      <c r="D194" s="195">
        <v>49</v>
      </c>
      <c r="E194" s="195">
        <v>2007</v>
      </c>
      <c r="F194" s="196">
        <v>20.771</v>
      </c>
      <c r="G194" s="196">
        <v>7.352443</v>
      </c>
      <c r="H194" s="196">
        <v>4</v>
      </c>
      <c r="I194" s="196">
        <v>9.418559</v>
      </c>
      <c r="J194" s="196">
        <v>2531.39</v>
      </c>
      <c r="K194" s="196">
        <v>9.418559</v>
      </c>
      <c r="L194" s="196">
        <v>2531.39</v>
      </c>
      <c r="M194" s="197">
        <v>0.0037207064103121214</v>
      </c>
      <c r="N194" s="198">
        <v>69.215</v>
      </c>
      <c r="O194" s="198">
        <v>0.2575286941897535</v>
      </c>
      <c r="P194" s="198">
        <v>223.24238461872727</v>
      </c>
      <c r="Q194" s="199">
        <v>15.45172165138521</v>
      </c>
    </row>
    <row r="195" spans="1:17" s="12" customFormat="1" ht="12.75" customHeight="1">
      <c r="A195" s="171"/>
      <c r="B195" s="188" t="s">
        <v>76</v>
      </c>
      <c r="C195" s="200" t="s">
        <v>56</v>
      </c>
      <c r="D195" s="201">
        <v>61</v>
      </c>
      <c r="E195" s="201">
        <v>1975</v>
      </c>
      <c r="F195" s="202">
        <v>31.31</v>
      </c>
      <c r="G195" s="202">
        <v>7.88</v>
      </c>
      <c r="H195" s="202">
        <v>9.6</v>
      </c>
      <c r="I195" s="202">
        <f>F195-G195-H195</f>
        <v>13.83</v>
      </c>
      <c r="J195" s="202">
        <v>3635.15</v>
      </c>
      <c r="K195" s="202">
        <f>I195/J195*L195</f>
        <v>13.83</v>
      </c>
      <c r="L195" s="202">
        <v>3635.15</v>
      </c>
      <c r="M195" s="203">
        <f>K195/L195</f>
        <v>0.003804519758469389</v>
      </c>
      <c r="N195" s="204">
        <v>49.595</v>
      </c>
      <c r="O195" s="204">
        <f>M195*N195</f>
        <v>0.18868515742128933</v>
      </c>
      <c r="P195" s="204">
        <f>M195*60*1000</f>
        <v>228.27118550816334</v>
      </c>
      <c r="Q195" s="205">
        <f>P195*N195/1000</f>
        <v>11.321109445277362</v>
      </c>
    </row>
    <row r="196" spans="1:17" s="12" customFormat="1" ht="12.75" customHeight="1">
      <c r="A196" s="171"/>
      <c r="B196" s="188" t="s">
        <v>129</v>
      </c>
      <c r="C196" s="189" t="s">
        <v>211</v>
      </c>
      <c r="D196" s="192">
        <v>119</v>
      </c>
      <c r="E196" s="190" t="s">
        <v>35</v>
      </c>
      <c r="F196" s="191">
        <f>G196+H196+I196</f>
        <v>39.387237999999996</v>
      </c>
      <c r="G196" s="191">
        <v>4.947</v>
      </c>
      <c r="H196" s="191">
        <v>11.92</v>
      </c>
      <c r="I196" s="191">
        <v>22.520238</v>
      </c>
      <c r="J196" s="191">
        <v>5881.32</v>
      </c>
      <c r="K196" s="191">
        <v>22.520238</v>
      </c>
      <c r="L196" s="191">
        <v>5881.32</v>
      </c>
      <c r="M196" s="184">
        <f>K196/L196</f>
        <v>0.003829112852216849</v>
      </c>
      <c r="N196" s="185">
        <v>50.9</v>
      </c>
      <c r="O196" s="186">
        <f>M196*N196</f>
        <v>0.19490184417783762</v>
      </c>
      <c r="P196" s="186">
        <f>M196*60*1000</f>
        <v>229.74677113301095</v>
      </c>
      <c r="Q196" s="187">
        <f>P196*N196/1000</f>
        <v>11.694110650670256</v>
      </c>
    </row>
    <row r="197" spans="1:17" s="12" customFormat="1" ht="12.75" customHeight="1">
      <c r="A197" s="171"/>
      <c r="B197" s="172" t="s">
        <v>104</v>
      </c>
      <c r="C197" s="173" t="s">
        <v>95</v>
      </c>
      <c r="D197" s="174">
        <v>31</v>
      </c>
      <c r="E197" s="174">
        <v>1972</v>
      </c>
      <c r="F197" s="175">
        <v>14.554</v>
      </c>
      <c r="G197" s="175">
        <v>3.139545</v>
      </c>
      <c r="H197" s="175">
        <v>4.8</v>
      </c>
      <c r="I197" s="175">
        <v>6.614459</v>
      </c>
      <c r="J197" s="175">
        <v>1718.52</v>
      </c>
      <c r="K197" s="175">
        <v>6.614459</v>
      </c>
      <c r="L197" s="175">
        <v>1718.52</v>
      </c>
      <c r="M197" s="176">
        <v>0.003848927565579685</v>
      </c>
      <c r="N197" s="177">
        <v>81.641</v>
      </c>
      <c r="O197" s="177">
        <v>0.31423029538149105</v>
      </c>
      <c r="P197" s="177">
        <v>230.9356539347811</v>
      </c>
      <c r="Q197" s="178">
        <v>18.853817722889463</v>
      </c>
    </row>
    <row r="198" spans="1:17" s="12" customFormat="1" ht="12.75" customHeight="1">
      <c r="A198" s="171"/>
      <c r="B198" s="172" t="s">
        <v>253</v>
      </c>
      <c r="C198" s="189" t="s">
        <v>635</v>
      </c>
      <c r="D198" s="190">
        <v>8</v>
      </c>
      <c r="E198" s="190" t="s">
        <v>35</v>
      </c>
      <c r="F198" s="191">
        <f>SUM(I198+H198+G198)</f>
        <v>3.9110000000000005</v>
      </c>
      <c r="G198" s="191">
        <v>0.825</v>
      </c>
      <c r="H198" s="191">
        <v>0.64</v>
      </c>
      <c r="I198" s="191">
        <v>2.446</v>
      </c>
      <c r="J198" s="191">
        <v>633.84</v>
      </c>
      <c r="K198" s="191">
        <f>SUM(I198)</f>
        <v>2.446</v>
      </c>
      <c r="L198" s="191">
        <f>SUM(J198)</f>
        <v>633.84</v>
      </c>
      <c r="M198" s="184">
        <f>K198/L198</f>
        <v>0.0038590180487189196</v>
      </c>
      <c r="N198" s="185">
        <v>92.98</v>
      </c>
      <c r="O198" s="186">
        <f>M198*N198</f>
        <v>0.35881149816988517</v>
      </c>
      <c r="P198" s="186">
        <f>M198*60*1000</f>
        <v>231.54108292313518</v>
      </c>
      <c r="Q198" s="187">
        <f>P198*N198/1000</f>
        <v>21.52868989019311</v>
      </c>
    </row>
    <row r="199" spans="1:17" s="12" customFormat="1" ht="12.75" customHeight="1">
      <c r="A199" s="171"/>
      <c r="B199" s="188" t="s">
        <v>289</v>
      </c>
      <c r="C199" s="189" t="s">
        <v>441</v>
      </c>
      <c r="D199" s="190">
        <v>30</v>
      </c>
      <c r="E199" s="190">
        <v>1990</v>
      </c>
      <c r="F199" s="191">
        <v>14.1</v>
      </c>
      <c r="G199" s="191">
        <v>3.018</v>
      </c>
      <c r="H199" s="191">
        <v>4.8</v>
      </c>
      <c r="I199" s="191">
        <v>6.282000000000001</v>
      </c>
      <c r="J199" s="191">
        <v>1622.41</v>
      </c>
      <c r="K199" s="191">
        <v>6.159</v>
      </c>
      <c r="L199" s="191">
        <v>1590.59</v>
      </c>
      <c r="M199" s="184">
        <v>0.0038721480708416374</v>
      </c>
      <c r="N199" s="185">
        <v>55.59</v>
      </c>
      <c r="O199" s="186">
        <v>0.21525271125808665</v>
      </c>
      <c r="P199" s="186">
        <v>232.32888425049825</v>
      </c>
      <c r="Q199" s="187">
        <v>12.915162675485199</v>
      </c>
    </row>
    <row r="200" spans="1:17" s="12" customFormat="1" ht="12.75" customHeight="1">
      <c r="A200" s="171"/>
      <c r="B200" s="188" t="s">
        <v>76</v>
      </c>
      <c r="C200" s="200" t="s">
        <v>48</v>
      </c>
      <c r="D200" s="201">
        <v>100</v>
      </c>
      <c r="E200" s="201">
        <v>1972</v>
      </c>
      <c r="F200" s="202">
        <v>39.87</v>
      </c>
      <c r="G200" s="202">
        <v>11.38</v>
      </c>
      <c r="H200" s="202">
        <v>11.26</v>
      </c>
      <c r="I200" s="202">
        <v>17.23</v>
      </c>
      <c r="J200" s="202">
        <v>4426.37</v>
      </c>
      <c r="K200" s="202">
        <f>I200/J200*L200</f>
        <v>17.23011677740451</v>
      </c>
      <c r="L200" s="202">
        <v>4426.4</v>
      </c>
      <c r="M200" s="203">
        <f>K200/L200</f>
        <v>0.0038925801503263404</v>
      </c>
      <c r="N200" s="204">
        <v>49.595</v>
      </c>
      <c r="O200" s="204">
        <f>M200*N200</f>
        <v>0.19305251255543485</v>
      </c>
      <c r="P200" s="204">
        <f>M200*60*1000</f>
        <v>233.55480901958043</v>
      </c>
      <c r="Q200" s="205">
        <f>P200*N200/1000</f>
        <v>11.583150753326091</v>
      </c>
    </row>
    <row r="201" spans="1:17" s="12" customFormat="1" ht="12.75" customHeight="1">
      <c r="A201" s="171"/>
      <c r="B201" s="188" t="s">
        <v>186</v>
      </c>
      <c r="C201" s="194" t="s">
        <v>477</v>
      </c>
      <c r="D201" s="195">
        <v>60</v>
      </c>
      <c r="E201" s="195">
        <v>1978</v>
      </c>
      <c r="F201" s="196">
        <v>35.236</v>
      </c>
      <c r="G201" s="196">
        <v>9.405059</v>
      </c>
      <c r="H201" s="196">
        <v>11.52</v>
      </c>
      <c r="I201" s="196">
        <v>14.310941</v>
      </c>
      <c r="J201" s="196">
        <v>3663.79</v>
      </c>
      <c r="K201" s="196">
        <v>14.310941</v>
      </c>
      <c r="L201" s="196">
        <v>3663.79</v>
      </c>
      <c r="M201" s="197">
        <v>0.003906048381593923</v>
      </c>
      <c r="N201" s="198">
        <v>69.215</v>
      </c>
      <c r="O201" s="198">
        <v>0.2703571387320234</v>
      </c>
      <c r="P201" s="198">
        <v>234.3629028956354</v>
      </c>
      <c r="Q201" s="199">
        <v>16.221428323921405</v>
      </c>
    </row>
    <row r="202" spans="1:17" s="12" customFormat="1" ht="12.75" customHeight="1">
      <c r="A202" s="171"/>
      <c r="B202" s="188" t="s">
        <v>213</v>
      </c>
      <c r="C202" s="179" t="s">
        <v>387</v>
      </c>
      <c r="D202" s="180">
        <v>15</v>
      </c>
      <c r="E202" s="181" t="s">
        <v>35</v>
      </c>
      <c r="F202" s="182">
        <v>9.4</v>
      </c>
      <c r="G202" s="182">
        <v>2.54</v>
      </c>
      <c r="H202" s="182">
        <v>2.4</v>
      </c>
      <c r="I202" s="182">
        <v>4.46</v>
      </c>
      <c r="J202" s="183">
        <v>1120.11</v>
      </c>
      <c r="K202" s="182">
        <v>4.46</v>
      </c>
      <c r="L202" s="183">
        <v>1120.11</v>
      </c>
      <c r="M202" s="184">
        <v>0.003981751792234691</v>
      </c>
      <c r="N202" s="185">
        <v>65.1</v>
      </c>
      <c r="O202" s="186">
        <v>0.25921204167447837</v>
      </c>
      <c r="P202" s="186">
        <v>238.90510753408148</v>
      </c>
      <c r="Q202" s="187">
        <v>15.552722500468702</v>
      </c>
    </row>
    <row r="203" spans="1:17" s="12" customFormat="1" ht="12.75" customHeight="1">
      <c r="A203" s="171"/>
      <c r="B203" s="172" t="s">
        <v>253</v>
      </c>
      <c r="C203" s="189" t="s">
        <v>636</v>
      </c>
      <c r="D203" s="190">
        <v>36</v>
      </c>
      <c r="E203" s="190" t="s">
        <v>35</v>
      </c>
      <c r="F203" s="191">
        <f>SUM(I203+H203+G203)</f>
        <v>15</v>
      </c>
      <c r="G203" s="191">
        <v>3.024</v>
      </c>
      <c r="H203" s="191">
        <v>5.76</v>
      </c>
      <c r="I203" s="191">
        <v>6.216</v>
      </c>
      <c r="J203" s="191">
        <v>1540.77</v>
      </c>
      <c r="K203" s="191">
        <v>5.929</v>
      </c>
      <c r="L203" s="191">
        <v>1469.64</v>
      </c>
      <c r="M203" s="184">
        <f>K203/L203</f>
        <v>0.004034321330393838</v>
      </c>
      <c r="N203" s="185">
        <v>92.98</v>
      </c>
      <c r="O203" s="186">
        <f>M203*N203</f>
        <v>0.3751111973000191</v>
      </c>
      <c r="P203" s="186">
        <f>M203*60*1000</f>
        <v>242.05927982363028</v>
      </c>
      <c r="Q203" s="187">
        <f>P203*N203/1000</f>
        <v>22.506671838001143</v>
      </c>
    </row>
    <row r="204" spans="1:17" s="12" customFormat="1" ht="12.75" customHeight="1">
      <c r="A204" s="171"/>
      <c r="B204" s="188" t="s">
        <v>76</v>
      </c>
      <c r="C204" s="200" t="s">
        <v>55</v>
      </c>
      <c r="D204" s="201">
        <v>54</v>
      </c>
      <c r="E204" s="201">
        <v>1985</v>
      </c>
      <c r="F204" s="202">
        <v>36.89</v>
      </c>
      <c r="G204" s="202">
        <v>11.15</v>
      </c>
      <c r="H204" s="202">
        <v>11.7</v>
      </c>
      <c r="I204" s="202">
        <v>14.04</v>
      </c>
      <c r="J204" s="202">
        <v>3480.02</v>
      </c>
      <c r="K204" s="202">
        <f>I204/J204*L204</f>
        <v>14.04</v>
      </c>
      <c r="L204" s="202">
        <v>3480.02</v>
      </c>
      <c r="M204" s="203">
        <f>K204/L204</f>
        <v>0.004034459572071425</v>
      </c>
      <c r="N204" s="204">
        <v>49.595</v>
      </c>
      <c r="O204" s="204">
        <f>M204*N204</f>
        <v>0.20008902247688232</v>
      </c>
      <c r="P204" s="204">
        <f>M204*60*1000</f>
        <v>242.0675743242855</v>
      </c>
      <c r="Q204" s="205">
        <f>P204*N204/1000</f>
        <v>12.005341348612939</v>
      </c>
    </row>
    <row r="205" spans="1:17" s="12" customFormat="1" ht="12.75" customHeight="1">
      <c r="A205" s="171"/>
      <c r="B205" s="188" t="s">
        <v>329</v>
      </c>
      <c r="C205" s="179" t="s">
        <v>407</v>
      </c>
      <c r="D205" s="180">
        <v>54</v>
      </c>
      <c r="E205" s="181" t="s">
        <v>35</v>
      </c>
      <c r="F205" s="182">
        <v>27.33</v>
      </c>
      <c r="G205" s="182">
        <v>6.63</v>
      </c>
      <c r="H205" s="182">
        <v>8.64</v>
      </c>
      <c r="I205" s="182">
        <v>12.06</v>
      </c>
      <c r="J205" s="183">
        <v>2987.33</v>
      </c>
      <c r="K205" s="182">
        <v>12.06</v>
      </c>
      <c r="L205" s="183">
        <v>2987.33</v>
      </c>
      <c r="M205" s="184">
        <v>0.004037049807018307</v>
      </c>
      <c r="N205" s="185">
        <v>65.1</v>
      </c>
      <c r="O205" s="186">
        <v>0.26281194243689177</v>
      </c>
      <c r="P205" s="186">
        <v>242.22298842109842</v>
      </c>
      <c r="Q205" s="187">
        <v>15.768716546213506</v>
      </c>
    </row>
    <row r="206" spans="1:17" s="12" customFormat="1" ht="12.75" customHeight="1">
      <c r="A206" s="171"/>
      <c r="B206" s="172" t="s">
        <v>418</v>
      </c>
      <c r="C206" s="189" t="s">
        <v>666</v>
      </c>
      <c r="D206" s="190">
        <v>32</v>
      </c>
      <c r="E206" s="190">
        <v>1964</v>
      </c>
      <c r="F206" s="191">
        <v>12.479001</v>
      </c>
      <c r="G206" s="191">
        <v>2.37195</v>
      </c>
      <c r="H206" s="191">
        <v>5.12</v>
      </c>
      <c r="I206" s="191">
        <v>4.987051</v>
      </c>
      <c r="J206" s="191">
        <v>1222.47</v>
      </c>
      <c r="K206" s="191">
        <v>4.987051</v>
      </c>
      <c r="L206" s="191">
        <v>1222.47</v>
      </c>
      <c r="M206" s="184">
        <v>0.004079487431184406</v>
      </c>
      <c r="N206" s="185">
        <v>59.078</v>
      </c>
      <c r="O206" s="186">
        <v>0.2410079584595123</v>
      </c>
      <c r="P206" s="186">
        <v>244.76924587106433</v>
      </c>
      <c r="Q206" s="187">
        <v>14.460477507570738</v>
      </c>
    </row>
    <row r="207" spans="1:17" s="12" customFormat="1" ht="12.75" customHeight="1">
      <c r="A207" s="171"/>
      <c r="B207" s="188" t="s">
        <v>186</v>
      </c>
      <c r="C207" s="194" t="s">
        <v>147</v>
      </c>
      <c r="D207" s="195">
        <v>46</v>
      </c>
      <c r="E207" s="195">
        <v>2006</v>
      </c>
      <c r="F207" s="196">
        <v>25.495</v>
      </c>
      <c r="G207" s="196">
        <v>9.519935</v>
      </c>
      <c r="H207" s="196">
        <v>3.68</v>
      </c>
      <c r="I207" s="196">
        <v>12.295065999999998</v>
      </c>
      <c r="J207" s="196">
        <v>2989.78</v>
      </c>
      <c r="K207" s="196">
        <v>12.295065999999998</v>
      </c>
      <c r="L207" s="196">
        <v>2989.78</v>
      </c>
      <c r="M207" s="197">
        <v>0.004112364789382495</v>
      </c>
      <c r="N207" s="198">
        <v>69.215</v>
      </c>
      <c r="O207" s="198">
        <v>0.2846373288971094</v>
      </c>
      <c r="P207" s="198">
        <v>246.7418873629497</v>
      </c>
      <c r="Q207" s="199">
        <v>17.078239733826564</v>
      </c>
    </row>
    <row r="208" spans="1:17" s="12" customFormat="1" ht="12.75" customHeight="1">
      <c r="A208" s="171"/>
      <c r="B208" s="172" t="s">
        <v>328</v>
      </c>
      <c r="C208" s="200" t="s">
        <v>312</v>
      </c>
      <c r="D208" s="201">
        <v>50</v>
      </c>
      <c r="E208" s="201">
        <v>1980</v>
      </c>
      <c r="F208" s="202">
        <v>22.899</v>
      </c>
      <c r="G208" s="202">
        <v>4.078</v>
      </c>
      <c r="H208" s="202">
        <v>8</v>
      </c>
      <c r="I208" s="202">
        <v>10.821</v>
      </c>
      <c r="J208" s="202">
        <v>2615.04</v>
      </c>
      <c r="K208" s="202">
        <v>10.821</v>
      </c>
      <c r="L208" s="202">
        <v>2615.04</v>
      </c>
      <c r="M208" s="203">
        <v>0.004137986417033774</v>
      </c>
      <c r="N208" s="204">
        <v>58.1</v>
      </c>
      <c r="O208" s="204">
        <v>0.26205454180433185</v>
      </c>
      <c r="P208" s="204">
        <v>248.2791850220264</v>
      </c>
      <c r="Q208" s="205">
        <v>14.425020649779736</v>
      </c>
    </row>
    <row r="209" spans="1:17" s="12" customFormat="1" ht="12.75" customHeight="1">
      <c r="A209" s="171"/>
      <c r="B209" s="172" t="s">
        <v>36</v>
      </c>
      <c r="C209" s="189" t="s">
        <v>368</v>
      </c>
      <c r="D209" s="190">
        <v>30</v>
      </c>
      <c r="E209" s="190" t="s">
        <v>35</v>
      </c>
      <c r="F209" s="191">
        <f>G209+H209+I209</f>
        <v>15.012</v>
      </c>
      <c r="G209" s="191">
        <v>3.9095400000000002</v>
      </c>
      <c r="H209" s="191">
        <v>4.8</v>
      </c>
      <c r="I209" s="191">
        <v>6.30246</v>
      </c>
      <c r="J209" s="191">
        <v>1511.9</v>
      </c>
      <c r="K209" s="191">
        <v>6.30246</v>
      </c>
      <c r="L209" s="191">
        <v>1511.9</v>
      </c>
      <c r="M209" s="184">
        <f>K209/L209</f>
        <v>0.0041685693498247234</v>
      </c>
      <c r="N209" s="185">
        <v>56.789</v>
      </c>
      <c r="O209" s="186">
        <f>M209*N209</f>
        <v>0.23672888480719623</v>
      </c>
      <c r="P209" s="186">
        <f>M209*60*1000</f>
        <v>250.11416098948342</v>
      </c>
      <c r="Q209" s="187">
        <f>P209*N209/1000</f>
        <v>14.203733088431774</v>
      </c>
    </row>
    <row r="210" spans="1:17" s="12" customFormat="1" ht="12.75" customHeight="1">
      <c r="A210" s="171"/>
      <c r="B210" s="172" t="s">
        <v>104</v>
      </c>
      <c r="C210" s="173" t="s">
        <v>88</v>
      </c>
      <c r="D210" s="174">
        <v>60</v>
      </c>
      <c r="E210" s="174">
        <v>1969</v>
      </c>
      <c r="F210" s="175">
        <v>28.769</v>
      </c>
      <c r="G210" s="175">
        <v>5.967</v>
      </c>
      <c r="H210" s="175">
        <v>9.6</v>
      </c>
      <c r="I210" s="175">
        <v>13.202</v>
      </c>
      <c r="J210" s="175">
        <v>3165.62</v>
      </c>
      <c r="K210" s="175">
        <v>13.202</v>
      </c>
      <c r="L210" s="175">
        <v>3165.62</v>
      </c>
      <c r="M210" s="176">
        <v>0.00417043106879537</v>
      </c>
      <c r="N210" s="177">
        <v>81.641</v>
      </c>
      <c r="O210" s="177">
        <v>0.3404781628875228</v>
      </c>
      <c r="P210" s="177">
        <v>250.2258641277222</v>
      </c>
      <c r="Q210" s="178">
        <v>20.428689773251367</v>
      </c>
    </row>
    <row r="211" spans="1:17" s="12" customFormat="1" ht="12.75" customHeight="1">
      <c r="A211" s="171"/>
      <c r="B211" s="188" t="s">
        <v>186</v>
      </c>
      <c r="C211" s="194" t="s">
        <v>142</v>
      </c>
      <c r="D211" s="195">
        <v>34</v>
      </c>
      <c r="E211" s="195">
        <v>2003</v>
      </c>
      <c r="F211" s="196">
        <v>20.567</v>
      </c>
      <c r="G211" s="196">
        <v>5.542783</v>
      </c>
      <c r="H211" s="196">
        <v>5.11921</v>
      </c>
      <c r="I211" s="196">
        <v>9.905</v>
      </c>
      <c r="J211" s="196">
        <v>2349.59</v>
      </c>
      <c r="K211" s="196">
        <v>9.905</v>
      </c>
      <c r="L211" s="196">
        <v>2349.59</v>
      </c>
      <c r="M211" s="197">
        <v>0.004215629109759575</v>
      </c>
      <c r="N211" s="198">
        <v>69.215</v>
      </c>
      <c r="O211" s="198">
        <v>0.291784768832009</v>
      </c>
      <c r="P211" s="198">
        <v>252.9377465855745</v>
      </c>
      <c r="Q211" s="199">
        <v>17.507086129920538</v>
      </c>
    </row>
    <row r="212" spans="1:17" s="12" customFormat="1" ht="12.75" customHeight="1">
      <c r="A212" s="171"/>
      <c r="B212" s="188" t="s">
        <v>289</v>
      </c>
      <c r="C212" s="189" t="s">
        <v>701</v>
      </c>
      <c r="D212" s="190">
        <v>62</v>
      </c>
      <c r="E212" s="190">
        <v>1972</v>
      </c>
      <c r="F212" s="191">
        <v>28.297</v>
      </c>
      <c r="G212" s="191">
        <v>6.94</v>
      </c>
      <c r="H212" s="191">
        <v>9.52</v>
      </c>
      <c r="I212" s="191">
        <v>11.837</v>
      </c>
      <c r="J212" s="191">
        <v>2791.92</v>
      </c>
      <c r="K212" s="191">
        <v>11.698</v>
      </c>
      <c r="L212" s="191">
        <v>2759.2</v>
      </c>
      <c r="M212" s="184">
        <v>0.00423963467671789</v>
      </c>
      <c r="N212" s="185">
        <v>55.59</v>
      </c>
      <c r="O212" s="186">
        <v>0.23568129167874752</v>
      </c>
      <c r="P212" s="186">
        <v>254.37808060307339</v>
      </c>
      <c r="Q212" s="187">
        <v>14.14087750072485</v>
      </c>
    </row>
    <row r="213" spans="1:17" s="12" customFormat="1" ht="12.75" customHeight="1">
      <c r="A213" s="171"/>
      <c r="B213" s="188" t="s">
        <v>186</v>
      </c>
      <c r="C213" s="194" t="s">
        <v>478</v>
      </c>
      <c r="D213" s="195">
        <v>28</v>
      </c>
      <c r="E213" s="195">
        <v>2001</v>
      </c>
      <c r="F213" s="196">
        <v>20.51</v>
      </c>
      <c r="G213" s="196">
        <v>5.310456</v>
      </c>
      <c r="H213" s="196">
        <v>4.8</v>
      </c>
      <c r="I213" s="196">
        <v>10.399546</v>
      </c>
      <c r="J213" s="196">
        <v>2440.53</v>
      </c>
      <c r="K213" s="196">
        <v>10.399546</v>
      </c>
      <c r="L213" s="196">
        <v>2440.53</v>
      </c>
      <c r="M213" s="197">
        <v>0.004261183431467755</v>
      </c>
      <c r="N213" s="198">
        <v>69.215</v>
      </c>
      <c r="O213" s="198">
        <v>0.29493781120904067</v>
      </c>
      <c r="P213" s="198">
        <v>255.67100588806528</v>
      </c>
      <c r="Q213" s="199">
        <v>17.696268672542438</v>
      </c>
    </row>
    <row r="214" spans="1:17" s="12" customFormat="1" ht="12.75" customHeight="1">
      <c r="A214" s="171"/>
      <c r="B214" s="188" t="s">
        <v>186</v>
      </c>
      <c r="C214" s="194" t="s">
        <v>146</v>
      </c>
      <c r="D214" s="195">
        <v>23</v>
      </c>
      <c r="E214" s="195">
        <v>2002</v>
      </c>
      <c r="F214" s="196">
        <v>7.495</v>
      </c>
      <c r="G214" s="196">
        <v>0</v>
      </c>
      <c r="H214" s="196">
        <v>0</v>
      </c>
      <c r="I214" s="196">
        <v>7.494999</v>
      </c>
      <c r="J214" s="196">
        <v>1743.26</v>
      </c>
      <c r="K214" s="196">
        <v>7.494999</v>
      </c>
      <c r="L214" s="196">
        <v>1743.26</v>
      </c>
      <c r="M214" s="197">
        <v>0.004299415462983147</v>
      </c>
      <c r="N214" s="198">
        <v>69.215</v>
      </c>
      <c r="O214" s="198">
        <v>0.2975840412703785</v>
      </c>
      <c r="P214" s="198">
        <v>257.9649277789888</v>
      </c>
      <c r="Q214" s="199">
        <v>17.85504247622271</v>
      </c>
    </row>
    <row r="215" spans="1:17" s="12" customFormat="1" ht="12.75" customHeight="1">
      <c r="A215" s="171"/>
      <c r="B215" s="172" t="s">
        <v>36</v>
      </c>
      <c r="C215" s="189" t="s">
        <v>549</v>
      </c>
      <c r="D215" s="190">
        <v>36</v>
      </c>
      <c r="E215" s="190">
        <v>1991</v>
      </c>
      <c r="F215" s="191">
        <f>G215+H215+I215</f>
        <v>14.179</v>
      </c>
      <c r="G215" s="191">
        <v>4.0795200000000005</v>
      </c>
      <c r="H215" s="191">
        <v>0</v>
      </c>
      <c r="I215" s="191">
        <v>10.09948</v>
      </c>
      <c r="J215" s="191">
        <v>2331.01</v>
      </c>
      <c r="K215" s="191">
        <v>10.09948</v>
      </c>
      <c r="L215" s="191">
        <v>2331.01</v>
      </c>
      <c r="M215" s="184">
        <f>K215/L215</f>
        <v>0.00433266266553983</v>
      </c>
      <c r="N215" s="185">
        <v>56.789</v>
      </c>
      <c r="O215" s="186">
        <f>M215*N215</f>
        <v>0.2460475801133414</v>
      </c>
      <c r="P215" s="186">
        <f>M215*60*1000</f>
        <v>259.9597599323898</v>
      </c>
      <c r="Q215" s="187">
        <f>P215*N215/1000</f>
        <v>14.762854806800483</v>
      </c>
    </row>
    <row r="216" spans="1:17" s="12" customFormat="1" ht="12.75" customHeight="1">
      <c r="A216" s="171"/>
      <c r="B216" s="172" t="s">
        <v>253</v>
      </c>
      <c r="C216" s="189" t="s">
        <v>637</v>
      </c>
      <c r="D216" s="190">
        <v>23</v>
      </c>
      <c r="E216" s="190">
        <v>2009</v>
      </c>
      <c r="F216" s="191">
        <f>SUM(I216+H216+G216)</f>
        <v>8.129999999999999</v>
      </c>
      <c r="G216" s="191">
        <v>1.512</v>
      </c>
      <c r="H216" s="191">
        <v>1.84</v>
      </c>
      <c r="I216" s="191">
        <v>4.778</v>
      </c>
      <c r="J216" s="191">
        <v>1098.31</v>
      </c>
      <c r="K216" s="191">
        <f>SUM(I216)</f>
        <v>4.778</v>
      </c>
      <c r="L216" s="191">
        <f>SUM(J216)</f>
        <v>1098.31</v>
      </c>
      <c r="M216" s="184">
        <f>K216/L216</f>
        <v>0.004350320037147982</v>
      </c>
      <c r="N216" s="185">
        <v>92.98</v>
      </c>
      <c r="O216" s="186">
        <f>M216*N216</f>
        <v>0.4044927570540194</v>
      </c>
      <c r="P216" s="186">
        <f>M216*60*1000</f>
        <v>261.0192022288789</v>
      </c>
      <c r="Q216" s="187">
        <f>P216*N216/1000</f>
        <v>24.26956542324116</v>
      </c>
    </row>
    <row r="217" spans="1:17" s="12" customFormat="1" ht="12.75" customHeight="1">
      <c r="A217" s="171"/>
      <c r="B217" s="172" t="s">
        <v>418</v>
      </c>
      <c r="C217" s="189" t="s">
        <v>667</v>
      </c>
      <c r="D217" s="190">
        <v>32</v>
      </c>
      <c r="E217" s="190">
        <v>1962</v>
      </c>
      <c r="F217" s="191">
        <v>12.026001</v>
      </c>
      <c r="G217" s="191">
        <v>1.63401</v>
      </c>
      <c r="H217" s="191">
        <v>5.12</v>
      </c>
      <c r="I217" s="191">
        <v>5.271991</v>
      </c>
      <c r="J217" s="191">
        <v>1209.1</v>
      </c>
      <c r="K217" s="191">
        <v>5.271991</v>
      </c>
      <c r="L217" s="191">
        <v>1209.1</v>
      </c>
      <c r="M217" s="184">
        <v>0.00436026052435696</v>
      </c>
      <c r="N217" s="185">
        <v>59.078</v>
      </c>
      <c r="O217" s="186">
        <v>0.2575954712579605</v>
      </c>
      <c r="P217" s="186">
        <v>261.6156314614176</v>
      </c>
      <c r="Q217" s="187">
        <v>15.455728275477629</v>
      </c>
    </row>
    <row r="218" spans="1:17" s="12" customFormat="1" ht="12.75" customHeight="1">
      <c r="A218" s="171"/>
      <c r="B218" s="188" t="s">
        <v>901</v>
      </c>
      <c r="C218" s="206" t="s">
        <v>871</v>
      </c>
      <c r="D218" s="207">
        <v>75</v>
      </c>
      <c r="E218" s="207">
        <v>1987</v>
      </c>
      <c r="F218" s="208">
        <v>36.445</v>
      </c>
      <c r="G218" s="208">
        <v>6.879645</v>
      </c>
      <c r="H218" s="208">
        <v>12</v>
      </c>
      <c r="I218" s="208">
        <v>17.565355</v>
      </c>
      <c r="J218" s="208">
        <v>4017.2</v>
      </c>
      <c r="K218" s="208">
        <v>17.565355</v>
      </c>
      <c r="L218" s="208">
        <v>4017.2</v>
      </c>
      <c r="M218" s="209">
        <v>0.004372536841581201</v>
      </c>
      <c r="N218" s="210">
        <v>79.24300000000001</v>
      </c>
      <c r="O218" s="210">
        <v>0.34649293693741917</v>
      </c>
      <c r="P218" s="210">
        <v>262.35221049487205</v>
      </c>
      <c r="Q218" s="211">
        <v>20.789576216245152</v>
      </c>
    </row>
    <row r="219" spans="1:17" s="12" customFormat="1" ht="12.75" customHeight="1">
      <c r="A219" s="171"/>
      <c r="B219" s="172" t="s">
        <v>418</v>
      </c>
      <c r="C219" s="189" t="s">
        <v>668</v>
      </c>
      <c r="D219" s="190">
        <v>45</v>
      </c>
      <c r="E219" s="190">
        <v>1973</v>
      </c>
      <c r="F219" s="191">
        <v>19.400998</v>
      </c>
      <c r="G219" s="191">
        <v>3.90054</v>
      </c>
      <c r="H219" s="191">
        <v>7.2</v>
      </c>
      <c r="I219" s="191">
        <v>8.300458</v>
      </c>
      <c r="J219" s="191">
        <v>1892.31</v>
      </c>
      <c r="K219" s="191">
        <v>8.300458</v>
      </c>
      <c r="L219" s="191">
        <v>1892.31</v>
      </c>
      <c r="M219" s="184">
        <v>0.004386415545021694</v>
      </c>
      <c r="N219" s="185">
        <v>59.078</v>
      </c>
      <c r="O219" s="186">
        <v>0.2591406575687916</v>
      </c>
      <c r="P219" s="186">
        <v>263.1849327013016</v>
      </c>
      <c r="Q219" s="187">
        <v>15.548439454127497</v>
      </c>
    </row>
    <row r="220" spans="1:17" s="12" customFormat="1" ht="12.75" customHeight="1">
      <c r="A220" s="171"/>
      <c r="B220" s="188" t="s">
        <v>76</v>
      </c>
      <c r="C220" s="200" t="s">
        <v>52</v>
      </c>
      <c r="D220" s="201">
        <v>60</v>
      </c>
      <c r="E220" s="201">
        <v>1968</v>
      </c>
      <c r="F220" s="202">
        <v>24.76</v>
      </c>
      <c r="G220" s="202">
        <v>8.36</v>
      </c>
      <c r="H220" s="202">
        <v>4.39</v>
      </c>
      <c r="I220" s="202">
        <v>12.01</v>
      </c>
      <c r="J220" s="202">
        <v>2715.36</v>
      </c>
      <c r="K220" s="202">
        <f>I220/J220*L220</f>
        <v>12.01</v>
      </c>
      <c r="L220" s="202">
        <v>2715.36</v>
      </c>
      <c r="M220" s="203">
        <f>K220/L220</f>
        <v>0.004422986270697071</v>
      </c>
      <c r="N220" s="204">
        <v>49.595</v>
      </c>
      <c r="O220" s="204">
        <f>M220*N220</f>
        <v>0.21935800409522122</v>
      </c>
      <c r="P220" s="204">
        <f>M220*60*1000</f>
        <v>265.37917624182427</v>
      </c>
      <c r="Q220" s="205">
        <f>P220*N220/1000</f>
        <v>13.161480245713273</v>
      </c>
    </row>
    <row r="221" spans="1:17" s="12" customFormat="1" ht="12.75" customHeight="1">
      <c r="A221" s="171"/>
      <c r="B221" s="188" t="s">
        <v>129</v>
      </c>
      <c r="C221" s="189" t="s">
        <v>588</v>
      </c>
      <c r="D221" s="192">
        <v>22</v>
      </c>
      <c r="E221" s="190" t="s">
        <v>35</v>
      </c>
      <c r="F221" s="191">
        <f>G221+H221+I221</f>
        <v>17.123003</v>
      </c>
      <c r="G221" s="191">
        <v>3.6210000000000004</v>
      </c>
      <c r="H221" s="191">
        <v>8.48</v>
      </c>
      <c r="I221" s="191">
        <v>5.022003000000001</v>
      </c>
      <c r="J221" s="191">
        <v>1131.55</v>
      </c>
      <c r="K221" s="191">
        <v>5.022003000000001</v>
      </c>
      <c r="L221" s="191">
        <v>1131.55</v>
      </c>
      <c r="M221" s="184">
        <f>K221/L221</f>
        <v>0.004438162697185277</v>
      </c>
      <c r="N221" s="185">
        <v>50.9</v>
      </c>
      <c r="O221" s="186">
        <f>M221*N221</f>
        <v>0.2259024812867306</v>
      </c>
      <c r="P221" s="186">
        <f>M221*60*1000</f>
        <v>266.2897618311166</v>
      </c>
      <c r="Q221" s="187">
        <f>P221*N221/1000</f>
        <v>13.554148877203836</v>
      </c>
    </row>
    <row r="222" spans="1:17" s="12" customFormat="1" ht="12.75" customHeight="1">
      <c r="A222" s="171"/>
      <c r="B222" s="172" t="s">
        <v>253</v>
      </c>
      <c r="C222" s="189" t="s">
        <v>638</v>
      </c>
      <c r="D222" s="190">
        <v>75</v>
      </c>
      <c r="E222" s="190" t="s">
        <v>35</v>
      </c>
      <c r="F222" s="191">
        <f>SUM(I222+H222+G222)</f>
        <v>35.705999999999996</v>
      </c>
      <c r="G222" s="191">
        <v>8.397</v>
      </c>
      <c r="H222" s="191">
        <v>11.84</v>
      </c>
      <c r="I222" s="191">
        <v>15.469</v>
      </c>
      <c r="J222" s="191">
        <v>3389.14</v>
      </c>
      <c r="K222" s="191">
        <f>SUM(I222)</f>
        <v>15.469</v>
      </c>
      <c r="L222" s="191">
        <f>SUM(J222)</f>
        <v>3389.14</v>
      </c>
      <c r="M222" s="184">
        <f>K222/L222</f>
        <v>0.004564284744802517</v>
      </c>
      <c r="N222" s="185">
        <v>92.98</v>
      </c>
      <c r="O222" s="186">
        <f>M222*N222</f>
        <v>0.424387195571738</v>
      </c>
      <c r="P222" s="186">
        <f>M222*60*1000</f>
        <v>273.857084688151</v>
      </c>
      <c r="Q222" s="187">
        <f>P222*N222/1000</f>
        <v>25.46323173430428</v>
      </c>
    </row>
    <row r="223" spans="1:17" s="12" customFormat="1" ht="12.75" customHeight="1">
      <c r="A223" s="171"/>
      <c r="B223" s="188" t="s">
        <v>329</v>
      </c>
      <c r="C223" s="179" t="s">
        <v>410</v>
      </c>
      <c r="D223" s="180">
        <v>52</v>
      </c>
      <c r="E223" s="181" t="s">
        <v>35</v>
      </c>
      <c r="F223" s="182">
        <v>27.48</v>
      </c>
      <c r="G223" s="182">
        <v>4.97</v>
      </c>
      <c r="H223" s="182">
        <v>8.48</v>
      </c>
      <c r="I223" s="182">
        <v>14.03</v>
      </c>
      <c r="J223" s="183">
        <v>3000.73</v>
      </c>
      <c r="K223" s="182">
        <v>13.73</v>
      </c>
      <c r="L223" s="183">
        <v>3000.73</v>
      </c>
      <c r="M223" s="184">
        <v>0.004575553282034705</v>
      </c>
      <c r="N223" s="185">
        <v>65.1</v>
      </c>
      <c r="O223" s="186">
        <v>0.29786851866045927</v>
      </c>
      <c r="P223" s="186">
        <v>274.53319692208225</v>
      </c>
      <c r="Q223" s="187">
        <v>17.87211111962755</v>
      </c>
    </row>
    <row r="224" spans="1:17" s="12" customFormat="1" ht="12.75" customHeight="1">
      <c r="A224" s="171"/>
      <c r="B224" s="188" t="s">
        <v>129</v>
      </c>
      <c r="C224" s="189" t="s">
        <v>589</v>
      </c>
      <c r="D224" s="192">
        <v>45</v>
      </c>
      <c r="E224" s="190" t="s">
        <v>35</v>
      </c>
      <c r="F224" s="191">
        <f>G224+H224+I224</f>
        <v>41.840759999999996</v>
      </c>
      <c r="G224" s="191">
        <v>9.26976</v>
      </c>
      <c r="H224" s="191">
        <v>18.96</v>
      </c>
      <c r="I224" s="191">
        <v>13.610999999999999</v>
      </c>
      <c r="J224" s="191">
        <v>2936.83</v>
      </c>
      <c r="K224" s="191">
        <v>13.610999999999999</v>
      </c>
      <c r="L224" s="191">
        <v>2936.83</v>
      </c>
      <c r="M224" s="184">
        <f>K224/L224</f>
        <v>0.004634588995617724</v>
      </c>
      <c r="N224" s="185">
        <v>50.9</v>
      </c>
      <c r="O224" s="186">
        <f>M224*N224</f>
        <v>0.23590057987694213</v>
      </c>
      <c r="P224" s="186">
        <f>M224*60*1000</f>
        <v>278.0753397370634</v>
      </c>
      <c r="Q224" s="187">
        <f>P224*N224/1000</f>
        <v>14.154034792616526</v>
      </c>
    </row>
    <row r="225" spans="1:17" s="12" customFormat="1" ht="12.75" customHeight="1">
      <c r="A225" s="171"/>
      <c r="B225" s="188" t="s">
        <v>329</v>
      </c>
      <c r="C225" s="179" t="s">
        <v>409</v>
      </c>
      <c r="D225" s="180">
        <v>56</v>
      </c>
      <c r="E225" s="181" t="s">
        <v>35</v>
      </c>
      <c r="F225" s="182">
        <v>28.06</v>
      </c>
      <c r="G225" s="182">
        <v>5.31</v>
      </c>
      <c r="H225" s="182">
        <v>8.64</v>
      </c>
      <c r="I225" s="182">
        <v>14.11</v>
      </c>
      <c r="J225" s="183">
        <v>3028.84</v>
      </c>
      <c r="K225" s="182">
        <v>14.11</v>
      </c>
      <c r="L225" s="183">
        <v>3028.84</v>
      </c>
      <c r="M225" s="184">
        <v>0.004658549147528427</v>
      </c>
      <c r="N225" s="185">
        <v>65.1</v>
      </c>
      <c r="O225" s="186">
        <v>0.30327154950410057</v>
      </c>
      <c r="P225" s="186">
        <v>279.5129488517056</v>
      </c>
      <c r="Q225" s="187">
        <v>18.19629297024603</v>
      </c>
    </row>
    <row r="226" spans="1:17" s="12" customFormat="1" ht="12.75" customHeight="1">
      <c r="A226" s="171"/>
      <c r="B226" s="188" t="s">
        <v>289</v>
      </c>
      <c r="C226" s="189" t="s">
        <v>702</v>
      </c>
      <c r="D226" s="190">
        <v>119</v>
      </c>
      <c r="E226" s="190">
        <v>1971</v>
      </c>
      <c r="F226" s="191">
        <v>56.603</v>
      </c>
      <c r="G226" s="191">
        <v>10.566</v>
      </c>
      <c r="H226" s="191">
        <v>19.04</v>
      </c>
      <c r="I226" s="191">
        <v>26.997</v>
      </c>
      <c r="J226" s="191">
        <v>5772.24</v>
      </c>
      <c r="K226" s="191">
        <v>26.997</v>
      </c>
      <c r="L226" s="191">
        <v>5772.24</v>
      </c>
      <c r="M226" s="184">
        <v>0.004677040455698308</v>
      </c>
      <c r="N226" s="185">
        <v>55.59</v>
      </c>
      <c r="O226" s="186">
        <v>0.2599966789322689</v>
      </c>
      <c r="P226" s="186">
        <v>280.62242734189846</v>
      </c>
      <c r="Q226" s="187">
        <v>15.599800735936137</v>
      </c>
    </row>
    <row r="227" spans="1:17" s="12" customFormat="1" ht="11.25" customHeight="1">
      <c r="A227" s="171"/>
      <c r="B227" s="188" t="s">
        <v>901</v>
      </c>
      <c r="C227" s="206" t="s">
        <v>872</v>
      </c>
      <c r="D227" s="207">
        <v>55</v>
      </c>
      <c r="E227" s="207">
        <v>1995</v>
      </c>
      <c r="F227" s="208">
        <v>30.586</v>
      </c>
      <c r="G227" s="208">
        <v>6.251325</v>
      </c>
      <c r="H227" s="208">
        <v>8.72</v>
      </c>
      <c r="I227" s="208">
        <v>15.614676</v>
      </c>
      <c r="J227" s="208">
        <v>3308.16</v>
      </c>
      <c r="K227" s="208">
        <v>15.614676</v>
      </c>
      <c r="L227" s="208">
        <v>3308.16</v>
      </c>
      <c r="M227" s="209">
        <v>0.004720048607080673</v>
      </c>
      <c r="N227" s="210">
        <v>79.24300000000001</v>
      </c>
      <c r="O227" s="210">
        <v>0.3740308117708938</v>
      </c>
      <c r="P227" s="210">
        <v>283.2029164248404</v>
      </c>
      <c r="Q227" s="211">
        <v>22.44184870625363</v>
      </c>
    </row>
    <row r="228" spans="1:17" s="12" customFormat="1" ht="12.75" customHeight="1">
      <c r="A228" s="171"/>
      <c r="B228" s="188" t="s">
        <v>76</v>
      </c>
      <c r="C228" s="200" t="s">
        <v>50</v>
      </c>
      <c r="D228" s="201">
        <v>60</v>
      </c>
      <c r="E228" s="201">
        <v>1965</v>
      </c>
      <c r="F228" s="202">
        <v>30.22</v>
      </c>
      <c r="G228" s="202">
        <v>7.81</v>
      </c>
      <c r="H228" s="202">
        <v>9.52</v>
      </c>
      <c r="I228" s="202">
        <f>F228-G228-H228</f>
        <v>12.89</v>
      </c>
      <c r="J228" s="202">
        <v>2708.87</v>
      </c>
      <c r="K228" s="202">
        <f>I228/J228*L228</f>
        <v>12.89</v>
      </c>
      <c r="L228" s="202">
        <v>2708.87</v>
      </c>
      <c r="M228" s="203">
        <f>K228/L228</f>
        <v>0.004758441711857712</v>
      </c>
      <c r="N228" s="204">
        <v>49.595</v>
      </c>
      <c r="O228" s="204">
        <f>M228*N228</f>
        <v>0.23599491669958322</v>
      </c>
      <c r="P228" s="204">
        <f>M228*60*1000</f>
        <v>285.5065027114627</v>
      </c>
      <c r="Q228" s="205">
        <f>P228*N228/1000</f>
        <v>14.159695001974994</v>
      </c>
    </row>
    <row r="229" spans="1:17" s="12" customFormat="1" ht="12.75" customHeight="1">
      <c r="A229" s="171"/>
      <c r="B229" s="188" t="s">
        <v>289</v>
      </c>
      <c r="C229" s="189" t="s">
        <v>703</v>
      </c>
      <c r="D229" s="190">
        <v>100</v>
      </c>
      <c r="E229" s="190">
        <v>1970</v>
      </c>
      <c r="F229" s="191">
        <v>46.991</v>
      </c>
      <c r="G229" s="191">
        <v>9.468</v>
      </c>
      <c r="H229" s="191">
        <v>16</v>
      </c>
      <c r="I229" s="191">
        <v>21.522999999999996</v>
      </c>
      <c r="J229" s="191">
        <v>4430.04</v>
      </c>
      <c r="K229" s="191">
        <v>21.523</v>
      </c>
      <c r="L229" s="191">
        <v>4430.04</v>
      </c>
      <c r="M229" s="184">
        <v>0.0048584211429242175</v>
      </c>
      <c r="N229" s="185">
        <v>55.59</v>
      </c>
      <c r="O229" s="186">
        <v>0.2700796313351573</v>
      </c>
      <c r="P229" s="186">
        <v>291.50526857545304</v>
      </c>
      <c r="Q229" s="187">
        <v>16.204777880109436</v>
      </c>
    </row>
    <row r="230" spans="1:17" s="12" customFormat="1" ht="12.75" customHeight="1">
      <c r="A230" s="171"/>
      <c r="B230" s="188" t="s">
        <v>901</v>
      </c>
      <c r="C230" s="206" t="s">
        <v>873</v>
      </c>
      <c r="D230" s="207">
        <v>103</v>
      </c>
      <c r="E230" s="207">
        <v>1965</v>
      </c>
      <c r="F230" s="208">
        <v>46.273</v>
      </c>
      <c r="G230" s="208">
        <v>8.592124</v>
      </c>
      <c r="H230" s="208">
        <v>15.92</v>
      </c>
      <c r="I230" s="208">
        <v>21.760883</v>
      </c>
      <c r="J230" s="208">
        <v>4447.51</v>
      </c>
      <c r="K230" s="208">
        <v>21.760883</v>
      </c>
      <c r="L230" s="208">
        <v>4447.51</v>
      </c>
      <c r="M230" s="209">
        <v>0.0048928238497496345</v>
      </c>
      <c r="N230" s="210">
        <v>79.24300000000001</v>
      </c>
      <c r="O230" s="210">
        <v>0.38772204032571034</v>
      </c>
      <c r="P230" s="210">
        <v>293.56943098497806</v>
      </c>
      <c r="Q230" s="211">
        <v>23.263322419542618</v>
      </c>
    </row>
    <row r="231" spans="1:17" s="12" customFormat="1" ht="12.75" customHeight="1">
      <c r="A231" s="171"/>
      <c r="B231" s="188" t="s">
        <v>901</v>
      </c>
      <c r="C231" s="206" t="s">
        <v>874</v>
      </c>
      <c r="D231" s="207">
        <v>80</v>
      </c>
      <c r="E231" s="207">
        <v>1964</v>
      </c>
      <c r="F231" s="208">
        <v>37.967</v>
      </c>
      <c r="G231" s="208">
        <v>6.327162</v>
      </c>
      <c r="H231" s="208">
        <v>12.8</v>
      </c>
      <c r="I231" s="208">
        <v>18.839835</v>
      </c>
      <c r="J231" s="208">
        <v>3831.94</v>
      </c>
      <c r="K231" s="208">
        <v>18.839835</v>
      </c>
      <c r="L231" s="208">
        <v>3831.94</v>
      </c>
      <c r="M231" s="209">
        <v>0.004916526615761207</v>
      </c>
      <c r="N231" s="210">
        <v>79.24300000000001</v>
      </c>
      <c r="O231" s="210">
        <v>0.38960031861276534</v>
      </c>
      <c r="P231" s="210">
        <v>294.99159694567237</v>
      </c>
      <c r="Q231" s="211">
        <v>23.376019116765917</v>
      </c>
    </row>
    <row r="232" spans="1:17" s="12" customFormat="1" ht="12.75" customHeight="1">
      <c r="A232" s="171"/>
      <c r="B232" s="172" t="s">
        <v>328</v>
      </c>
      <c r="C232" s="200" t="s">
        <v>310</v>
      </c>
      <c r="D232" s="201">
        <v>40</v>
      </c>
      <c r="E232" s="201">
        <v>1992</v>
      </c>
      <c r="F232" s="202">
        <v>21.299</v>
      </c>
      <c r="G232" s="202">
        <v>3.623</v>
      </c>
      <c r="H232" s="202">
        <v>6.4</v>
      </c>
      <c r="I232" s="202">
        <v>11.276</v>
      </c>
      <c r="J232" s="202">
        <v>2289.49</v>
      </c>
      <c r="K232" s="202">
        <v>11.276</v>
      </c>
      <c r="L232" s="202">
        <v>2289.49</v>
      </c>
      <c r="M232" s="203">
        <v>0.0049251143267714645</v>
      </c>
      <c r="N232" s="204">
        <v>58.1</v>
      </c>
      <c r="O232" s="204">
        <v>0.3119025652001101</v>
      </c>
      <c r="P232" s="204">
        <v>295.5068596062879</v>
      </c>
      <c r="Q232" s="205">
        <v>17.168948543125328</v>
      </c>
    </row>
    <row r="233" spans="1:17" s="12" customFormat="1" ht="12.75" customHeight="1">
      <c r="A233" s="171"/>
      <c r="B233" s="188" t="s">
        <v>901</v>
      </c>
      <c r="C233" s="206" t="s">
        <v>875</v>
      </c>
      <c r="D233" s="207">
        <v>22</v>
      </c>
      <c r="E233" s="207">
        <v>1994</v>
      </c>
      <c r="F233" s="208">
        <v>11.394</v>
      </c>
      <c r="G233" s="208">
        <v>2.145009</v>
      </c>
      <c r="H233" s="208">
        <v>3.52</v>
      </c>
      <c r="I233" s="208">
        <v>5.728991</v>
      </c>
      <c r="J233" s="208">
        <v>1162.77</v>
      </c>
      <c r="K233" s="208">
        <v>5.728991</v>
      </c>
      <c r="L233" s="208">
        <v>1162.77</v>
      </c>
      <c r="M233" s="209">
        <v>0.004927019960955304</v>
      </c>
      <c r="N233" s="210">
        <v>79.24300000000001</v>
      </c>
      <c r="O233" s="210">
        <v>0.39043184276598125</v>
      </c>
      <c r="P233" s="210">
        <v>295.62119765731825</v>
      </c>
      <c r="Q233" s="211">
        <v>23.425910565958873</v>
      </c>
    </row>
    <row r="234" spans="1:17" s="12" customFormat="1" ht="12.75" customHeight="1">
      <c r="A234" s="171"/>
      <c r="B234" s="172" t="s">
        <v>840</v>
      </c>
      <c r="C234" s="193" t="s">
        <v>810</v>
      </c>
      <c r="D234" s="190">
        <v>12</v>
      </c>
      <c r="E234" s="190">
        <v>1963</v>
      </c>
      <c r="F234" s="191">
        <v>5.36</v>
      </c>
      <c r="G234" s="191">
        <v>0.816204</v>
      </c>
      <c r="H234" s="191">
        <v>1.92</v>
      </c>
      <c r="I234" s="191">
        <v>2.6237969999999997</v>
      </c>
      <c r="J234" s="191">
        <v>528.35</v>
      </c>
      <c r="K234" s="191">
        <v>2.6237969999999997</v>
      </c>
      <c r="L234" s="191">
        <v>528.35</v>
      </c>
      <c r="M234" s="184">
        <v>0.004966020630264029</v>
      </c>
      <c r="N234" s="185">
        <v>69.869</v>
      </c>
      <c r="O234" s="186">
        <v>0.34697089541591747</v>
      </c>
      <c r="P234" s="186">
        <v>297.9612378158418</v>
      </c>
      <c r="Q234" s="187">
        <v>20.818253724955053</v>
      </c>
    </row>
    <row r="235" spans="1:17" s="12" customFormat="1" ht="12.75" customHeight="1">
      <c r="A235" s="171"/>
      <c r="B235" s="188" t="s">
        <v>289</v>
      </c>
      <c r="C235" s="189" t="s">
        <v>704</v>
      </c>
      <c r="D235" s="190">
        <v>80</v>
      </c>
      <c r="E235" s="190">
        <v>1974</v>
      </c>
      <c r="F235" s="191">
        <v>38.94</v>
      </c>
      <c r="G235" s="191">
        <v>6.637</v>
      </c>
      <c r="H235" s="191">
        <v>12.72</v>
      </c>
      <c r="I235" s="191">
        <v>19.583</v>
      </c>
      <c r="J235" s="191">
        <v>3933.73</v>
      </c>
      <c r="K235" s="191">
        <v>19.583</v>
      </c>
      <c r="L235" s="191">
        <v>3933.73</v>
      </c>
      <c r="M235" s="184">
        <v>0.00497822677204587</v>
      </c>
      <c r="N235" s="185">
        <v>55.59</v>
      </c>
      <c r="O235" s="186">
        <v>0.2767396262580299</v>
      </c>
      <c r="P235" s="186">
        <v>298.69360632275215</v>
      </c>
      <c r="Q235" s="187">
        <v>16.604377575481795</v>
      </c>
    </row>
    <row r="236" spans="1:17" s="12" customFormat="1" ht="12.75" customHeight="1">
      <c r="A236" s="171"/>
      <c r="B236" s="188" t="s">
        <v>901</v>
      </c>
      <c r="C236" s="206" t="s">
        <v>876</v>
      </c>
      <c r="D236" s="207">
        <v>101</v>
      </c>
      <c r="E236" s="207">
        <v>1966</v>
      </c>
      <c r="F236" s="208">
        <v>46.708</v>
      </c>
      <c r="G236" s="208">
        <v>8.521998</v>
      </c>
      <c r="H236" s="208">
        <v>15.84</v>
      </c>
      <c r="I236" s="208">
        <v>22.346009</v>
      </c>
      <c r="J236" s="208">
        <v>4481.51</v>
      </c>
      <c r="K236" s="208">
        <v>22.346009</v>
      </c>
      <c r="L236" s="208">
        <v>4481.51</v>
      </c>
      <c r="M236" s="209">
        <v>0.00498626779813054</v>
      </c>
      <c r="N236" s="210">
        <v>79.24300000000001</v>
      </c>
      <c r="O236" s="210">
        <v>0.39512681912725844</v>
      </c>
      <c r="P236" s="210">
        <v>299.1760678878324</v>
      </c>
      <c r="Q236" s="211">
        <v>23.707609147635505</v>
      </c>
    </row>
    <row r="237" spans="1:17" s="12" customFormat="1" ht="12.75" customHeight="1">
      <c r="A237" s="171"/>
      <c r="B237" s="172" t="s">
        <v>723</v>
      </c>
      <c r="C237" s="189" t="s">
        <v>738</v>
      </c>
      <c r="D237" s="190">
        <v>40</v>
      </c>
      <c r="E237" s="190">
        <v>1983</v>
      </c>
      <c r="F237" s="191">
        <v>21.3</v>
      </c>
      <c r="G237" s="191">
        <v>4.52</v>
      </c>
      <c r="H237" s="191">
        <v>5.6</v>
      </c>
      <c r="I237" s="191">
        <v>11.17</v>
      </c>
      <c r="J237" s="191">
        <v>2236.29</v>
      </c>
      <c r="K237" s="191">
        <v>11.17</v>
      </c>
      <c r="L237" s="191">
        <v>2236.29</v>
      </c>
      <c r="M237" s="184">
        <f>K237/L237</f>
        <v>0.004994879912712573</v>
      </c>
      <c r="N237" s="185">
        <v>83.2</v>
      </c>
      <c r="O237" s="186">
        <f>M237*N237</f>
        <v>0.4155740087376861</v>
      </c>
      <c r="P237" s="186">
        <f>M237*60*1000</f>
        <v>299.6927947627543</v>
      </c>
      <c r="Q237" s="187">
        <f>P237*N237/1000</f>
        <v>24.93444052426116</v>
      </c>
    </row>
    <row r="238" spans="1:17" s="12" customFormat="1" ht="12.75" customHeight="1">
      <c r="A238" s="171"/>
      <c r="B238" s="188" t="s">
        <v>630</v>
      </c>
      <c r="C238" s="189" t="s">
        <v>601</v>
      </c>
      <c r="D238" s="190">
        <v>18</v>
      </c>
      <c r="E238" s="190" t="s">
        <v>35</v>
      </c>
      <c r="F238" s="191">
        <v>9.681</v>
      </c>
      <c r="G238" s="191">
        <v>1.9634999999999998</v>
      </c>
      <c r="H238" s="191">
        <v>2.879999999999999</v>
      </c>
      <c r="I238" s="191">
        <v>4.8375</v>
      </c>
      <c r="J238" s="191">
        <v>967.9</v>
      </c>
      <c r="K238" s="191">
        <v>4.8375</v>
      </c>
      <c r="L238" s="191">
        <v>967.9</v>
      </c>
      <c r="M238" s="184">
        <v>0.004997933670833764</v>
      </c>
      <c r="N238" s="185">
        <v>80</v>
      </c>
      <c r="O238" s="186">
        <v>0.3998346936667011</v>
      </c>
      <c r="P238" s="186">
        <v>299.8760202500259</v>
      </c>
      <c r="Q238" s="187">
        <v>23.99008162000207</v>
      </c>
    </row>
    <row r="239" spans="1:17" s="12" customFormat="1" ht="12.75" customHeight="1">
      <c r="A239" s="171"/>
      <c r="B239" s="188" t="s">
        <v>901</v>
      </c>
      <c r="C239" s="206" t="s">
        <v>877</v>
      </c>
      <c r="D239" s="207">
        <v>101</v>
      </c>
      <c r="E239" s="207">
        <v>1968</v>
      </c>
      <c r="F239" s="208">
        <v>46.086</v>
      </c>
      <c r="G239" s="208">
        <v>7.476702</v>
      </c>
      <c r="H239" s="208">
        <v>15.92</v>
      </c>
      <c r="I239" s="208">
        <v>22.689306</v>
      </c>
      <c r="J239" s="208">
        <v>4482.08</v>
      </c>
      <c r="K239" s="208">
        <v>22.689306</v>
      </c>
      <c r="L239" s="208">
        <v>4482.08</v>
      </c>
      <c r="M239" s="209">
        <v>0.005062226912504908</v>
      </c>
      <c r="N239" s="210">
        <v>79.24300000000001</v>
      </c>
      <c r="O239" s="210">
        <v>0.4011460472276265</v>
      </c>
      <c r="P239" s="210">
        <v>303.73361475029446</v>
      </c>
      <c r="Q239" s="211">
        <v>24.068762833657587</v>
      </c>
    </row>
    <row r="240" spans="1:17" s="12" customFormat="1" ht="12.75" customHeight="1">
      <c r="A240" s="171"/>
      <c r="B240" s="172" t="s">
        <v>253</v>
      </c>
      <c r="C240" s="189" t="s">
        <v>639</v>
      </c>
      <c r="D240" s="190">
        <v>24</v>
      </c>
      <c r="E240" s="190" t="s">
        <v>35</v>
      </c>
      <c r="F240" s="191">
        <f>SUM(I240+H240+G240)</f>
        <v>11.290000000000001</v>
      </c>
      <c r="G240" s="191">
        <v>2.31</v>
      </c>
      <c r="H240" s="191">
        <v>3.76</v>
      </c>
      <c r="I240" s="191">
        <v>5.22</v>
      </c>
      <c r="J240" s="191">
        <v>1029.2</v>
      </c>
      <c r="K240" s="191">
        <v>4.391</v>
      </c>
      <c r="L240" s="191">
        <v>865.72</v>
      </c>
      <c r="M240" s="184">
        <f>K240/L240</f>
        <v>0.005072078732153583</v>
      </c>
      <c r="N240" s="185">
        <v>92.98</v>
      </c>
      <c r="O240" s="186">
        <f>M240*N240</f>
        <v>0.47160188051564017</v>
      </c>
      <c r="P240" s="186">
        <f>M240*60*1000</f>
        <v>304.324723929215</v>
      </c>
      <c r="Q240" s="187">
        <f>P240*N240/1000</f>
        <v>28.296112830938412</v>
      </c>
    </row>
    <row r="241" spans="1:17" s="12" customFormat="1" ht="12.75" customHeight="1">
      <c r="A241" s="171"/>
      <c r="B241" s="172" t="s">
        <v>104</v>
      </c>
      <c r="C241" s="173" t="s">
        <v>90</v>
      </c>
      <c r="D241" s="174">
        <v>30</v>
      </c>
      <c r="E241" s="174">
        <v>1975</v>
      </c>
      <c r="F241" s="175">
        <v>16.164</v>
      </c>
      <c r="G241" s="175">
        <v>3.315</v>
      </c>
      <c r="H241" s="175">
        <v>4.8</v>
      </c>
      <c r="I241" s="175">
        <v>8.048998</v>
      </c>
      <c r="J241" s="175">
        <v>1582.74</v>
      </c>
      <c r="K241" s="175">
        <v>8.048998</v>
      </c>
      <c r="L241" s="175">
        <v>1582.74</v>
      </c>
      <c r="M241" s="176">
        <v>0.005085483402201245</v>
      </c>
      <c r="N241" s="177">
        <v>81.641</v>
      </c>
      <c r="O241" s="177">
        <v>0.4151839504391119</v>
      </c>
      <c r="P241" s="177">
        <v>305.1290041320747</v>
      </c>
      <c r="Q241" s="178">
        <v>24.911037026346715</v>
      </c>
    </row>
    <row r="242" spans="1:17" s="12" customFormat="1" ht="12.75" customHeight="1">
      <c r="A242" s="171"/>
      <c r="B242" s="172" t="s">
        <v>253</v>
      </c>
      <c r="C242" s="189" t="s">
        <v>640</v>
      </c>
      <c r="D242" s="190">
        <v>18</v>
      </c>
      <c r="E242" s="190">
        <v>1996</v>
      </c>
      <c r="F242" s="191">
        <f>SUM(I242+H242+G242)</f>
        <v>6.76</v>
      </c>
      <c r="G242" s="191">
        <v>0</v>
      </c>
      <c r="H242" s="191">
        <v>0</v>
      </c>
      <c r="I242" s="191">
        <v>6.76</v>
      </c>
      <c r="J242" s="191">
        <v>1321.61</v>
      </c>
      <c r="K242" s="191">
        <f>SUM(I242)</f>
        <v>6.76</v>
      </c>
      <c r="L242" s="191">
        <f>SUM(J242)</f>
        <v>1321.61</v>
      </c>
      <c r="M242" s="184">
        <f>K242/L242</f>
        <v>0.005114973403651607</v>
      </c>
      <c r="N242" s="185">
        <v>92.98</v>
      </c>
      <c r="O242" s="186">
        <f>M242*N242</f>
        <v>0.47559022707152643</v>
      </c>
      <c r="P242" s="186">
        <f>M242*60*1000</f>
        <v>306.89840421909645</v>
      </c>
      <c r="Q242" s="187">
        <f>P242*N242/1000</f>
        <v>28.53541362429159</v>
      </c>
    </row>
    <row r="243" spans="1:17" s="12" customFormat="1" ht="12.75" customHeight="1">
      <c r="A243" s="171"/>
      <c r="B243" s="172" t="s">
        <v>277</v>
      </c>
      <c r="C243" s="193" t="s">
        <v>255</v>
      </c>
      <c r="D243" s="190">
        <v>39</v>
      </c>
      <c r="E243" s="190">
        <v>1992</v>
      </c>
      <c r="F243" s="191">
        <v>24</v>
      </c>
      <c r="G243" s="191">
        <v>6.1</v>
      </c>
      <c r="H243" s="191">
        <v>6.2</v>
      </c>
      <c r="I243" s="191">
        <v>11.7</v>
      </c>
      <c r="J243" s="191">
        <v>2279.7</v>
      </c>
      <c r="K243" s="191">
        <v>11.7</v>
      </c>
      <c r="L243" s="191">
        <v>2279.7</v>
      </c>
      <c r="M243" s="184">
        <v>0.005132254243979471</v>
      </c>
      <c r="N243" s="185">
        <v>57.3</v>
      </c>
      <c r="O243" s="186">
        <v>0.2940781681800237</v>
      </c>
      <c r="P243" s="186">
        <v>307.93525463876824</v>
      </c>
      <c r="Q243" s="187">
        <v>17.644690090801422</v>
      </c>
    </row>
    <row r="244" spans="1:17" s="12" customFormat="1" ht="12.75" customHeight="1">
      <c r="A244" s="171"/>
      <c r="B244" s="188" t="s">
        <v>186</v>
      </c>
      <c r="C244" s="194" t="s">
        <v>150</v>
      </c>
      <c r="D244" s="195">
        <v>36</v>
      </c>
      <c r="E244" s="195">
        <v>1987</v>
      </c>
      <c r="F244" s="196">
        <v>25.026</v>
      </c>
      <c r="G244" s="196">
        <v>5.072495</v>
      </c>
      <c r="H244" s="196">
        <v>8.64</v>
      </c>
      <c r="I244" s="196">
        <v>11.31351</v>
      </c>
      <c r="J244" s="196">
        <v>2176.88</v>
      </c>
      <c r="K244" s="196">
        <v>11.31351</v>
      </c>
      <c r="L244" s="196">
        <v>2176.88</v>
      </c>
      <c r="M244" s="197">
        <v>0.005197121568483334</v>
      </c>
      <c r="N244" s="198">
        <v>69.215</v>
      </c>
      <c r="O244" s="198">
        <v>0.35971876936257396</v>
      </c>
      <c r="P244" s="198">
        <v>311.82729410900004</v>
      </c>
      <c r="Q244" s="199">
        <v>21.583126161754436</v>
      </c>
    </row>
    <row r="245" spans="1:17" s="12" customFormat="1" ht="12.75" customHeight="1">
      <c r="A245" s="171"/>
      <c r="B245" s="188" t="s">
        <v>289</v>
      </c>
      <c r="C245" s="189" t="s">
        <v>705</v>
      </c>
      <c r="D245" s="190">
        <v>45</v>
      </c>
      <c r="E245" s="190">
        <v>1979</v>
      </c>
      <c r="F245" s="191">
        <v>23.81</v>
      </c>
      <c r="G245" s="191">
        <v>4.543</v>
      </c>
      <c r="H245" s="191">
        <v>7.2</v>
      </c>
      <c r="I245" s="191">
        <v>12.067</v>
      </c>
      <c r="J245" s="191">
        <v>2320.03</v>
      </c>
      <c r="K245" s="191">
        <v>12.067</v>
      </c>
      <c r="L245" s="191">
        <v>2320.03</v>
      </c>
      <c r="M245" s="184">
        <v>0.005201225846217505</v>
      </c>
      <c r="N245" s="185">
        <v>55.59</v>
      </c>
      <c r="O245" s="186">
        <v>0.2891361447912311</v>
      </c>
      <c r="P245" s="186">
        <v>312.07355077305033</v>
      </c>
      <c r="Q245" s="187">
        <v>17.34816868747387</v>
      </c>
    </row>
    <row r="246" spans="1:17" s="12" customFormat="1" ht="12.75" customHeight="1">
      <c r="A246" s="171"/>
      <c r="B246" s="172" t="s">
        <v>294</v>
      </c>
      <c r="C246" s="189" t="s">
        <v>770</v>
      </c>
      <c r="D246" s="190">
        <v>40</v>
      </c>
      <c r="E246" s="190">
        <v>1983</v>
      </c>
      <c r="F246" s="191">
        <v>22.3</v>
      </c>
      <c r="G246" s="191">
        <v>4.323</v>
      </c>
      <c r="H246" s="191">
        <v>6.4</v>
      </c>
      <c r="I246" s="191">
        <v>11.564</v>
      </c>
      <c r="J246" s="191">
        <v>2221.32</v>
      </c>
      <c r="K246" s="191">
        <v>11.564</v>
      </c>
      <c r="L246" s="191">
        <v>2221.32</v>
      </c>
      <c r="M246" s="184">
        <v>0.005205913600921974</v>
      </c>
      <c r="N246" s="185">
        <v>57.12</v>
      </c>
      <c r="O246" s="186">
        <v>0.29736178488466314</v>
      </c>
      <c r="P246" s="186">
        <v>312.35481605531845</v>
      </c>
      <c r="Q246" s="187">
        <v>17.84170709307979</v>
      </c>
    </row>
    <row r="247" spans="1:17" s="12" customFormat="1" ht="12.75" customHeight="1">
      <c r="A247" s="171"/>
      <c r="B247" s="188" t="s">
        <v>292</v>
      </c>
      <c r="C247" s="212" t="s">
        <v>452</v>
      </c>
      <c r="D247" s="213">
        <v>41</v>
      </c>
      <c r="E247" s="213">
        <v>1996</v>
      </c>
      <c r="F247" s="214">
        <v>12.041</v>
      </c>
      <c r="G247" s="214">
        <v>3.0019</v>
      </c>
      <c r="H247" s="214">
        <v>3.2</v>
      </c>
      <c r="I247" s="214">
        <v>5.8391</v>
      </c>
      <c r="J247" s="214">
        <v>1116.28</v>
      </c>
      <c r="K247" s="214">
        <v>5.8391</v>
      </c>
      <c r="L247" s="214">
        <v>1116.28</v>
      </c>
      <c r="M247" s="215">
        <v>0.005230856057619952</v>
      </c>
      <c r="N247" s="216">
        <v>50.1</v>
      </c>
      <c r="O247" s="217">
        <v>0.2620658884867596</v>
      </c>
      <c r="P247" s="217">
        <v>313.8513634571971</v>
      </c>
      <c r="Q247" s="218">
        <v>15.723953309205577</v>
      </c>
    </row>
    <row r="248" spans="1:17" s="12" customFormat="1" ht="12.75" customHeight="1">
      <c r="A248" s="171"/>
      <c r="B248" s="188" t="s">
        <v>292</v>
      </c>
      <c r="C248" s="219" t="s">
        <v>455</v>
      </c>
      <c r="D248" s="213">
        <v>22</v>
      </c>
      <c r="E248" s="213" t="s">
        <v>35</v>
      </c>
      <c r="F248" s="214">
        <v>24.1</v>
      </c>
      <c r="G248" s="214">
        <v>5.3488</v>
      </c>
      <c r="H248" s="214">
        <v>6.56</v>
      </c>
      <c r="I248" s="214">
        <v>12.1912</v>
      </c>
      <c r="J248" s="214">
        <v>2326.63</v>
      </c>
      <c r="K248" s="214">
        <v>12.1912</v>
      </c>
      <c r="L248" s="214">
        <v>2326.63</v>
      </c>
      <c r="M248" s="215">
        <v>0.005239853350124429</v>
      </c>
      <c r="N248" s="216">
        <v>50.1</v>
      </c>
      <c r="O248" s="217">
        <v>0.2625166528412339</v>
      </c>
      <c r="P248" s="217">
        <v>314.3912010074657</v>
      </c>
      <c r="Q248" s="218">
        <v>15.750999170474033</v>
      </c>
    </row>
    <row r="249" spans="1:17" s="12" customFormat="1" ht="12.75" customHeight="1">
      <c r="A249" s="171"/>
      <c r="B249" s="188" t="s">
        <v>292</v>
      </c>
      <c r="C249" s="219" t="s">
        <v>756</v>
      </c>
      <c r="D249" s="213">
        <v>20</v>
      </c>
      <c r="E249" s="213">
        <v>1992</v>
      </c>
      <c r="F249" s="214">
        <v>12.120000000000001</v>
      </c>
      <c r="G249" s="214">
        <v>3.1656</v>
      </c>
      <c r="H249" s="214">
        <v>3.2</v>
      </c>
      <c r="I249" s="214">
        <v>5.7544</v>
      </c>
      <c r="J249" s="214">
        <v>1096.64</v>
      </c>
      <c r="K249" s="214">
        <v>5.7544</v>
      </c>
      <c r="L249" s="214">
        <v>1096.64</v>
      </c>
      <c r="M249" s="215">
        <v>0.005247300846221185</v>
      </c>
      <c r="N249" s="216">
        <v>50.1</v>
      </c>
      <c r="O249" s="217">
        <v>0.2628897723956814</v>
      </c>
      <c r="P249" s="217">
        <v>314.8380507732711</v>
      </c>
      <c r="Q249" s="218">
        <v>15.773386343740883</v>
      </c>
    </row>
    <row r="250" spans="1:17" s="12" customFormat="1" ht="12.75" customHeight="1">
      <c r="A250" s="171"/>
      <c r="B250" s="172" t="s">
        <v>104</v>
      </c>
      <c r="C250" s="173" t="s">
        <v>96</v>
      </c>
      <c r="D250" s="174">
        <v>30</v>
      </c>
      <c r="E250" s="174">
        <v>1977</v>
      </c>
      <c r="F250" s="175">
        <v>16.455</v>
      </c>
      <c r="G250" s="175">
        <v>3.468</v>
      </c>
      <c r="H250" s="175">
        <v>4.8</v>
      </c>
      <c r="I250" s="175">
        <v>8.187</v>
      </c>
      <c r="J250" s="175">
        <v>1557.06</v>
      </c>
      <c r="K250" s="175">
        <v>8.187</v>
      </c>
      <c r="L250" s="175">
        <v>1557.06</v>
      </c>
      <c r="M250" s="176">
        <v>0.005257986204770529</v>
      </c>
      <c r="N250" s="177">
        <v>81.641</v>
      </c>
      <c r="O250" s="177">
        <v>0.42926725174367075</v>
      </c>
      <c r="P250" s="177">
        <v>315.47917228623174</v>
      </c>
      <c r="Q250" s="178">
        <v>25.75603510462025</v>
      </c>
    </row>
    <row r="251" spans="1:17" s="12" customFormat="1" ht="12.75" customHeight="1">
      <c r="A251" s="171"/>
      <c r="B251" s="172" t="s">
        <v>294</v>
      </c>
      <c r="C251" s="189" t="s">
        <v>350</v>
      </c>
      <c r="D251" s="190">
        <v>12</v>
      </c>
      <c r="E251" s="190" t="s">
        <v>293</v>
      </c>
      <c r="F251" s="191">
        <v>5.8</v>
      </c>
      <c r="G251" s="191">
        <v>1.059</v>
      </c>
      <c r="H251" s="191">
        <v>1.84</v>
      </c>
      <c r="I251" s="191">
        <v>2.94</v>
      </c>
      <c r="J251" s="191">
        <v>551.14</v>
      </c>
      <c r="K251" s="191">
        <v>2.94</v>
      </c>
      <c r="L251" s="191">
        <v>551.14</v>
      </c>
      <c r="M251" s="184">
        <v>0.005334397793664042</v>
      </c>
      <c r="N251" s="185">
        <v>57.12</v>
      </c>
      <c r="O251" s="186">
        <v>0.30470080197409005</v>
      </c>
      <c r="P251" s="186">
        <v>320.06386761984254</v>
      </c>
      <c r="Q251" s="187">
        <v>18.282048118445402</v>
      </c>
    </row>
    <row r="252" spans="1:17" s="12" customFormat="1" ht="12.75" customHeight="1">
      <c r="A252" s="171"/>
      <c r="B252" s="188" t="s">
        <v>289</v>
      </c>
      <c r="C252" s="189" t="s">
        <v>706</v>
      </c>
      <c r="D252" s="190">
        <v>36</v>
      </c>
      <c r="E252" s="190">
        <v>1991</v>
      </c>
      <c r="F252" s="191">
        <v>22.338</v>
      </c>
      <c r="G252" s="191">
        <v>4.042</v>
      </c>
      <c r="H252" s="191">
        <v>5.76</v>
      </c>
      <c r="I252" s="191">
        <v>12.536</v>
      </c>
      <c r="J252" s="191">
        <v>2334.02</v>
      </c>
      <c r="K252" s="191">
        <v>12.536</v>
      </c>
      <c r="L252" s="191">
        <v>2334.02</v>
      </c>
      <c r="M252" s="184">
        <v>0.005370990822700748</v>
      </c>
      <c r="N252" s="185">
        <v>55.59</v>
      </c>
      <c r="O252" s="186">
        <v>0.29857337983393456</v>
      </c>
      <c r="P252" s="186">
        <v>322.25944936204485</v>
      </c>
      <c r="Q252" s="187">
        <v>17.914402790036075</v>
      </c>
    </row>
    <row r="253" spans="1:17" s="12" customFormat="1" ht="12.75" customHeight="1">
      <c r="A253" s="171"/>
      <c r="B253" s="188" t="s">
        <v>76</v>
      </c>
      <c r="C253" s="200" t="s">
        <v>53</v>
      </c>
      <c r="D253" s="201">
        <v>72</v>
      </c>
      <c r="E253" s="201">
        <v>1973</v>
      </c>
      <c r="F253" s="202">
        <v>40.42</v>
      </c>
      <c r="G253" s="202">
        <v>8.46</v>
      </c>
      <c r="H253" s="202">
        <v>11.52</v>
      </c>
      <c r="I253" s="202">
        <f>F253-G253-H253</f>
        <v>20.44</v>
      </c>
      <c r="J253" s="202">
        <v>3785.42</v>
      </c>
      <c r="K253" s="202">
        <f>I253/J253*L253</f>
        <v>20.44</v>
      </c>
      <c r="L253" s="202">
        <v>3785.42</v>
      </c>
      <c r="M253" s="203">
        <f>K253/L253</f>
        <v>0.005399665030564641</v>
      </c>
      <c r="N253" s="204">
        <v>49.595</v>
      </c>
      <c r="O253" s="204">
        <f>M253*N253</f>
        <v>0.26779638719085336</v>
      </c>
      <c r="P253" s="204">
        <f>M253*60*1000</f>
        <v>323.97990183387844</v>
      </c>
      <c r="Q253" s="205">
        <f>P253*N253/1000</f>
        <v>16.0677832314512</v>
      </c>
    </row>
    <row r="254" spans="1:17" s="12" customFormat="1" ht="12.75" customHeight="1">
      <c r="A254" s="171"/>
      <c r="B254" s="188" t="s">
        <v>76</v>
      </c>
      <c r="C254" s="200" t="s">
        <v>192</v>
      </c>
      <c r="D254" s="201">
        <v>41</v>
      </c>
      <c r="E254" s="201">
        <v>1987</v>
      </c>
      <c r="F254" s="202">
        <v>25.16</v>
      </c>
      <c r="G254" s="202">
        <v>4.93</v>
      </c>
      <c r="H254" s="202">
        <v>7.65</v>
      </c>
      <c r="I254" s="202">
        <v>12.58</v>
      </c>
      <c r="J254" s="202">
        <v>2317.37</v>
      </c>
      <c r="K254" s="202">
        <f>I254/J254*L254</f>
        <v>8.968591032075153</v>
      </c>
      <c r="L254" s="202">
        <v>1652.11</v>
      </c>
      <c r="M254" s="203">
        <f>K254/L254</f>
        <v>0.005428567729797141</v>
      </c>
      <c r="N254" s="204">
        <v>49.595</v>
      </c>
      <c r="O254" s="204">
        <f>M254*N254</f>
        <v>0.2692298165592892</v>
      </c>
      <c r="P254" s="204">
        <f>M254*60*1000</f>
        <v>325.7140637878285</v>
      </c>
      <c r="Q254" s="205">
        <f>P254*N254/1000</f>
        <v>16.153788993557352</v>
      </c>
    </row>
    <row r="255" spans="1:17" s="12" customFormat="1" ht="12.75" customHeight="1">
      <c r="A255" s="171"/>
      <c r="B255" s="188" t="s">
        <v>292</v>
      </c>
      <c r="C255" s="219" t="s">
        <v>757</v>
      </c>
      <c r="D255" s="213">
        <v>60</v>
      </c>
      <c r="E255" s="213" t="s">
        <v>35</v>
      </c>
      <c r="F255" s="214">
        <v>37.19</v>
      </c>
      <c r="G255" s="214">
        <v>9.3332</v>
      </c>
      <c r="H255" s="214">
        <v>9.6</v>
      </c>
      <c r="I255" s="214">
        <v>18.2568</v>
      </c>
      <c r="J255" s="214">
        <v>3336.63</v>
      </c>
      <c r="K255" s="214">
        <v>18.2568</v>
      </c>
      <c r="L255" s="214">
        <v>3336.63</v>
      </c>
      <c r="M255" s="215">
        <v>0.005471628559354798</v>
      </c>
      <c r="N255" s="216">
        <v>50.1</v>
      </c>
      <c r="O255" s="217">
        <v>0.27412859082367536</v>
      </c>
      <c r="P255" s="217">
        <v>328.2977135612879</v>
      </c>
      <c r="Q255" s="218">
        <v>16.447715449420524</v>
      </c>
    </row>
    <row r="256" spans="1:17" s="12" customFormat="1" ht="12.75" customHeight="1">
      <c r="A256" s="171"/>
      <c r="B256" s="172" t="s">
        <v>294</v>
      </c>
      <c r="C256" s="189" t="s">
        <v>473</v>
      </c>
      <c r="D256" s="190">
        <v>50</v>
      </c>
      <c r="E256" s="190">
        <v>1971</v>
      </c>
      <c r="F256" s="191">
        <v>25.4</v>
      </c>
      <c r="G256" s="191">
        <v>3.876</v>
      </c>
      <c r="H256" s="191">
        <v>8</v>
      </c>
      <c r="I256" s="191">
        <v>13.46</v>
      </c>
      <c r="J256" s="191">
        <v>2459.61</v>
      </c>
      <c r="K256" s="191">
        <v>13.5</v>
      </c>
      <c r="L256" s="191">
        <v>2459.61</v>
      </c>
      <c r="M256" s="184">
        <v>0.005488675033846829</v>
      </c>
      <c r="N256" s="185">
        <v>57.12</v>
      </c>
      <c r="O256" s="186">
        <v>0.31351311793333086</v>
      </c>
      <c r="P256" s="186">
        <v>329.32050203080973</v>
      </c>
      <c r="Q256" s="187">
        <v>18.81078707599985</v>
      </c>
    </row>
    <row r="257" spans="1:17" s="12" customFormat="1" ht="12.75" customHeight="1">
      <c r="A257" s="171"/>
      <c r="B257" s="188" t="s">
        <v>292</v>
      </c>
      <c r="C257" s="219" t="s">
        <v>758</v>
      </c>
      <c r="D257" s="213">
        <v>22</v>
      </c>
      <c r="E257" s="213" t="s">
        <v>35</v>
      </c>
      <c r="F257" s="214">
        <v>13.870000000000001</v>
      </c>
      <c r="G257" s="214">
        <v>3.2748</v>
      </c>
      <c r="H257" s="214">
        <v>3.52</v>
      </c>
      <c r="I257" s="214">
        <v>7.0752</v>
      </c>
      <c r="J257" s="214">
        <v>1285.12</v>
      </c>
      <c r="K257" s="214">
        <v>7.0752</v>
      </c>
      <c r="L257" s="214">
        <v>1285.12</v>
      </c>
      <c r="M257" s="215">
        <v>0.005505478087649403</v>
      </c>
      <c r="N257" s="216">
        <v>50.1</v>
      </c>
      <c r="O257" s="217">
        <v>0.2758244521912351</v>
      </c>
      <c r="P257" s="217">
        <v>330.3286852589642</v>
      </c>
      <c r="Q257" s="218">
        <v>16.549467131474106</v>
      </c>
    </row>
    <row r="258" spans="1:17" s="12" customFormat="1" ht="12.75" customHeight="1">
      <c r="A258" s="171"/>
      <c r="B258" s="172" t="s">
        <v>253</v>
      </c>
      <c r="C258" s="189" t="s">
        <v>641</v>
      </c>
      <c r="D258" s="190">
        <v>24</v>
      </c>
      <c r="E258" s="190" t="s">
        <v>35</v>
      </c>
      <c r="F258" s="191">
        <f>SUM(I258+H258+G258)</f>
        <v>8.4</v>
      </c>
      <c r="G258" s="191">
        <v>2.227</v>
      </c>
      <c r="H258" s="191">
        <v>0.24</v>
      </c>
      <c r="I258" s="191">
        <v>5.933</v>
      </c>
      <c r="J258" s="191">
        <v>1076.88</v>
      </c>
      <c r="K258" s="191">
        <f>SUM(I258)</f>
        <v>5.933</v>
      </c>
      <c r="L258" s="191">
        <f>SUM(J258)</f>
        <v>1076.88</v>
      </c>
      <c r="M258" s="184">
        <f>K258/L258</f>
        <v>0.005509434663100809</v>
      </c>
      <c r="N258" s="185">
        <v>92.98</v>
      </c>
      <c r="O258" s="186">
        <f>M258*N258</f>
        <v>0.5122672349751133</v>
      </c>
      <c r="P258" s="186">
        <f>M258*60*1000</f>
        <v>330.5660797860486</v>
      </c>
      <c r="Q258" s="187">
        <f>P258*N258/1000</f>
        <v>30.7360340985068</v>
      </c>
    </row>
    <row r="259" spans="1:17" s="12" customFormat="1" ht="12.75" customHeight="1">
      <c r="A259" s="171"/>
      <c r="B259" s="172" t="s">
        <v>418</v>
      </c>
      <c r="C259" s="189" t="s">
        <v>669</v>
      </c>
      <c r="D259" s="190">
        <v>32</v>
      </c>
      <c r="E259" s="190">
        <v>1962</v>
      </c>
      <c r="F259" s="191">
        <v>14.134999</v>
      </c>
      <c r="G259" s="191">
        <v>2.345595</v>
      </c>
      <c r="H259" s="191">
        <v>5.12</v>
      </c>
      <c r="I259" s="191">
        <v>6.669404</v>
      </c>
      <c r="J259" s="191">
        <v>1208.05</v>
      </c>
      <c r="K259" s="191">
        <v>6.669404</v>
      </c>
      <c r="L259" s="191">
        <v>1208.05</v>
      </c>
      <c r="M259" s="184">
        <v>0.0055208012913372795</v>
      </c>
      <c r="N259" s="185">
        <v>59.078</v>
      </c>
      <c r="O259" s="186">
        <v>0.3261578986896238</v>
      </c>
      <c r="P259" s="186">
        <v>331.24807748023676</v>
      </c>
      <c r="Q259" s="187">
        <v>19.569473921377426</v>
      </c>
    </row>
    <row r="260" spans="1:17" s="12" customFormat="1" ht="12.75" customHeight="1">
      <c r="A260" s="171"/>
      <c r="B260" s="188" t="s">
        <v>901</v>
      </c>
      <c r="C260" s="206" t="s">
        <v>878</v>
      </c>
      <c r="D260" s="207">
        <v>80</v>
      </c>
      <c r="E260" s="207">
        <v>1964</v>
      </c>
      <c r="F260" s="208">
        <v>39.808</v>
      </c>
      <c r="G260" s="208">
        <v>5.865</v>
      </c>
      <c r="H260" s="208">
        <v>12.72</v>
      </c>
      <c r="I260" s="208">
        <v>21.222996</v>
      </c>
      <c r="J260" s="208">
        <v>3830.86</v>
      </c>
      <c r="K260" s="208">
        <v>21.222996</v>
      </c>
      <c r="L260" s="208">
        <v>3830.86</v>
      </c>
      <c r="M260" s="209">
        <v>0.00554000824880053</v>
      </c>
      <c r="N260" s="210">
        <v>79.24300000000001</v>
      </c>
      <c r="O260" s="210">
        <v>0.4390068736597004</v>
      </c>
      <c r="P260" s="210">
        <v>332.4004949280318</v>
      </c>
      <c r="Q260" s="211">
        <v>26.340412419582027</v>
      </c>
    </row>
    <row r="261" spans="1:17" s="12" customFormat="1" ht="12.75" customHeight="1">
      <c r="A261" s="171"/>
      <c r="B261" s="188" t="s">
        <v>329</v>
      </c>
      <c r="C261" s="179" t="s">
        <v>412</v>
      </c>
      <c r="D261" s="180">
        <v>53</v>
      </c>
      <c r="E261" s="181" t="s">
        <v>35</v>
      </c>
      <c r="F261" s="182">
        <v>30.98</v>
      </c>
      <c r="G261" s="182">
        <v>5.47</v>
      </c>
      <c r="H261" s="182">
        <v>8.4</v>
      </c>
      <c r="I261" s="182">
        <v>17.11</v>
      </c>
      <c r="J261" s="183">
        <v>2993.98</v>
      </c>
      <c r="K261" s="182">
        <v>16.75</v>
      </c>
      <c r="L261" s="183">
        <v>2993.98</v>
      </c>
      <c r="M261" s="184">
        <v>0.005594559749898129</v>
      </c>
      <c r="N261" s="185">
        <v>65.1</v>
      </c>
      <c r="O261" s="186">
        <v>0.3642058397183681</v>
      </c>
      <c r="P261" s="186">
        <v>335.67358499388774</v>
      </c>
      <c r="Q261" s="187">
        <v>21.852350383102088</v>
      </c>
    </row>
    <row r="262" spans="1:17" s="12" customFormat="1" ht="12.75" customHeight="1">
      <c r="A262" s="171"/>
      <c r="B262" s="172" t="s">
        <v>253</v>
      </c>
      <c r="C262" s="189" t="s">
        <v>642</v>
      </c>
      <c r="D262" s="190">
        <v>20</v>
      </c>
      <c r="E262" s="190" t="s">
        <v>35</v>
      </c>
      <c r="F262" s="191">
        <f>SUM(I262+H262+G262)</f>
        <v>11.963000000000001</v>
      </c>
      <c r="G262" s="191">
        <v>2.349</v>
      </c>
      <c r="H262" s="191">
        <v>3.2</v>
      </c>
      <c r="I262" s="191">
        <v>6.414</v>
      </c>
      <c r="J262" s="191">
        <v>1143.7</v>
      </c>
      <c r="K262" s="191">
        <f>SUM(I262)</f>
        <v>6.414</v>
      </c>
      <c r="L262" s="191">
        <f>SUM(J262)</f>
        <v>1143.7</v>
      </c>
      <c r="M262" s="184">
        <f>K262/L262</f>
        <v>0.005608114015913264</v>
      </c>
      <c r="N262" s="185">
        <v>92.98</v>
      </c>
      <c r="O262" s="186">
        <f>M262*N262</f>
        <v>0.5214424411996152</v>
      </c>
      <c r="P262" s="186">
        <f>M262*60*1000</f>
        <v>336.4868409547958</v>
      </c>
      <c r="Q262" s="187">
        <f>P262*N262/1000</f>
        <v>31.286546471976916</v>
      </c>
    </row>
    <row r="263" spans="1:17" s="12" customFormat="1" ht="12.75" customHeight="1">
      <c r="A263" s="171"/>
      <c r="B263" s="188" t="s">
        <v>630</v>
      </c>
      <c r="C263" s="189" t="s">
        <v>602</v>
      </c>
      <c r="D263" s="190">
        <v>40</v>
      </c>
      <c r="E263" s="190" t="s">
        <v>35</v>
      </c>
      <c r="F263" s="191">
        <v>22</v>
      </c>
      <c r="G263" s="191">
        <v>2.7922499999999997</v>
      </c>
      <c r="H263" s="191">
        <v>6.4</v>
      </c>
      <c r="I263" s="191">
        <v>12.80775</v>
      </c>
      <c r="J263" s="191">
        <v>2283.7599999999998</v>
      </c>
      <c r="K263" s="191">
        <v>12.80775</v>
      </c>
      <c r="L263" s="191">
        <v>2283.7599999999998</v>
      </c>
      <c r="M263" s="184">
        <v>0.005608185623708272</v>
      </c>
      <c r="N263" s="185">
        <v>80</v>
      </c>
      <c r="O263" s="186">
        <v>0.4486548498966617</v>
      </c>
      <c r="P263" s="186">
        <v>336.4911374224963</v>
      </c>
      <c r="Q263" s="187">
        <v>26.919290993799702</v>
      </c>
    </row>
    <row r="264" spans="1:17" s="12" customFormat="1" ht="12.75" customHeight="1">
      <c r="A264" s="171"/>
      <c r="B264" s="188" t="s">
        <v>289</v>
      </c>
      <c r="C264" s="189" t="s">
        <v>707</v>
      </c>
      <c r="D264" s="190">
        <v>30</v>
      </c>
      <c r="E264" s="190">
        <v>1984</v>
      </c>
      <c r="F264" s="191">
        <v>16.644</v>
      </c>
      <c r="G264" s="191">
        <v>3.468</v>
      </c>
      <c r="H264" s="191">
        <v>4.8</v>
      </c>
      <c r="I264" s="191">
        <v>8.375999999999998</v>
      </c>
      <c r="J264" s="191">
        <v>1491.86</v>
      </c>
      <c r="K264" s="191">
        <v>8.376</v>
      </c>
      <c r="L264" s="191">
        <v>1491.86</v>
      </c>
      <c r="M264" s="184">
        <v>0.005614467845508292</v>
      </c>
      <c r="N264" s="185">
        <v>55.59</v>
      </c>
      <c r="O264" s="186">
        <v>0.3121082675318059</v>
      </c>
      <c r="P264" s="186">
        <v>336.8680707304975</v>
      </c>
      <c r="Q264" s="187">
        <v>18.72649605190836</v>
      </c>
    </row>
    <row r="265" spans="1:17" s="12" customFormat="1" ht="12.75" customHeight="1">
      <c r="A265" s="171"/>
      <c r="B265" s="172" t="s">
        <v>340</v>
      </c>
      <c r="C265" s="189" t="s">
        <v>725</v>
      </c>
      <c r="D265" s="190">
        <v>12</v>
      </c>
      <c r="E265" s="190">
        <v>1986</v>
      </c>
      <c r="F265" s="191">
        <v>5.691</v>
      </c>
      <c r="G265" s="191">
        <v>0.56</v>
      </c>
      <c r="H265" s="191">
        <v>1.28</v>
      </c>
      <c r="I265" s="191">
        <v>3.84</v>
      </c>
      <c r="J265" s="191">
        <v>680.12</v>
      </c>
      <c r="K265" s="191">
        <v>3.84</v>
      </c>
      <c r="L265" s="191">
        <v>680.12</v>
      </c>
      <c r="M265" s="184">
        <f>K265/L265</f>
        <v>0.0056460624595659585</v>
      </c>
      <c r="N265" s="185">
        <v>83.2</v>
      </c>
      <c r="O265" s="186">
        <f>M265*N265</f>
        <v>0.46975239663588775</v>
      </c>
      <c r="P265" s="186">
        <f>M265*60*1000</f>
        <v>338.7637475739575</v>
      </c>
      <c r="Q265" s="187">
        <f>P265*N265/1000</f>
        <v>28.185143798153266</v>
      </c>
    </row>
    <row r="266" spans="1:17" s="12" customFormat="1" ht="12.75" customHeight="1">
      <c r="A266" s="171"/>
      <c r="B266" s="188" t="s">
        <v>901</v>
      </c>
      <c r="C266" s="206" t="s">
        <v>881</v>
      </c>
      <c r="D266" s="207">
        <v>51</v>
      </c>
      <c r="E266" s="207">
        <v>1988</v>
      </c>
      <c r="F266" s="208">
        <v>22.377</v>
      </c>
      <c r="G266" s="208">
        <v>3.742788</v>
      </c>
      <c r="H266" s="208">
        <v>8</v>
      </c>
      <c r="I266" s="208">
        <v>10.634215000000001</v>
      </c>
      <c r="J266" s="208">
        <v>1853.38</v>
      </c>
      <c r="K266" s="208">
        <v>10.634215000000001</v>
      </c>
      <c r="L266" s="208">
        <v>1853.38</v>
      </c>
      <c r="M266" s="209">
        <v>0.005737741315866148</v>
      </c>
      <c r="N266" s="210">
        <v>79.24300000000001</v>
      </c>
      <c r="O266" s="210">
        <v>0.4546758350931812</v>
      </c>
      <c r="P266" s="210">
        <v>344.2644789519689</v>
      </c>
      <c r="Q266" s="211">
        <v>27.280550105590876</v>
      </c>
    </row>
    <row r="267" spans="1:17" s="12" customFormat="1" ht="12.75" customHeight="1">
      <c r="A267" s="171"/>
      <c r="B267" s="172" t="s">
        <v>104</v>
      </c>
      <c r="C267" s="173" t="s">
        <v>92</v>
      </c>
      <c r="D267" s="174">
        <v>79</v>
      </c>
      <c r="E267" s="174">
        <v>1976</v>
      </c>
      <c r="F267" s="175">
        <v>41.87</v>
      </c>
      <c r="G267" s="175">
        <v>7.149712</v>
      </c>
      <c r="H267" s="175">
        <v>12.64</v>
      </c>
      <c r="I267" s="175">
        <v>22.080288</v>
      </c>
      <c r="J267" s="175">
        <v>3845.02</v>
      </c>
      <c r="K267" s="175">
        <v>22.080288</v>
      </c>
      <c r="L267" s="175">
        <v>3845.02</v>
      </c>
      <c r="M267" s="176">
        <v>0.005742567788984193</v>
      </c>
      <c r="N267" s="177">
        <v>81.641</v>
      </c>
      <c r="O267" s="177">
        <v>0.4688289768604585</v>
      </c>
      <c r="P267" s="177">
        <v>344.5540673390516</v>
      </c>
      <c r="Q267" s="178">
        <v>28.129738611627513</v>
      </c>
    </row>
    <row r="268" spans="1:17" s="12" customFormat="1" ht="12.75" customHeight="1">
      <c r="A268" s="171"/>
      <c r="B268" s="172" t="s">
        <v>418</v>
      </c>
      <c r="C268" s="189" t="s">
        <v>670</v>
      </c>
      <c r="D268" s="190">
        <v>32</v>
      </c>
      <c r="E268" s="190">
        <v>1961</v>
      </c>
      <c r="F268" s="191">
        <v>13.695001</v>
      </c>
      <c r="G268" s="191">
        <v>1.79214</v>
      </c>
      <c r="H268" s="191">
        <v>4.986</v>
      </c>
      <c r="I268" s="191">
        <v>6.916861</v>
      </c>
      <c r="J268" s="191">
        <v>1204.31</v>
      </c>
      <c r="K268" s="191">
        <v>6.916861</v>
      </c>
      <c r="L268" s="191">
        <v>1204.31</v>
      </c>
      <c r="M268" s="184">
        <v>0.00574342237463776</v>
      </c>
      <c r="N268" s="185">
        <v>59.078</v>
      </c>
      <c r="O268" s="186">
        <v>0.3393099070488496</v>
      </c>
      <c r="P268" s="186">
        <v>344.6053424782656</v>
      </c>
      <c r="Q268" s="187">
        <v>20.358594422930974</v>
      </c>
    </row>
    <row r="269" spans="1:17" s="12" customFormat="1" ht="12.75" customHeight="1">
      <c r="A269" s="171"/>
      <c r="B269" s="188" t="s">
        <v>292</v>
      </c>
      <c r="C269" s="219" t="s">
        <v>458</v>
      </c>
      <c r="D269" s="213">
        <v>20</v>
      </c>
      <c r="E269" s="213">
        <v>1995</v>
      </c>
      <c r="F269" s="214">
        <v>11.5555</v>
      </c>
      <c r="G269" s="214">
        <v>2.395</v>
      </c>
      <c r="H269" s="214">
        <v>3.2</v>
      </c>
      <c r="I269" s="214">
        <v>5.9605</v>
      </c>
      <c r="J269" s="214">
        <v>1035.75</v>
      </c>
      <c r="K269" s="214">
        <v>5.9605</v>
      </c>
      <c r="L269" s="214">
        <v>1035.75</v>
      </c>
      <c r="M269" s="215">
        <v>0.005754767076997344</v>
      </c>
      <c r="N269" s="216">
        <v>50.1</v>
      </c>
      <c r="O269" s="217">
        <v>0.28831383055756693</v>
      </c>
      <c r="P269" s="217">
        <v>345.28602461984065</v>
      </c>
      <c r="Q269" s="218">
        <v>17.298829833454015</v>
      </c>
    </row>
    <row r="270" spans="1:17" s="12" customFormat="1" ht="12.75" customHeight="1">
      <c r="A270" s="171"/>
      <c r="B270" s="188" t="s">
        <v>292</v>
      </c>
      <c r="C270" s="219" t="s">
        <v>759</v>
      </c>
      <c r="D270" s="213">
        <v>22</v>
      </c>
      <c r="E270" s="213" t="s">
        <v>35</v>
      </c>
      <c r="F270" s="214">
        <v>14.14</v>
      </c>
      <c r="G270" s="214">
        <v>3.4931</v>
      </c>
      <c r="H270" s="214">
        <v>3.52</v>
      </c>
      <c r="I270" s="214">
        <v>7.1269</v>
      </c>
      <c r="J270" s="214">
        <v>1237.62</v>
      </c>
      <c r="K270" s="214">
        <v>7.1269</v>
      </c>
      <c r="L270" s="214">
        <v>1237.62</v>
      </c>
      <c r="M270" s="215">
        <v>0.005758552706000227</v>
      </c>
      <c r="N270" s="216">
        <v>50.1</v>
      </c>
      <c r="O270" s="217">
        <v>0.28850349057061137</v>
      </c>
      <c r="P270" s="217">
        <v>345.5131623600136</v>
      </c>
      <c r="Q270" s="218">
        <v>17.310209434236683</v>
      </c>
    </row>
    <row r="271" spans="1:17" s="12" customFormat="1" ht="12.75" customHeight="1">
      <c r="A271" s="171"/>
      <c r="B271" s="172" t="s">
        <v>418</v>
      </c>
      <c r="C271" s="189" t="s">
        <v>671</v>
      </c>
      <c r="D271" s="190">
        <v>54</v>
      </c>
      <c r="E271" s="190">
        <v>1983</v>
      </c>
      <c r="F271" s="191">
        <v>31.812</v>
      </c>
      <c r="G271" s="191">
        <v>6.167017</v>
      </c>
      <c r="H271" s="191">
        <v>8.573</v>
      </c>
      <c r="I271" s="191">
        <v>17.071983</v>
      </c>
      <c r="J271" s="191">
        <v>2959.47</v>
      </c>
      <c r="K271" s="191">
        <v>17.071983</v>
      </c>
      <c r="L271" s="191">
        <v>2959.47</v>
      </c>
      <c r="M271" s="184">
        <v>0.005768594714594167</v>
      </c>
      <c r="N271" s="185">
        <v>59.078</v>
      </c>
      <c r="O271" s="186">
        <v>0.34079703854879423</v>
      </c>
      <c r="P271" s="186">
        <v>346.11568287565</v>
      </c>
      <c r="Q271" s="187">
        <v>20.447822312927652</v>
      </c>
    </row>
    <row r="272" spans="1:17" s="12" customFormat="1" ht="12.75" customHeight="1">
      <c r="A272" s="171"/>
      <c r="B272" s="188" t="s">
        <v>292</v>
      </c>
      <c r="C272" s="219" t="s">
        <v>457</v>
      </c>
      <c r="D272" s="213">
        <v>20</v>
      </c>
      <c r="E272" s="213">
        <v>1993</v>
      </c>
      <c r="F272" s="214">
        <v>11.91</v>
      </c>
      <c r="G272" s="214">
        <v>2.2651</v>
      </c>
      <c r="H272" s="214">
        <v>3.2</v>
      </c>
      <c r="I272" s="214">
        <v>6.4449</v>
      </c>
      <c r="J272" s="214">
        <v>1108.85</v>
      </c>
      <c r="K272" s="214">
        <v>6.4449</v>
      </c>
      <c r="L272" s="214">
        <v>1108.85</v>
      </c>
      <c r="M272" s="215">
        <v>0.005812237904134915</v>
      </c>
      <c r="N272" s="216">
        <v>50.1</v>
      </c>
      <c r="O272" s="217">
        <v>0.2911931189971593</v>
      </c>
      <c r="P272" s="217">
        <v>348.7342742480949</v>
      </c>
      <c r="Q272" s="218">
        <v>17.471587139829552</v>
      </c>
    </row>
    <row r="273" spans="1:17" s="12" customFormat="1" ht="12.75" customHeight="1">
      <c r="A273" s="171"/>
      <c r="B273" s="188" t="s">
        <v>292</v>
      </c>
      <c r="C273" s="219" t="s">
        <v>456</v>
      </c>
      <c r="D273" s="213">
        <v>20</v>
      </c>
      <c r="E273" s="213" t="s">
        <v>35</v>
      </c>
      <c r="F273" s="214">
        <v>12.2</v>
      </c>
      <c r="G273" s="214">
        <v>2.4015</v>
      </c>
      <c r="H273" s="214">
        <v>3.2</v>
      </c>
      <c r="I273" s="214">
        <v>6.5985</v>
      </c>
      <c r="J273" s="214">
        <v>1135.08</v>
      </c>
      <c r="K273" s="214">
        <v>6.5985</v>
      </c>
      <c r="L273" s="214">
        <v>1135.08</v>
      </c>
      <c r="M273" s="215">
        <v>0.0058132466434083945</v>
      </c>
      <c r="N273" s="216">
        <v>50.1</v>
      </c>
      <c r="O273" s="217">
        <v>0.29124365683476056</v>
      </c>
      <c r="P273" s="217">
        <v>348.7947986045037</v>
      </c>
      <c r="Q273" s="218">
        <v>17.474619410085634</v>
      </c>
    </row>
    <row r="274" spans="1:17" s="12" customFormat="1" ht="12.75" customHeight="1">
      <c r="A274" s="171"/>
      <c r="B274" s="172" t="s">
        <v>418</v>
      </c>
      <c r="C274" s="189" t="s">
        <v>672</v>
      </c>
      <c r="D274" s="190">
        <v>100</v>
      </c>
      <c r="E274" s="190">
        <v>1971</v>
      </c>
      <c r="F274" s="191">
        <v>48.816994</v>
      </c>
      <c r="G274" s="191">
        <v>7.16856</v>
      </c>
      <c r="H274" s="191">
        <v>16</v>
      </c>
      <c r="I274" s="191">
        <v>25.648434</v>
      </c>
      <c r="J274" s="191">
        <v>4404.219999999999</v>
      </c>
      <c r="K274" s="191">
        <v>25.648434</v>
      </c>
      <c r="L274" s="191">
        <v>4404.219999999999</v>
      </c>
      <c r="M274" s="184">
        <v>0.005823604179627722</v>
      </c>
      <c r="N274" s="185">
        <v>59.078</v>
      </c>
      <c r="O274" s="186">
        <v>0.34404688772404657</v>
      </c>
      <c r="P274" s="186">
        <v>349.4162507776633</v>
      </c>
      <c r="Q274" s="187">
        <v>20.642813263442793</v>
      </c>
    </row>
    <row r="275" spans="1:17" s="12" customFormat="1" ht="12.75" customHeight="1">
      <c r="A275" s="171"/>
      <c r="B275" s="172" t="s">
        <v>723</v>
      </c>
      <c r="C275" s="189" t="s">
        <v>739</v>
      </c>
      <c r="D275" s="190">
        <v>56</v>
      </c>
      <c r="E275" s="190">
        <v>1967</v>
      </c>
      <c r="F275" s="191">
        <v>29.1</v>
      </c>
      <c r="G275" s="191">
        <v>5.77</v>
      </c>
      <c r="H275" s="191">
        <v>8.72</v>
      </c>
      <c r="I275" s="191">
        <v>14.6</v>
      </c>
      <c r="J275" s="191">
        <v>2494.33</v>
      </c>
      <c r="K275" s="191">
        <v>14.6</v>
      </c>
      <c r="L275" s="191">
        <v>2494.33</v>
      </c>
      <c r="M275" s="184">
        <f>K275/L275</f>
        <v>0.005853275228217597</v>
      </c>
      <c r="N275" s="185">
        <v>83.2</v>
      </c>
      <c r="O275" s="186">
        <f>M275*N275</f>
        <v>0.48699249898770414</v>
      </c>
      <c r="P275" s="186">
        <f>M275*60*1000</f>
        <v>351.1965136930558</v>
      </c>
      <c r="Q275" s="187">
        <f>P275*N275/1000</f>
        <v>29.219549939262244</v>
      </c>
    </row>
    <row r="276" spans="1:17" s="12" customFormat="1" ht="12.75" customHeight="1">
      <c r="A276" s="171"/>
      <c r="B276" s="172" t="s">
        <v>253</v>
      </c>
      <c r="C276" s="189" t="s">
        <v>643</v>
      </c>
      <c r="D276" s="190">
        <v>10</v>
      </c>
      <c r="E276" s="190" t="s">
        <v>35</v>
      </c>
      <c r="F276" s="191">
        <f>SUM(I276+H276+G276)</f>
        <v>6.3999999999999995</v>
      </c>
      <c r="G276" s="191">
        <v>0.951</v>
      </c>
      <c r="H276" s="191">
        <v>1.6</v>
      </c>
      <c r="I276" s="191">
        <v>3.849</v>
      </c>
      <c r="J276" s="191">
        <v>656.14</v>
      </c>
      <c r="K276" s="191">
        <f>SUM(I276)</f>
        <v>3.849</v>
      </c>
      <c r="L276" s="191">
        <f>SUM(J276)</f>
        <v>656.14</v>
      </c>
      <c r="M276" s="184">
        <f>K276/L276</f>
        <v>0.005866126131618253</v>
      </c>
      <c r="N276" s="185">
        <v>92.98</v>
      </c>
      <c r="O276" s="186">
        <f>M276*N276</f>
        <v>0.5454324077178652</v>
      </c>
      <c r="P276" s="186">
        <f>M276*60*1000</f>
        <v>351.96756789709514</v>
      </c>
      <c r="Q276" s="187">
        <f>P276*N276/1000</f>
        <v>32.72594446307191</v>
      </c>
    </row>
    <row r="277" spans="1:17" s="12" customFormat="1" ht="12.75" customHeight="1">
      <c r="A277" s="171"/>
      <c r="B277" s="188" t="s">
        <v>340</v>
      </c>
      <c r="C277" s="189" t="s">
        <v>726</v>
      </c>
      <c r="D277" s="190">
        <v>20</v>
      </c>
      <c r="E277" s="190">
        <v>1979</v>
      </c>
      <c r="F277" s="191">
        <v>11.51</v>
      </c>
      <c r="G277" s="191">
        <v>1.02</v>
      </c>
      <c r="H277" s="191">
        <v>3.04</v>
      </c>
      <c r="I277" s="191">
        <v>6.19</v>
      </c>
      <c r="J277" s="191">
        <v>1052.1</v>
      </c>
      <c r="K277" s="191">
        <v>6.19</v>
      </c>
      <c r="L277" s="191">
        <v>1052.1</v>
      </c>
      <c r="M277" s="184">
        <f>K277/L277</f>
        <v>0.0058834711529322315</v>
      </c>
      <c r="N277" s="185">
        <v>83.2</v>
      </c>
      <c r="O277" s="186">
        <f>M277*N277</f>
        <v>0.4895047999239617</v>
      </c>
      <c r="P277" s="186">
        <f>M277*60*1000</f>
        <v>353.0082691759339</v>
      </c>
      <c r="Q277" s="187">
        <f>P277*N277/1000</f>
        <v>29.370287995437703</v>
      </c>
    </row>
    <row r="278" spans="1:17" s="12" customFormat="1" ht="12.75" customHeight="1">
      <c r="A278" s="171"/>
      <c r="B278" s="188" t="s">
        <v>186</v>
      </c>
      <c r="C278" s="194" t="s">
        <v>148</v>
      </c>
      <c r="D278" s="195">
        <v>72</v>
      </c>
      <c r="E278" s="195">
        <v>1985</v>
      </c>
      <c r="F278" s="196">
        <v>53.881</v>
      </c>
      <c r="G278" s="196">
        <v>10.458635</v>
      </c>
      <c r="H278" s="196">
        <v>17.28</v>
      </c>
      <c r="I278" s="196">
        <v>26.142345</v>
      </c>
      <c r="J278" s="196">
        <v>4428.07</v>
      </c>
      <c r="K278" s="196">
        <v>26.142345</v>
      </c>
      <c r="L278" s="196">
        <v>4428.07</v>
      </c>
      <c r="M278" s="197">
        <v>0.0059037786213858405</v>
      </c>
      <c r="N278" s="198">
        <v>69.215</v>
      </c>
      <c r="O278" s="198">
        <v>0.408630037279221</v>
      </c>
      <c r="P278" s="198">
        <v>354.22671728315044</v>
      </c>
      <c r="Q278" s="199">
        <v>24.51780223675326</v>
      </c>
    </row>
    <row r="279" spans="1:17" s="12" customFormat="1" ht="12.75" customHeight="1">
      <c r="A279" s="171"/>
      <c r="B279" s="172" t="s">
        <v>294</v>
      </c>
      <c r="C279" s="189" t="s">
        <v>347</v>
      </c>
      <c r="D279" s="190">
        <v>30</v>
      </c>
      <c r="E279" s="190" t="s">
        <v>293</v>
      </c>
      <c r="F279" s="191">
        <v>13</v>
      </c>
      <c r="G279" s="191">
        <v>1.747</v>
      </c>
      <c r="H279" s="191">
        <v>4.18</v>
      </c>
      <c r="I279" s="191">
        <v>7.051</v>
      </c>
      <c r="J279" s="191">
        <v>1199.28</v>
      </c>
      <c r="K279" s="191">
        <v>7.1</v>
      </c>
      <c r="L279" s="191">
        <v>1199.28</v>
      </c>
      <c r="M279" s="184">
        <v>0.005920218797945433</v>
      </c>
      <c r="N279" s="185">
        <v>57.12</v>
      </c>
      <c r="O279" s="186">
        <v>0.33816289773864316</v>
      </c>
      <c r="P279" s="186">
        <v>355.213127876726</v>
      </c>
      <c r="Q279" s="187">
        <v>20.289773864318587</v>
      </c>
    </row>
    <row r="280" spans="1:17" s="12" customFormat="1" ht="12.75" customHeight="1">
      <c r="A280" s="171"/>
      <c r="B280" s="188" t="s">
        <v>292</v>
      </c>
      <c r="C280" s="219" t="s">
        <v>454</v>
      </c>
      <c r="D280" s="213">
        <v>40</v>
      </c>
      <c r="E280" s="213">
        <v>1992</v>
      </c>
      <c r="F280" s="214">
        <v>24.756</v>
      </c>
      <c r="G280" s="214">
        <v>5.1305</v>
      </c>
      <c r="H280" s="214">
        <v>6.4</v>
      </c>
      <c r="I280" s="214">
        <v>13.2255</v>
      </c>
      <c r="J280" s="214">
        <v>2229.96</v>
      </c>
      <c r="K280" s="214">
        <v>13.2255</v>
      </c>
      <c r="L280" s="214">
        <v>2229.96</v>
      </c>
      <c r="M280" s="215">
        <v>0.0059308238712802025</v>
      </c>
      <c r="N280" s="216">
        <v>50.1</v>
      </c>
      <c r="O280" s="217">
        <v>0.29713427595113817</v>
      </c>
      <c r="P280" s="217">
        <v>355.84943227681214</v>
      </c>
      <c r="Q280" s="218">
        <v>17.828056557068287</v>
      </c>
    </row>
    <row r="281" spans="1:17" s="12" customFormat="1" ht="12.75" customHeight="1">
      <c r="A281" s="171"/>
      <c r="B281" s="172" t="s">
        <v>328</v>
      </c>
      <c r="C281" s="200" t="s">
        <v>314</v>
      </c>
      <c r="D281" s="201">
        <v>24</v>
      </c>
      <c r="E281" s="201">
        <v>1993</v>
      </c>
      <c r="F281" s="202">
        <v>9.757</v>
      </c>
      <c r="G281" s="202">
        <v>0.163</v>
      </c>
      <c r="H281" s="202">
        <v>0</v>
      </c>
      <c r="I281" s="202">
        <v>9.594</v>
      </c>
      <c r="J281" s="202">
        <v>1614.06</v>
      </c>
      <c r="K281" s="202">
        <v>9.594</v>
      </c>
      <c r="L281" s="202">
        <v>1614.06</v>
      </c>
      <c r="M281" s="203">
        <v>0.005944016951042712</v>
      </c>
      <c r="N281" s="204">
        <v>58.1</v>
      </c>
      <c r="O281" s="204">
        <v>0.376428649492584</v>
      </c>
      <c r="P281" s="204">
        <v>356.64101706256275</v>
      </c>
      <c r="Q281" s="205">
        <v>20.720843091334896</v>
      </c>
    </row>
    <row r="282" spans="1:17" s="12" customFormat="1" ht="12.75" customHeight="1">
      <c r="A282" s="171"/>
      <c r="B282" s="188" t="s">
        <v>630</v>
      </c>
      <c r="C282" s="189" t="s">
        <v>603</v>
      </c>
      <c r="D282" s="190">
        <v>36</v>
      </c>
      <c r="E282" s="190" t="s">
        <v>35</v>
      </c>
      <c r="F282" s="191">
        <v>17.697</v>
      </c>
      <c r="G282" s="191">
        <v>2.8514099999999996</v>
      </c>
      <c r="H282" s="191">
        <v>5.76</v>
      </c>
      <c r="I282" s="191">
        <v>9.08559</v>
      </c>
      <c r="J282" s="191">
        <v>1527.82</v>
      </c>
      <c r="K282" s="191">
        <v>9.08559</v>
      </c>
      <c r="L282" s="191">
        <v>1527.82</v>
      </c>
      <c r="M282" s="184">
        <v>0.005946767289340367</v>
      </c>
      <c r="N282" s="185">
        <v>80</v>
      </c>
      <c r="O282" s="186">
        <v>0.47574138314722936</v>
      </c>
      <c r="P282" s="186">
        <v>356.80603736042207</v>
      </c>
      <c r="Q282" s="187">
        <v>28.544482988833767</v>
      </c>
    </row>
    <row r="283" spans="1:17" s="12" customFormat="1" ht="12.75" customHeight="1">
      <c r="A283" s="171"/>
      <c r="B283" s="188" t="s">
        <v>329</v>
      </c>
      <c r="C283" s="179" t="s">
        <v>411</v>
      </c>
      <c r="D283" s="180">
        <v>54</v>
      </c>
      <c r="E283" s="181" t="s">
        <v>35</v>
      </c>
      <c r="F283" s="182">
        <v>32.21</v>
      </c>
      <c r="G283" s="182">
        <v>5.47</v>
      </c>
      <c r="H283" s="182">
        <v>8.64</v>
      </c>
      <c r="I283" s="182">
        <v>18.1</v>
      </c>
      <c r="J283" s="183">
        <v>3008.9</v>
      </c>
      <c r="K283" s="182">
        <v>18.1</v>
      </c>
      <c r="L283" s="183">
        <v>3008.9</v>
      </c>
      <c r="M283" s="184">
        <v>0.006015487387417329</v>
      </c>
      <c r="N283" s="185">
        <v>65.1</v>
      </c>
      <c r="O283" s="186">
        <v>0.3916082289208681</v>
      </c>
      <c r="P283" s="186">
        <v>360.92924324503974</v>
      </c>
      <c r="Q283" s="187">
        <v>23.496493735252088</v>
      </c>
    </row>
    <row r="284" spans="1:17" s="12" customFormat="1" ht="12.75" customHeight="1">
      <c r="A284" s="171"/>
      <c r="B284" s="172" t="s">
        <v>36</v>
      </c>
      <c r="C284" s="189" t="s">
        <v>550</v>
      </c>
      <c r="D284" s="190">
        <v>50</v>
      </c>
      <c r="E284" s="190">
        <v>1971</v>
      </c>
      <c r="F284" s="191">
        <f>G284+H284+I284</f>
        <v>35.716</v>
      </c>
      <c r="G284" s="191">
        <v>12.1819</v>
      </c>
      <c r="H284" s="191">
        <v>8</v>
      </c>
      <c r="I284" s="191">
        <v>15.5341</v>
      </c>
      <c r="J284" s="191">
        <v>2577.37</v>
      </c>
      <c r="K284" s="191">
        <v>15.5341</v>
      </c>
      <c r="L284" s="191">
        <v>2577.37</v>
      </c>
      <c r="M284" s="184">
        <f>K284/L284</f>
        <v>0.006027112909671487</v>
      </c>
      <c r="N284" s="185">
        <v>56.789</v>
      </c>
      <c r="O284" s="186">
        <f>M284*N284</f>
        <v>0.34227371502733406</v>
      </c>
      <c r="P284" s="186">
        <f>M284*60*1000</f>
        <v>361.6267745802892</v>
      </c>
      <c r="Q284" s="187">
        <f>P284*N284/1000</f>
        <v>20.53642290164004</v>
      </c>
    </row>
    <row r="285" spans="1:17" s="12" customFormat="1" ht="12.75" customHeight="1">
      <c r="A285" s="171"/>
      <c r="B285" s="172" t="s">
        <v>36</v>
      </c>
      <c r="C285" s="189" t="s">
        <v>551</v>
      </c>
      <c r="D285" s="190">
        <v>45</v>
      </c>
      <c r="E285" s="190">
        <v>1980</v>
      </c>
      <c r="F285" s="191">
        <f>G285+H285+I285</f>
        <v>25.485</v>
      </c>
      <c r="G285" s="191">
        <v>4.19284</v>
      </c>
      <c r="H285" s="191">
        <v>7.2</v>
      </c>
      <c r="I285" s="191">
        <v>14.09216</v>
      </c>
      <c r="J285" s="191">
        <v>2333.07</v>
      </c>
      <c r="K285" s="191">
        <v>14.09216</v>
      </c>
      <c r="L285" s="191">
        <v>2333.07</v>
      </c>
      <c r="M285" s="184">
        <f>K285/L285</f>
        <v>0.006040178820181134</v>
      </c>
      <c r="N285" s="185">
        <v>56.789</v>
      </c>
      <c r="O285" s="186">
        <f>M285*N285</f>
        <v>0.3430157150192664</v>
      </c>
      <c r="P285" s="186">
        <f>M285*60*1000</f>
        <v>362.41072921086806</v>
      </c>
      <c r="Q285" s="187">
        <f>P285*N285/1000</f>
        <v>20.58094290115599</v>
      </c>
    </row>
    <row r="286" spans="1:17" s="12" customFormat="1" ht="12.75" customHeight="1">
      <c r="A286" s="171"/>
      <c r="B286" s="172" t="s">
        <v>36</v>
      </c>
      <c r="C286" s="189" t="s">
        <v>552</v>
      </c>
      <c r="D286" s="190">
        <v>54</v>
      </c>
      <c r="E286" s="190">
        <v>1986</v>
      </c>
      <c r="F286" s="191">
        <f>G286+H286+I286</f>
        <v>32.871</v>
      </c>
      <c r="G286" s="191">
        <v>6.175940000000001</v>
      </c>
      <c r="H286" s="191">
        <v>8.64</v>
      </c>
      <c r="I286" s="191">
        <v>18.05506</v>
      </c>
      <c r="J286" s="191">
        <v>2984.27</v>
      </c>
      <c r="K286" s="191">
        <v>18.05506</v>
      </c>
      <c r="L286" s="191">
        <v>2984.27</v>
      </c>
      <c r="M286" s="184">
        <f>K286/L286</f>
        <v>0.006050075897958295</v>
      </c>
      <c r="N286" s="185">
        <v>56.789</v>
      </c>
      <c r="O286" s="186">
        <f>M286*N286</f>
        <v>0.3435777601691536</v>
      </c>
      <c r="P286" s="186">
        <f>M286*60*1000</f>
        <v>363.0045538774977</v>
      </c>
      <c r="Q286" s="187">
        <f>P286*N286/1000</f>
        <v>20.61466561014922</v>
      </c>
    </row>
    <row r="287" spans="1:17" s="12" customFormat="1" ht="12.75" customHeight="1">
      <c r="A287" s="171"/>
      <c r="B287" s="172" t="s">
        <v>36</v>
      </c>
      <c r="C287" s="189" t="s">
        <v>553</v>
      </c>
      <c r="D287" s="190">
        <v>40</v>
      </c>
      <c r="E287" s="190" t="s">
        <v>35</v>
      </c>
      <c r="F287" s="191">
        <f>G287+H287+I287</f>
        <v>25.515</v>
      </c>
      <c r="G287" s="191">
        <v>4.98608</v>
      </c>
      <c r="H287" s="191">
        <v>6.4</v>
      </c>
      <c r="I287" s="191">
        <v>14.12892</v>
      </c>
      <c r="J287" s="191">
        <v>2332.92</v>
      </c>
      <c r="K287" s="191">
        <v>14.12892</v>
      </c>
      <c r="L287" s="191">
        <v>2332.92</v>
      </c>
      <c r="M287" s="184">
        <f>K287/L287</f>
        <v>0.006056324263155188</v>
      </c>
      <c r="N287" s="185">
        <v>56.789</v>
      </c>
      <c r="O287" s="186">
        <f>M287*N287</f>
        <v>0.34393259858032</v>
      </c>
      <c r="P287" s="186">
        <f>M287*60*1000</f>
        <v>363.37945578931124</v>
      </c>
      <c r="Q287" s="187">
        <f>P287*N287/1000</f>
        <v>20.635955914819196</v>
      </c>
    </row>
    <row r="288" spans="1:17" s="12" customFormat="1" ht="12.75" customHeight="1">
      <c r="A288" s="171"/>
      <c r="B288" s="172" t="s">
        <v>840</v>
      </c>
      <c r="C288" s="220" t="s">
        <v>811</v>
      </c>
      <c r="D288" s="221">
        <v>9</v>
      </c>
      <c r="E288" s="221">
        <v>1960</v>
      </c>
      <c r="F288" s="222">
        <v>4.993</v>
      </c>
      <c r="G288" s="222">
        <v>0.715581</v>
      </c>
      <c r="H288" s="222">
        <v>1.84</v>
      </c>
      <c r="I288" s="222">
        <v>2.437418</v>
      </c>
      <c r="J288" s="222">
        <v>536.88</v>
      </c>
      <c r="K288" s="222">
        <v>2.437418</v>
      </c>
      <c r="L288" s="222">
        <v>400.83</v>
      </c>
      <c r="M288" s="223">
        <v>0.006080927076316644</v>
      </c>
      <c r="N288" s="224">
        <v>69.869</v>
      </c>
      <c r="O288" s="224">
        <v>0.42486829389516756</v>
      </c>
      <c r="P288" s="224">
        <v>364.85562457899863</v>
      </c>
      <c r="Q288" s="225">
        <v>25.492097633710056</v>
      </c>
    </row>
    <row r="289" spans="1:17" s="12" customFormat="1" ht="12.75" customHeight="1">
      <c r="A289" s="171"/>
      <c r="B289" s="172" t="s">
        <v>253</v>
      </c>
      <c r="C289" s="189" t="s">
        <v>644</v>
      </c>
      <c r="D289" s="190">
        <v>20</v>
      </c>
      <c r="E289" s="190" t="s">
        <v>35</v>
      </c>
      <c r="F289" s="191">
        <f>SUM(I289+H289+G289)</f>
        <v>12.537</v>
      </c>
      <c r="G289" s="191">
        <v>1.952</v>
      </c>
      <c r="H289" s="191">
        <v>3.2</v>
      </c>
      <c r="I289" s="191">
        <v>7.385</v>
      </c>
      <c r="J289" s="191">
        <v>1210.09</v>
      </c>
      <c r="K289" s="191">
        <f>SUM(I289)</f>
        <v>7.385</v>
      </c>
      <c r="L289" s="191">
        <f>SUM(J289)</f>
        <v>1210.09</v>
      </c>
      <c r="M289" s="184">
        <f>K289/L289</f>
        <v>0.006102851853994331</v>
      </c>
      <c r="N289" s="185">
        <v>92.98</v>
      </c>
      <c r="O289" s="186">
        <f>M289*N289</f>
        <v>0.567443165384393</v>
      </c>
      <c r="P289" s="186">
        <f>M289*60*1000</f>
        <v>366.1711112396599</v>
      </c>
      <c r="Q289" s="187">
        <f>P289*N289/1000</f>
        <v>34.046589923063586</v>
      </c>
    </row>
    <row r="290" spans="1:17" s="12" customFormat="1" ht="12.75" customHeight="1">
      <c r="A290" s="171"/>
      <c r="B290" s="188" t="s">
        <v>630</v>
      </c>
      <c r="C290" s="189" t="s">
        <v>604</v>
      </c>
      <c r="D290" s="190">
        <v>34</v>
      </c>
      <c r="E290" s="190" t="s">
        <v>35</v>
      </c>
      <c r="F290" s="191">
        <v>16.362</v>
      </c>
      <c r="G290" s="191">
        <v>2.0909999999999997</v>
      </c>
      <c r="H290" s="191">
        <v>5.219999999999999</v>
      </c>
      <c r="I290" s="191">
        <v>9.051</v>
      </c>
      <c r="J290" s="191">
        <v>1482.56</v>
      </c>
      <c r="K290" s="191">
        <v>9.051</v>
      </c>
      <c r="L290" s="191">
        <v>1482.56</v>
      </c>
      <c r="M290" s="184">
        <v>0.006104980574142025</v>
      </c>
      <c r="N290" s="185">
        <v>80</v>
      </c>
      <c r="O290" s="186">
        <v>0.488398445931362</v>
      </c>
      <c r="P290" s="186">
        <v>366.2988344485215</v>
      </c>
      <c r="Q290" s="187">
        <v>29.303906755881723</v>
      </c>
    </row>
    <row r="291" spans="1:17" s="12" customFormat="1" ht="12.75" customHeight="1">
      <c r="A291" s="171"/>
      <c r="B291" s="172" t="s">
        <v>36</v>
      </c>
      <c r="C291" s="189" t="s">
        <v>554</v>
      </c>
      <c r="D291" s="190">
        <v>54</v>
      </c>
      <c r="E291" s="190">
        <v>1988</v>
      </c>
      <c r="F291" s="191">
        <f>G291+H291+I291</f>
        <v>32.782</v>
      </c>
      <c r="G291" s="191">
        <v>5.89264</v>
      </c>
      <c r="H291" s="191">
        <v>8.64</v>
      </c>
      <c r="I291" s="191">
        <v>18.24936</v>
      </c>
      <c r="J291" s="191">
        <v>2980.26</v>
      </c>
      <c r="K291" s="191">
        <v>18.24936</v>
      </c>
      <c r="L291" s="191">
        <v>2980.26</v>
      </c>
      <c r="M291" s="184">
        <f>K291/L291</f>
        <v>0.006123412051297537</v>
      </c>
      <c r="N291" s="185">
        <v>56.789</v>
      </c>
      <c r="O291" s="186">
        <f>M291*N291</f>
        <v>0.3477424469811359</v>
      </c>
      <c r="P291" s="186">
        <f>M291*60*1000</f>
        <v>367.4047230778522</v>
      </c>
      <c r="Q291" s="187">
        <f>P291*N291/1000</f>
        <v>20.864546818868153</v>
      </c>
    </row>
    <row r="292" spans="1:17" s="12" customFormat="1" ht="12.75" customHeight="1">
      <c r="A292" s="171"/>
      <c r="B292" s="188" t="s">
        <v>630</v>
      </c>
      <c r="C292" s="189" t="s">
        <v>605</v>
      </c>
      <c r="D292" s="190">
        <v>40</v>
      </c>
      <c r="E292" s="190" t="s">
        <v>35</v>
      </c>
      <c r="F292" s="191">
        <v>22.659</v>
      </c>
      <c r="G292" s="191">
        <v>2.55</v>
      </c>
      <c r="H292" s="191">
        <v>6.3999999999999995</v>
      </c>
      <c r="I292" s="191">
        <v>13.709</v>
      </c>
      <c r="J292" s="191">
        <v>2231.32</v>
      </c>
      <c r="K292" s="191">
        <v>13.709</v>
      </c>
      <c r="L292" s="191">
        <v>2231.32</v>
      </c>
      <c r="M292" s="184">
        <v>0.006143896886148109</v>
      </c>
      <c r="N292" s="185">
        <v>80</v>
      </c>
      <c r="O292" s="186">
        <v>0.49151175089184873</v>
      </c>
      <c r="P292" s="186">
        <v>368.63381316888655</v>
      </c>
      <c r="Q292" s="187">
        <v>29.490705053510922</v>
      </c>
    </row>
    <row r="293" spans="1:17" s="12" customFormat="1" ht="12.75" customHeight="1">
      <c r="A293" s="171"/>
      <c r="B293" s="188" t="s">
        <v>186</v>
      </c>
      <c r="C293" s="194" t="s">
        <v>149</v>
      </c>
      <c r="D293" s="195">
        <v>37</v>
      </c>
      <c r="E293" s="195">
        <v>1985</v>
      </c>
      <c r="F293" s="196">
        <v>27.611</v>
      </c>
      <c r="G293" s="196">
        <v>5.376912</v>
      </c>
      <c r="H293" s="196">
        <v>8.64</v>
      </c>
      <c r="I293" s="196">
        <v>13.594085</v>
      </c>
      <c r="J293" s="196">
        <v>2212.4</v>
      </c>
      <c r="K293" s="196">
        <v>13.594085</v>
      </c>
      <c r="L293" s="196">
        <v>2212.4</v>
      </c>
      <c r="M293" s="197">
        <v>0.006144496926414753</v>
      </c>
      <c r="N293" s="198">
        <v>69.215</v>
      </c>
      <c r="O293" s="198">
        <v>0.4252913547617972</v>
      </c>
      <c r="P293" s="198">
        <v>368.6698155848852</v>
      </c>
      <c r="Q293" s="199">
        <v>25.51748128570783</v>
      </c>
    </row>
    <row r="294" spans="1:17" s="12" customFormat="1" ht="12.75" customHeight="1">
      <c r="A294" s="171"/>
      <c r="B294" s="172" t="s">
        <v>418</v>
      </c>
      <c r="C294" s="189" t="s">
        <v>673</v>
      </c>
      <c r="D294" s="190">
        <v>60</v>
      </c>
      <c r="E294" s="190">
        <v>1967</v>
      </c>
      <c r="F294" s="191">
        <v>30.587002</v>
      </c>
      <c r="G294" s="191">
        <v>4.285323</v>
      </c>
      <c r="H294" s="191">
        <v>9.6</v>
      </c>
      <c r="I294" s="191">
        <v>16.701679</v>
      </c>
      <c r="J294" s="191">
        <v>2715.0099999999998</v>
      </c>
      <c r="K294" s="191">
        <v>16.701679</v>
      </c>
      <c r="L294" s="191">
        <v>2715.0099999999998</v>
      </c>
      <c r="M294" s="184">
        <v>0.006151608649691898</v>
      </c>
      <c r="N294" s="185">
        <v>59.078</v>
      </c>
      <c r="O294" s="186">
        <v>0.363424735806498</v>
      </c>
      <c r="P294" s="186">
        <v>369.09651898151384</v>
      </c>
      <c r="Q294" s="187">
        <v>21.805484148389873</v>
      </c>
    </row>
    <row r="295" spans="1:17" s="12" customFormat="1" ht="12.75" customHeight="1">
      <c r="A295" s="171"/>
      <c r="B295" s="172" t="s">
        <v>36</v>
      </c>
      <c r="C295" s="189" t="s">
        <v>555</v>
      </c>
      <c r="D295" s="190">
        <v>80</v>
      </c>
      <c r="E295" s="190">
        <v>1971</v>
      </c>
      <c r="F295" s="191">
        <f>G295+H295+I295</f>
        <v>47.294</v>
      </c>
      <c r="G295" s="191">
        <v>10.511563</v>
      </c>
      <c r="H295" s="191">
        <v>12.8</v>
      </c>
      <c r="I295" s="191">
        <v>23.982437</v>
      </c>
      <c r="J295" s="191">
        <v>3876.4500000000003</v>
      </c>
      <c r="K295" s="191">
        <v>23.982437</v>
      </c>
      <c r="L295" s="191">
        <v>3876.4500000000003</v>
      </c>
      <c r="M295" s="184">
        <f>K295/L295</f>
        <v>0.006186700976408828</v>
      </c>
      <c r="N295" s="185">
        <v>56.789</v>
      </c>
      <c r="O295" s="186">
        <f>M295*N295</f>
        <v>0.3513365617492809</v>
      </c>
      <c r="P295" s="186">
        <f>M295*60*1000</f>
        <v>371.20205858452965</v>
      </c>
      <c r="Q295" s="187">
        <f>P295*N295/1000</f>
        <v>21.080193704956855</v>
      </c>
    </row>
    <row r="296" spans="1:17" s="12" customFormat="1" ht="12.75" customHeight="1">
      <c r="A296" s="171"/>
      <c r="B296" s="172" t="s">
        <v>723</v>
      </c>
      <c r="C296" s="189" t="s">
        <v>740</v>
      </c>
      <c r="D296" s="190">
        <v>30</v>
      </c>
      <c r="E296" s="190">
        <v>1973</v>
      </c>
      <c r="F296" s="191">
        <v>18.2</v>
      </c>
      <c r="G296" s="191">
        <v>2.85</v>
      </c>
      <c r="H296" s="191">
        <v>4.8</v>
      </c>
      <c r="I296" s="191">
        <v>10.54</v>
      </c>
      <c r="J296" s="191">
        <v>1702.83</v>
      </c>
      <c r="K296" s="191">
        <v>10.54</v>
      </c>
      <c r="L296" s="191">
        <v>1702.83</v>
      </c>
      <c r="M296" s="184">
        <f>K296/L296</f>
        <v>0.0061896959766976145</v>
      </c>
      <c r="N296" s="185">
        <v>83.2</v>
      </c>
      <c r="O296" s="186">
        <f>M296*N296</f>
        <v>0.5149827052612416</v>
      </c>
      <c r="P296" s="186">
        <f>M296*60*1000</f>
        <v>371.38175860185686</v>
      </c>
      <c r="Q296" s="187">
        <f>P296*N296/1000</f>
        <v>30.898962315674492</v>
      </c>
    </row>
    <row r="297" spans="1:17" s="12" customFormat="1" ht="12.75" customHeight="1">
      <c r="A297" s="171"/>
      <c r="B297" s="172" t="s">
        <v>418</v>
      </c>
      <c r="C297" s="189" t="s">
        <v>674</v>
      </c>
      <c r="D297" s="190">
        <v>45</v>
      </c>
      <c r="E297" s="190">
        <v>1974</v>
      </c>
      <c r="F297" s="191">
        <v>24.634</v>
      </c>
      <c r="G297" s="191">
        <v>3.1626</v>
      </c>
      <c r="H297" s="191">
        <v>7.2</v>
      </c>
      <c r="I297" s="191">
        <v>14.2714</v>
      </c>
      <c r="J297" s="191">
        <v>2304.2</v>
      </c>
      <c r="K297" s="191">
        <v>14.2714</v>
      </c>
      <c r="L297" s="191">
        <v>2304.2</v>
      </c>
      <c r="M297" s="184">
        <v>0.0061936463848624255</v>
      </c>
      <c r="N297" s="185">
        <v>59.078</v>
      </c>
      <c r="O297" s="186">
        <v>0.3659082411249024</v>
      </c>
      <c r="P297" s="186">
        <v>371.6187830917455</v>
      </c>
      <c r="Q297" s="187">
        <v>21.954494467494143</v>
      </c>
    </row>
    <row r="298" spans="1:17" s="12" customFormat="1" ht="12.75" customHeight="1">
      <c r="A298" s="171"/>
      <c r="B298" s="188" t="s">
        <v>34</v>
      </c>
      <c r="C298" s="189" t="s">
        <v>363</v>
      </c>
      <c r="D298" s="190">
        <v>40</v>
      </c>
      <c r="E298" s="190">
        <v>1980</v>
      </c>
      <c r="F298" s="191">
        <v>23.713</v>
      </c>
      <c r="G298" s="191">
        <v>3.287</v>
      </c>
      <c r="H298" s="191">
        <v>6.4</v>
      </c>
      <c r="I298" s="191">
        <v>14.026</v>
      </c>
      <c r="J298" s="191">
        <v>2258.04</v>
      </c>
      <c r="K298" s="191">
        <v>14.026</v>
      </c>
      <c r="L298" s="191">
        <v>2258.04</v>
      </c>
      <c r="M298" s="184">
        <f>K298/L298</f>
        <v>0.0062115817257444505</v>
      </c>
      <c r="N298" s="185">
        <v>60.1</v>
      </c>
      <c r="O298" s="186">
        <f>M298*N298</f>
        <v>0.37331606171724147</v>
      </c>
      <c r="P298" s="186">
        <f>M298*60*1000</f>
        <v>372.69490354466706</v>
      </c>
      <c r="Q298" s="187">
        <f>P298*N298/1000</f>
        <v>22.39896370303449</v>
      </c>
    </row>
    <row r="299" spans="1:17" s="12" customFormat="1" ht="12.75" customHeight="1">
      <c r="A299" s="171"/>
      <c r="B299" s="172" t="s">
        <v>294</v>
      </c>
      <c r="C299" s="189" t="s">
        <v>348</v>
      </c>
      <c r="D299" s="190">
        <v>11</v>
      </c>
      <c r="E299" s="190" t="s">
        <v>293</v>
      </c>
      <c r="F299" s="191">
        <v>5.9</v>
      </c>
      <c r="G299" s="191">
        <v>0.867</v>
      </c>
      <c r="H299" s="191">
        <v>1.76</v>
      </c>
      <c r="I299" s="191">
        <v>3.205</v>
      </c>
      <c r="J299" s="191">
        <v>515.22</v>
      </c>
      <c r="K299" s="191">
        <v>3.205</v>
      </c>
      <c r="L299" s="191">
        <v>515.22</v>
      </c>
      <c r="M299" s="184">
        <v>0.0062206436085555684</v>
      </c>
      <c r="N299" s="185">
        <v>57.12</v>
      </c>
      <c r="O299" s="186">
        <v>0.35532316292069405</v>
      </c>
      <c r="P299" s="186">
        <v>373.23861651333414</v>
      </c>
      <c r="Q299" s="187">
        <v>21.319389775241646</v>
      </c>
    </row>
    <row r="300" spans="1:17" s="12" customFormat="1" ht="12.75" customHeight="1">
      <c r="A300" s="171"/>
      <c r="B300" s="172" t="s">
        <v>36</v>
      </c>
      <c r="C300" s="189" t="s">
        <v>556</v>
      </c>
      <c r="D300" s="190">
        <v>75</v>
      </c>
      <c r="E300" s="190">
        <v>1978</v>
      </c>
      <c r="F300" s="191">
        <f>G300+H300+I300</f>
        <v>44.524</v>
      </c>
      <c r="G300" s="191">
        <v>7.508583</v>
      </c>
      <c r="H300" s="191">
        <v>12</v>
      </c>
      <c r="I300" s="191">
        <v>25.015417000000003</v>
      </c>
      <c r="J300" s="191">
        <v>4020.7400000000002</v>
      </c>
      <c r="K300" s="191">
        <v>25.015417000000003</v>
      </c>
      <c r="L300" s="191">
        <v>4020.7400000000002</v>
      </c>
      <c r="M300" s="184">
        <f>K300/L300</f>
        <v>0.006221595278481076</v>
      </c>
      <c r="N300" s="185">
        <v>56.789</v>
      </c>
      <c r="O300" s="186">
        <f>M300*N300</f>
        <v>0.35331817426966183</v>
      </c>
      <c r="P300" s="186">
        <f>M300*60*1000</f>
        <v>373.2957167088645</v>
      </c>
      <c r="Q300" s="187">
        <f>P300*N300/1000</f>
        <v>21.199090456179707</v>
      </c>
    </row>
    <row r="301" spans="1:17" s="12" customFormat="1" ht="12.75" customHeight="1">
      <c r="A301" s="171"/>
      <c r="B301" s="172" t="s">
        <v>418</v>
      </c>
      <c r="C301" s="189" t="s">
        <v>675</v>
      </c>
      <c r="D301" s="190">
        <v>40</v>
      </c>
      <c r="E301" s="190">
        <v>1974</v>
      </c>
      <c r="F301" s="191">
        <v>26.845998</v>
      </c>
      <c r="G301" s="191">
        <v>3.621</v>
      </c>
      <c r="H301" s="191">
        <v>6.4</v>
      </c>
      <c r="I301" s="191">
        <v>16.824998</v>
      </c>
      <c r="J301" s="191">
        <v>2692.85</v>
      </c>
      <c r="K301" s="191">
        <v>16.824998</v>
      </c>
      <c r="L301" s="191">
        <v>2692.85</v>
      </c>
      <c r="M301" s="184">
        <v>0.006248026440388437</v>
      </c>
      <c r="N301" s="185">
        <v>59.078</v>
      </c>
      <c r="O301" s="186">
        <v>0.3691209060452681</v>
      </c>
      <c r="P301" s="186">
        <v>374.8815864233062</v>
      </c>
      <c r="Q301" s="187">
        <v>22.147254362716083</v>
      </c>
    </row>
    <row r="302" spans="1:17" s="12" customFormat="1" ht="12.75" customHeight="1">
      <c r="A302" s="171"/>
      <c r="B302" s="188" t="s">
        <v>630</v>
      </c>
      <c r="C302" s="189" t="s">
        <v>606</v>
      </c>
      <c r="D302" s="190">
        <v>31</v>
      </c>
      <c r="E302" s="190" t="s">
        <v>35</v>
      </c>
      <c r="F302" s="191">
        <v>18.631</v>
      </c>
      <c r="G302" s="191">
        <v>2.8305</v>
      </c>
      <c r="H302" s="191">
        <v>5.12</v>
      </c>
      <c r="I302" s="191">
        <v>10.6805</v>
      </c>
      <c r="J302" s="191">
        <v>1704.18</v>
      </c>
      <c r="K302" s="191">
        <v>10.6805</v>
      </c>
      <c r="L302" s="191">
        <v>1704.18</v>
      </c>
      <c r="M302" s="184">
        <v>0.006267237028952341</v>
      </c>
      <c r="N302" s="185">
        <v>80</v>
      </c>
      <c r="O302" s="186">
        <v>0.5013789623161873</v>
      </c>
      <c r="P302" s="186">
        <v>376.03422173714046</v>
      </c>
      <c r="Q302" s="187">
        <v>30.082737738971236</v>
      </c>
    </row>
    <row r="303" spans="1:17" s="12" customFormat="1" ht="12.75" customHeight="1">
      <c r="A303" s="171"/>
      <c r="B303" s="188" t="s">
        <v>630</v>
      </c>
      <c r="C303" s="189" t="s">
        <v>607</v>
      </c>
      <c r="D303" s="190">
        <v>20</v>
      </c>
      <c r="E303" s="190" t="s">
        <v>35</v>
      </c>
      <c r="F303" s="191">
        <v>10.689</v>
      </c>
      <c r="G303" s="191">
        <v>0.816</v>
      </c>
      <c r="H303" s="191">
        <v>3.200000000000001</v>
      </c>
      <c r="I303" s="191">
        <v>6.672999999999999</v>
      </c>
      <c r="J303" s="191">
        <v>1062</v>
      </c>
      <c r="K303" s="191">
        <v>6.672999999999999</v>
      </c>
      <c r="L303" s="191">
        <v>1062</v>
      </c>
      <c r="M303" s="184">
        <v>0.0062834274952919015</v>
      </c>
      <c r="N303" s="185">
        <v>80</v>
      </c>
      <c r="O303" s="186">
        <v>0.5026741996233521</v>
      </c>
      <c r="P303" s="186">
        <v>377.0056497175141</v>
      </c>
      <c r="Q303" s="187">
        <v>30.160451977401127</v>
      </c>
    </row>
    <row r="304" spans="1:17" s="12" customFormat="1" ht="12.75" customHeight="1">
      <c r="A304" s="171"/>
      <c r="B304" s="188" t="s">
        <v>901</v>
      </c>
      <c r="C304" s="206" t="s">
        <v>879</v>
      </c>
      <c r="D304" s="207">
        <v>100</v>
      </c>
      <c r="E304" s="207">
        <v>1973</v>
      </c>
      <c r="F304" s="208">
        <v>52.311</v>
      </c>
      <c r="G304" s="208">
        <v>8.810913</v>
      </c>
      <c r="H304" s="208">
        <v>15.971</v>
      </c>
      <c r="I304" s="208">
        <v>27.529084</v>
      </c>
      <c r="J304" s="208">
        <v>4362.31</v>
      </c>
      <c r="K304" s="208">
        <v>27.529084</v>
      </c>
      <c r="L304" s="208">
        <v>4362.31</v>
      </c>
      <c r="M304" s="209">
        <v>0.006310666596367521</v>
      </c>
      <c r="N304" s="210">
        <v>79.24300000000001</v>
      </c>
      <c r="O304" s="210">
        <v>0.5000761530959515</v>
      </c>
      <c r="P304" s="210">
        <v>378.63999578205124</v>
      </c>
      <c r="Q304" s="211">
        <v>30.004569185757088</v>
      </c>
    </row>
    <row r="305" spans="1:17" s="12" customFormat="1" ht="12.75" customHeight="1">
      <c r="A305" s="171"/>
      <c r="B305" s="172" t="s">
        <v>104</v>
      </c>
      <c r="C305" s="173" t="s">
        <v>91</v>
      </c>
      <c r="D305" s="174">
        <v>8</v>
      </c>
      <c r="E305" s="174">
        <v>1994</v>
      </c>
      <c r="F305" s="175">
        <v>7.897</v>
      </c>
      <c r="G305" s="175">
        <v>1.33425</v>
      </c>
      <c r="H305" s="175">
        <v>1.2</v>
      </c>
      <c r="I305" s="175">
        <v>5.36275</v>
      </c>
      <c r="J305" s="175">
        <v>832.8</v>
      </c>
      <c r="K305" s="175">
        <v>5.36275</v>
      </c>
      <c r="L305" s="175">
        <v>832.8</v>
      </c>
      <c r="M305" s="176">
        <v>0.006439421229586936</v>
      </c>
      <c r="N305" s="177">
        <v>81.641</v>
      </c>
      <c r="O305" s="177">
        <v>0.5257207886047071</v>
      </c>
      <c r="P305" s="177">
        <v>386.36527377521617</v>
      </c>
      <c r="Q305" s="178">
        <v>31.543247316282425</v>
      </c>
    </row>
    <row r="306" spans="1:17" s="12" customFormat="1" ht="12.75" customHeight="1">
      <c r="A306" s="171"/>
      <c r="B306" s="172" t="s">
        <v>340</v>
      </c>
      <c r="C306" s="189" t="s">
        <v>727</v>
      </c>
      <c r="D306" s="190">
        <v>51</v>
      </c>
      <c r="E306" s="190">
        <v>1968</v>
      </c>
      <c r="F306" s="191">
        <v>30.17</v>
      </c>
      <c r="G306" s="191">
        <v>4.84</v>
      </c>
      <c r="H306" s="191">
        <v>8</v>
      </c>
      <c r="I306" s="191">
        <v>17.32</v>
      </c>
      <c r="J306" s="191">
        <v>2686.64</v>
      </c>
      <c r="K306" s="191">
        <v>16.89</v>
      </c>
      <c r="L306" s="191">
        <v>2620.4</v>
      </c>
      <c r="M306" s="184">
        <f>K306/L306</f>
        <v>0.006445580827354603</v>
      </c>
      <c r="N306" s="185">
        <v>83.2</v>
      </c>
      <c r="O306" s="186">
        <f>M306*N306</f>
        <v>0.5362723248359029</v>
      </c>
      <c r="P306" s="186">
        <f>M306*60*1000</f>
        <v>386.7348496412761</v>
      </c>
      <c r="Q306" s="187">
        <f>P306*N306/1000</f>
        <v>32.17633949015418</v>
      </c>
    </row>
    <row r="307" spans="1:17" s="12" customFormat="1" ht="12.75" customHeight="1">
      <c r="A307" s="171"/>
      <c r="B307" s="172" t="s">
        <v>294</v>
      </c>
      <c r="C307" s="189" t="s">
        <v>472</v>
      </c>
      <c r="D307" s="190">
        <v>30</v>
      </c>
      <c r="E307" s="190"/>
      <c r="F307" s="191">
        <v>18</v>
      </c>
      <c r="G307" s="191">
        <v>2.907</v>
      </c>
      <c r="H307" s="191">
        <v>4.8</v>
      </c>
      <c r="I307" s="191">
        <v>10.273</v>
      </c>
      <c r="J307" s="191">
        <v>1589.99</v>
      </c>
      <c r="K307" s="191">
        <v>10.273</v>
      </c>
      <c r="L307" s="191">
        <v>1589.99</v>
      </c>
      <c r="M307" s="184">
        <v>0.006461046924823426</v>
      </c>
      <c r="N307" s="185">
        <v>57.12</v>
      </c>
      <c r="O307" s="186">
        <v>0.3690550003459141</v>
      </c>
      <c r="P307" s="186">
        <v>387.66281548940555</v>
      </c>
      <c r="Q307" s="187">
        <v>22.143300020754843</v>
      </c>
    </row>
    <row r="308" spans="1:17" s="12" customFormat="1" ht="12.75" customHeight="1">
      <c r="A308" s="171"/>
      <c r="B308" s="172" t="s">
        <v>328</v>
      </c>
      <c r="C308" s="200" t="s">
        <v>315</v>
      </c>
      <c r="D308" s="201">
        <v>39</v>
      </c>
      <c r="E308" s="201">
        <v>1973</v>
      </c>
      <c r="F308" s="202">
        <v>21.584</v>
      </c>
      <c r="G308" s="202">
        <v>3.183</v>
      </c>
      <c r="H308" s="202">
        <v>6.24</v>
      </c>
      <c r="I308" s="202">
        <v>12.161</v>
      </c>
      <c r="J308" s="202">
        <v>1882.15</v>
      </c>
      <c r="K308" s="202">
        <v>12.161</v>
      </c>
      <c r="L308" s="202">
        <v>1882.15</v>
      </c>
      <c r="M308" s="203">
        <v>0.0064612278511276995</v>
      </c>
      <c r="N308" s="204">
        <v>58.1</v>
      </c>
      <c r="O308" s="204">
        <v>0.4091830985840661</v>
      </c>
      <c r="P308" s="204">
        <v>387.673671067662</v>
      </c>
      <c r="Q308" s="205">
        <v>22.523840289031163</v>
      </c>
    </row>
    <row r="309" spans="1:17" s="12" customFormat="1" ht="12.75" customHeight="1">
      <c r="A309" s="171"/>
      <c r="B309" s="188" t="s">
        <v>630</v>
      </c>
      <c r="C309" s="189" t="s">
        <v>608</v>
      </c>
      <c r="D309" s="190">
        <v>18</v>
      </c>
      <c r="E309" s="190" t="s">
        <v>35</v>
      </c>
      <c r="F309" s="191">
        <v>12</v>
      </c>
      <c r="G309" s="191">
        <v>1.632</v>
      </c>
      <c r="H309" s="191">
        <v>0.1799999999999995</v>
      </c>
      <c r="I309" s="191">
        <v>10.188</v>
      </c>
      <c r="J309" s="191">
        <v>1568.18</v>
      </c>
      <c r="K309" s="191">
        <v>10.188</v>
      </c>
      <c r="L309" s="191">
        <v>1568.18</v>
      </c>
      <c r="M309" s="184">
        <v>0.006496703184583403</v>
      </c>
      <c r="N309" s="185">
        <v>80</v>
      </c>
      <c r="O309" s="186">
        <v>0.5197362547666722</v>
      </c>
      <c r="P309" s="186">
        <v>389.8021910750042</v>
      </c>
      <c r="Q309" s="187">
        <v>31.184175286000336</v>
      </c>
    </row>
    <row r="310" spans="1:17" s="12" customFormat="1" ht="12.75" customHeight="1">
      <c r="A310" s="171"/>
      <c r="B310" s="188" t="s">
        <v>630</v>
      </c>
      <c r="C310" s="189" t="s">
        <v>609</v>
      </c>
      <c r="D310" s="190">
        <v>65</v>
      </c>
      <c r="E310" s="190" t="s">
        <v>35</v>
      </c>
      <c r="F310" s="191">
        <v>29.342</v>
      </c>
      <c r="G310" s="191">
        <v>3.73575</v>
      </c>
      <c r="H310" s="191">
        <v>10.399999999999997</v>
      </c>
      <c r="I310" s="191">
        <v>15.206250000000002</v>
      </c>
      <c r="J310" s="191">
        <v>2338.13</v>
      </c>
      <c r="K310" s="191">
        <v>15.206250000000002</v>
      </c>
      <c r="L310" s="191">
        <v>2338.13</v>
      </c>
      <c r="M310" s="184">
        <v>0.0065035947530719</v>
      </c>
      <c r="N310" s="185">
        <v>80</v>
      </c>
      <c r="O310" s="186">
        <v>0.520287580245752</v>
      </c>
      <c r="P310" s="186">
        <v>390.215685184314</v>
      </c>
      <c r="Q310" s="187">
        <v>31.217254814745118</v>
      </c>
    </row>
    <row r="311" spans="1:17" s="12" customFormat="1" ht="12.75" customHeight="1">
      <c r="A311" s="171"/>
      <c r="B311" s="172" t="s">
        <v>24</v>
      </c>
      <c r="C311" s="189" t="s">
        <v>491</v>
      </c>
      <c r="D311" s="190">
        <v>16</v>
      </c>
      <c r="E311" s="190" t="s">
        <v>28</v>
      </c>
      <c r="F311" s="191"/>
      <c r="G311" s="191">
        <v>1.004003</v>
      </c>
      <c r="H311" s="191">
        <v>0.16</v>
      </c>
      <c r="I311" s="191">
        <v>4.635999</v>
      </c>
      <c r="J311" s="191">
        <v>707.85</v>
      </c>
      <c r="K311" s="191">
        <v>4.635999</v>
      </c>
      <c r="L311" s="191">
        <v>707.85</v>
      </c>
      <c r="M311" s="184">
        <f>K311/L311</f>
        <v>0.006549408773045136</v>
      </c>
      <c r="N311" s="185">
        <v>67.035</v>
      </c>
      <c r="O311" s="186">
        <f>M311*N311</f>
        <v>0.4390396171010807</v>
      </c>
      <c r="P311" s="186">
        <f>M311*60*1000</f>
        <v>392.9645263827082</v>
      </c>
      <c r="Q311" s="187">
        <f>P311*N311/1000</f>
        <v>26.34237702606484</v>
      </c>
    </row>
    <row r="312" spans="1:17" s="12" customFormat="1" ht="12.75" customHeight="1">
      <c r="A312" s="171"/>
      <c r="B312" s="172" t="s">
        <v>24</v>
      </c>
      <c r="C312" s="189" t="s">
        <v>490</v>
      </c>
      <c r="D312" s="190">
        <v>75</v>
      </c>
      <c r="E312" s="190" t="s">
        <v>28</v>
      </c>
      <c r="F312" s="191"/>
      <c r="G312" s="191">
        <v>6.747273</v>
      </c>
      <c r="H312" s="191">
        <v>11.635726</v>
      </c>
      <c r="I312" s="191">
        <v>26.45698</v>
      </c>
      <c r="J312" s="191">
        <v>3993.36</v>
      </c>
      <c r="K312" s="191">
        <v>26.45698</v>
      </c>
      <c r="L312" s="191">
        <v>3993.36</v>
      </c>
      <c r="M312" s="184">
        <f>K312/L312</f>
        <v>0.006625242903219344</v>
      </c>
      <c r="N312" s="185">
        <v>67.035</v>
      </c>
      <c r="O312" s="186">
        <f>M312*N312</f>
        <v>0.4441231580173087</v>
      </c>
      <c r="P312" s="186">
        <f>M312*60*1000</f>
        <v>397.5145741931606</v>
      </c>
      <c r="Q312" s="187">
        <f>P312*N312/1000</f>
        <v>26.64738948103852</v>
      </c>
    </row>
    <row r="313" spans="1:17" s="12" customFormat="1" ht="12.75" customHeight="1">
      <c r="A313" s="171"/>
      <c r="B313" s="188" t="s">
        <v>186</v>
      </c>
      <c r="C313" s="194" t="s">
        <v>151</v>
      </c>
      <c r="D313" s="195">
        <v>20</v>
      </c>
      <c r="E313" s="195">
        <v>1982</v>
      </c>
      <c r="F313" s="196">
        <v>13.147</v>
      </c>
      <c r="G313" s="196">
        <v>2.842732</v>
      </c>
      <c r="H313" s="196">
        <v>3.2</v>
      </c>
      <c r="I313" s="196">
        <v>7.1042629999999996</v>
      </c>
      <c r="J313" s="196">
        <v>1071.97</v>
      </c>
      <c r="K313" s="196">
        <v>7.1042629999999996</v>
      </c>
      <c r="L313" s="196">
        <v>1071.97</v>
      </c>
      <c r="M313" s="197">
        <v>0.006627296472849053</v>
      </c>
      <c r="N313" s="198">
        <v>69.215</v>
      </c>
      <c r="O313" s="198">
        <v>0.45870832536824724</v>
      </c>
      <c r="P313" s="198">
        <v>397.63778837094316</v>
      </c>
      <c r="Q313" s="199">
        <v>27.522499522094833</v>
      </c>
    </row>
    <row r="314" spans="1:17" s="12" customFormat="1" ht="12.75" customHeight="1">
      <c r="A314" s="171"/>
      <c r="B314" s="172" t="s">
        <v>328</v>
      </c>
      <c r="C314" s="200" t="s">
        <v>309</v>
      </c>
      <c r="D314" s="201">
        <v>40</v>
      </c>
      <c r="E314" s="201">
        <v>1992</v>
      </c>
      <c r="F314" s="202">
        <v>24.499</v>
      </c>
      <c r="G314" s="202">
        <v>3.085</v>
      </c>
      <c r="H314" s="202">
        <v>6.4</v>
      </c>
      <c r="I314" s="202">
        <v>15.014</v>
      </c>
      <c r="J314" s="202">
        <v>2256.03</v>
      </c>
      <c r="K314" s="202">
        <v>15.014</v>
      </c>
      <c r="L314" s="202">
        <v>2256.03</v>
      </c>
      <c r="M314" s="203">
        <v>0.006655053345921817</v>
      </c>
      <c r="N314" s="204">
        <v>58.1</v>
      </c>
      <c r="O314" s="204">
        <v>0.4214578733438828</v>
      </c>
      <c r="P314" s="204">
        <v>399.30320075530904</v>
      </c>
      <c r="Q314" s="205">
        <v>23.199515963883456</v>
      </c>
    </row>
    <row r="315" spans="1:17" s="12" customFormat="1" ht="12.75" customHeight="1">
      <c r="A315" s="171"/>
      <c r="B315" s="188" t="s">
        <v>901</v>
      </c>
      <c r="C315" s="206" t="s">
        <v>880</v>
      </c>
      <c r="D315" s="207">
        <v>60</v>
      </c>
      <c r="E315" s="207">
        <v>1988</v>
      </c>
      <c r="F315" s="208">
        <v>30.05</v>
      </c>
      <c r="G315" s="208">
        <v>4.680168</v>
      </c>
      <c r="H315" s="208">
        <v>9.6</v>
      </c>
      <c r="I315" s="208">
        <v>15.769832</v>
      </c>
      <c r="J315" s="208">
        <v>2363.76</v>
      </c>
      <c r="K315" s="208">
        <v>15.769832</v>
      </c>
      <c r="L315" s="208">
        <v>2363.76</v>
      </c>
      <c r="M315" s="209">
        <v>0.006671503029072325</v>
      </c>
      <c r="N315" s="210">
        <v>79.24300000000001</v>
      </c>
      <c r="O315" s="210">
        <v>0.5286699145327783</v>
      </c>
      <c r="P315" s="210">
        <v>400.2901817443395</v>
      </c>
      <c r="Q315" s="211">
        <v>31.7201948719667</v>
      </c>
    </row>
    <row r="316" spans="1:17" s="12" customFormat="1" ht="12.75" customHeight="1">
      <c r="A316" s="171"/>
      <c r="B316" s="172" t="s">
        <v>104</v>
      </c>
      <c r="C316" s="173" t="s">
        <v>94</v>
      </c>
      <c r="D316" s="174">
        <v>30</v>
      </c>
      <c r="E316" s="174">
        <v>1973</v>
      </c>
      <c r="F316" s="175">
        <v>19.738</v>
      </c>
      <c r="G316" s="175">
        <v>3.468</v>
      </c>
      <c r="H316" s="175">
        <v>4.8</v>
      </c>
      <c r="I316" s="175">
        <v>11.47</v>
      </c>
      <c r="J316" s="175">
        <v>1715.3</v>
      </c>
      <c r="K316" s="175">
        <v>11.47</v>
      </c>
      <c r="L316" s="175">
        <v>1715.3</v>
      </c>
      <c r="M316" s="176">
        <v>0.006686876931149071</v>
      </c>
      <c r="N316" s="177">
        <v>81.641</v>
      </c>
      <c r="O316" s="177">
        <v>0.5459233195359413</v>
      </c>
      <c r="P316" s="177">
        <v>401.2126158689442</v>
      </c>
      <c r="Q316" s="178">
        <v>32.75539917215648</v>
      </c>
    </row>
    <row r="317" spans="1:17" s="12" customFormat="1" ht="12.75" customHeight="1">
      <c r="A317" s="171"/>
      <c r="B317" s="188" t="s">
        <v>252</v>
      </c>
      <c r="C317" s="200" t="s">
        <v>238</v>
      </c>
      <c r="D317" s="201">
        <v>100</v>
      </c>
      <c r="E317" s="201">
        <v>1973</v>
      </c>
      <c r="F317" s="226">
        <v>47.1</v>
      </c>
      <c r="G317" s="202">
        <v>6.466823</v>
      </c>
      <c r="H317" s="202">
        <v>16</v>
      </c>
      <c r="I317" s="202">
        <v>24.63319</v>
      </c>
      <c r="J317" s="202">
        <v>3676.85</v>
      </c>
      <c r="K317" s="202">
        <v>24.63319</v>
      </c>
      <c r="L317" s="202">
        <v>3676.85</v>
      </c>
      <c r="M317" s="203">
        <f>K317/L317</f>
        <v>0.006699536287855093</v>
      </c>
      <c r="N317" s="204">
        <v>63.329</v>
      </c>
      <c r="O317" s="204">
        <f>K317*N317/J317</f>
        <v>0.4242749335735752</v>
      </c>
      <c r="P317" s="204">
        <f>M317*60*1000</f>
        <v>401.97217727130555</v>
      </c>
      <c r="Q317" s="205">
        <f>O317*60</f>
        <v>25.456496014414512</v>
      </c>
    </row>
    <row r="318" spans="1:17" s="12" customFormat="1" ht="12.75" customHeight="1">
      <c r="A318" s="171"/>
      <c r="B318" s="172" t="s">
        <v>294</v>
      </c>
      <c r="C318" s="189" t="s">
        <v>471</v>
      </c>
      <c r="D318" s="190">
        <v>40</v>
      </c>
      <c r="E318" s="190">
        <v>1986</v>
      </c>
      <c r="F318" s="191">
        <v>26.7</v>
      </c>
      <c r="G318" s="191">
        <v>5.049</v>
      </c>
      <c r="H318" s="191">
        <v>6.4</v>
      </c>
      <c r="I318" s="191">
        <v>15.318</v>
      </c>
      <c r="J318" s="191">
        <v>2268.74</v>
      </c>
      <c r="K318" s="191">
        <v>15.318</v>
      </c>
      <c r="L318" s="191">
        <v>2268.74</v>
      </c>
      <c r="M318" s="184">
        <v>0.006751765297037122</v>
      </c>
      <c r="N318" s="185">
        <v>57.12</v>
      </c>
      <c r="O318" s="186">
        <v>0.3856608337667604</v>
      </c>
      <c r="P318" s="186">
        <v>405.1059178222273</v>
      </c>
      <c r="Q318" s="187">
        <v>23.139650026005622</v>
      </c>
    </row>
    <row r="319" spans="1:17" s="12" customFormat="1" ht="12.75" customHeight="1">
      <c r="A319" s="171"/>
      <c r="B319" s="172" t="s">
        <v>294</v>
      </c>
      <c r="C319" s="189" t="s">
        <v>771</v>
      </c>
      <c r="D319" s="190">
        <v>40</v>
      </c>
      <c r="E319" s="190">
        <v>1984</v>
      </c>
      <c r="F319" s="191">
        <v>26.2</v>
      </c>
      <c r="G319" s="191">
        <v>4.08</v>
      </c>
      <c r="H319" s="191">
        <v>6.4</v>
      </c>
      <c r="I319" s="191">
        <v>15.66</v>
      </c>
      <c r="J319" s="191">
        <v>2304.94</v>
      </c>
      <c r="K319" s="191">
        <v>15.7</v>
      </c>
      <c r="L319" s="191">
        <v>2304.94</v>
      </c>
      <c r="M319" s="184">
        <v>0.00681145713120515</v>
      </c>
      <c r="N319" s="185">
        <v>57.12</v>
      </c>
      <c r="O319" s="186">
        <v>0.38907043133443814</v>
      </c>
      <c r="P319" s="186">
        <v>408.687427872309</v>
      </c>
      <c r="Q319" s="187">
        <v>23.34422588006629</v>
      </c>
    </row>
    <row r="320" spans="1:17" s="12" customFormat="1" ht="12.75" customHeight="1">
      <c r="A320" s="171"/>
      <c r="B320" s="188" t="s">
        <v>76</v>
      </c>
      <c r="C320" s="200" t="s">
        <v>51</v>
      </c>
      <c r="D320" s="201">
        <v>50</v>
      </c>
      <c r="E320" s="201">
        <v>1988</v>
      </c>
      <c r="F320" s="202">
        <v>40.87</v>
      </c>
      <c r="G320" s="202">
        <v>8.41</v>
      </c>
      <c r="H320" s="202">
        <v>8</v>
      </c>
      <c r="I320" s="202">
        <f>F320-G320-H320</f>
        <v>24.459999999999994</v>
      </c>
      <c r="J320" s="202">
        <v>3582.32</v>
      </c>
      <c r="K320" s="202">
        <f>I320/J320*L320</f>
        <v>24.459999999999994</v>
      </c>
      <c r="L320" s="202">
        <v>3582.32</v>
      </c>
      <c r="M320" s="203">
        <f>K320/L320</f>
        <v>0.00682797740012059</v>
      </c>
      <c r="N320" s="204">
        <v>49.595</v>
      </c>
      <c r="O320" s="204">
        <f>M320*N320</f>
        <v>0.33863353915898065</v>
      </c>
      <c r="P320" s="204">
        <f>M320*60*1000</f>
        <v>409.6786440072354</v>
      </c>
      <c r="Q320" s="205">
        <f>P320*N320/1000</f>
        <v>20.31801234953884</v>
      </c>
    </row>
    <row r="321" spans="1:17" s="12" customFormat="1" ht="12.75" customHeight="1">
      <c r="A321" s="171"/>
      <c r="B321" s="188" t="s">
        <v>34</v>
      </c>
      <c r="C321" s="189" t="s">
        <v>536</v>
      </c>
      <c r="D321" s="190">
        <v>40</v>
      </c>
      <c r="E321" s="190">
        <v>1971</v>
      </c>
      <c r="F321" s="191">
        <v>22.35</v>
      </c>
      <c r="G321" s="191">
        <v>2.992</v>
      </c>
      <c r="H321" s="191">
        <v>6.4</v>
      </c>
      <c r="I321" s="191">
        <v>12.958</v>
      </c>
      <c r="J321" s="191">
        <v>1895.27</v>
      </c>
      <c r="K321" s="191">
        <v>12.958</v>
      </c>
      <c r="L321" s="191">
        <v>1895.27</v>
      </c>
      <c r="M321" s="184">
        <f>K321/L321</f>
        <v>0.0068370205828193345</v>
      </c>
      <c r="N321" s="185">
        <v>60.1</v>
      </c>
      <c r="O321" s="186">
        <f>M321*N321</f>
        <v>0.410904937027442</v>
      </c>
      <c r="P321" s="186">
        <f>M321*60*1000</f>
        <v>410.2212349691601</v>
      </c>
      <c r="Q321" s="187">
        <f>P321*N321/1000</f>
        <v>24.654296221646526</v>
      </c>
    </row>
    <row r="322" spans="1:17" s="12" customFormat="1" ht="12.75" customHeight="1">
      <c r="A322" s="171"/>
      <c r="B322" s="188" t="s">
        <v>630</v>
      </c>
      <c r="C322" s="189" t="s">
        <v>610</v>
      </c>
      <c r="D322" s="190">
        <v>32</v>
      </c>
      <c r="E322" s="190" t="s">
        <v>35</v>
      </c>
      <c r="F322" s="191">
        <v>20</v>
      </c>
      <c r="G322" s="191">
        <v>2.5397999999999996</v>
      </c>
      <c r="H322" s="191">
        <v>5.119999999999999</v>
      </c>
      <c r="I322" s="191">
        <v>12.340200000000001</v>
      </c>
      <c r="J322" s="191">
        <v>1803.8</v>
      </c>
      <c r="K322" s="191">
        <v>12.340200000000001</v>
      </c>
      <c r="L322" s="191">
        <v>1803.8</v>
      </c>
      <c r="M322" s="184">
        <v>0.006841224082492516</v>
      </c>
      <c r="N322" s="185">
        <v>80</v>
      </c>
      <c r="O322" s="186">
        <v>0.5472979265994014</v>
      </c>
      <c r="P322" s="186">
        <v>410.473444949551</v>
      </c>
      <c r="Q322" s="187">
        <v>32.83787559596408</v>
      </c>
    </row>
    <row r="323" spans="1:17" s="12" customFormat="1" ht="12.75" customHeight="1">
      <c r="A323" s="171"/>
      <c r="B323" s="188" t="s">
        <v>186</v>
      </c>
      <c r="C323" s="194" t="s">
        <v>154</v>
      </c>
      <c r="D323" s="195">
        <v>20</v>
      </c>
      <c r="E323" s="195">
        <v>1991</v>
      </c>
      <c r="F323" s="196">
        <v>13.716</v>
      </c>
      <c r="G323" s="196">
        <v>3.163793</v>
      </c>
      <c r="H323" s="196">
        <v>3.2</v>
      </c>
      <c r="I323" s="196">
        <v>7.352207999999999</v>
      </c>
      <c r="J323" s="196">
        <v>1071.33</v>
      </c>
      <c r="K323" s="196">
        <v>7.352207999999999</v>
      </c>
      <c r="L323" s="196">
        <v>1071.33</v>
      </c>
      <c r="M323" s="197">
        <v>0.006862692167679426</v>
      </c>
      <c r="N323" s="198">
        <v>69.215</v>
      </c>
      <c r="O323" s="198">
        <v>0.4750012383859315</v>
      </c>
      <c r="P323" s="198">
        <v>411.76153006076555</v>
      </c>
      <c r="Q323" s="199">
        <v>28.500074303155888</v>
      </c>
    </row>
    <row r="324" spans="1:17" s="12" customFormat="1" ht="12.75" customHeight="1">
      <c r="A324" s="171"/>
      <c r="B324" s="188" t="s">
        <v>186</v>
      </c>
      <c r="C324" s="194" t="s">
        <v>153</v>
      </c>
      <c r="D324" s="195">
        <v>40</v>
      </c>
      <c r="E324" s="195">
        <v>1983</v>
      </c>
      <c r="F324" s="196">
        <v>27.716</v>
      </c>
      <c r="G324" s="196">
        <v>6.228114</v>
      </c>
      <c r="H324" s="196">
        <v>6.4</v>
      </c>
      <c r="I324" s="196">
        <v>15.087892</v>
      </c>
      <c r="J324" s="196">
        <v>2186.72</v>
      </c>
      <c r="K324" s="196">
        <v>15.087892</v>
      </c>
      <c r="L324" s="196">
        <v>2186.72</v>
      </c>
      <c r="M324" s="197">
        <v>0.006899782322382381</v>
      </c>
      <c r="N324" s="198">
        <v>69.215</v>
      </c>
      <c r="O324" s="198">
        <v>0.47756843344369654</v>
      </c>
      <c r="P324" s="198">
        <v>413.9869393429429</v>
      </c>
      <c r="Q324" s="199">
        <v>28.654106006621795</v>
      </c>
    </row>
    <row r="325" spans="1:17" s="12" customFormat="1" ht="12.75" customHeight="1">
      <c r="A325" s="171"/>
      <c r="B325" s="188" t="s">
        <v>186</v>
      </c>
      <c r="C325" s="194" t="s">
        <v>152</v>
      </c>
      <c r="D325" s="195">
        <v>20</v>
      </c>
      <c r="E325" s="195">
        <v>1975</v>
      </c>
      <c r="F325" s="196">
        <v>13.045</v>
      </c>
      <c r="G325" s="196">
        <v>2.190141</v>
      </c>
      <c r="H325" s="196">
        <v>3.2</v>
      </c>
      <c r="I325" s="196">
        <v>7.654858</v>
      </c>
      <c r="J325" s="196">
        <v>1098.2</v>
      </c>
      <c r="K325" s="196">
        <v>7.654858</v>
      </c>
      <c r="L325" s="196">
        <v>1098.2</v>
      </c>
      <c r="M325" s="197">
        <v>0.006970367874704061</v>
      </c>
      <c r="N325" s="198">
        <v>69.215</v>
      </c>
      <c r="O325" s="198">
        <v>0.4824540124476416</v>
      </c>
      <c r="P325" s="198">
        <v>418.2220724822436</v>
      </c>
      <c r="Q325" s="199">
        <v>28.947240746858494</v>
      </c>
    </row>
    <row r="326" spans="1:17" s="12" customFormat="1" ht="12.75" customHeight="1">
      <c r="A326" s="171"/>
      <c r="B326" s="172" t="s">
        <v>294</v>
      </c>
      <c r="C326" s="189" t="s">
        <v>772</v>
      </c>
      <c r="D326" s="190">
        <v>40</v>
      </c>
      <c r="E326" s="190"/>
      <c r="F326" s="191">
        <v>24.8</v>
      </c>
      <c r="G326" s="191">
        <v>2.844</v>
      </c>
      <c r="H326" s="191">
        <v>6.4</v>
      </c>
      <c r="I326" s="191">
        <v>15.551</v>
      </c>
      <c r="J326" s="191">
        <v>2232.89</v>
      </c>
      <c r="K326" s="191">
        <v>15.6</v>
      </c>
      <c r="L326" s="191">
        <v>2232.89</v>
      </c>
      <c r="M326" s="184">
        <v>0.0069864614916095285</v>
      </c>
      <c r="N326" s="185">
        <v>57.12</v>
      </c>
      <c r="O326" s="186">
        <v>0.39906668040073623</v>
      </c>
      <c r="P326" s="186">
        <v>419.1876894965717</v>
      </c>
      <c r="Q326" s="187">
        <v>23.944000824044174</v>
      </c>
    </row>
    <row r="327" spans="1:17" s="12" customFormat="1" ht="12.75" customHeight="1">
      <c r="A327" s="171"/>
      <c r="B327" s="188" t="s">
        <v>76</v>
      </c>
      <c r="C327" s="200" t="s">
        <v>54</v>
      </c>
      <c r="D327" s="201">
        <v>54</v>
      </c>
      <c r="E327" s="201">
        <v>1980</v>
      </c>
      <c r="F327" s="202">
        <v>42.24</v>
      </c>
      <c r="G327" s="202">
        <v>6.14</v>
      </c>
      <c r="H327" s="202">
        <v>11.58</v>
      </c>
      <c r="I327" s="202">
        <v>24.52</v>
      </c>
      <c r="J327" s="202">
        <v>3508.9</v>
      </c>
      <c r="K327" s="202">
        <f>I327/J327*L327</f>
        <v>24.52</v>
      </c>
      <c r="L327" s="202">
        <v>3508.9</v>
      </c>
      <c r="M327" s="203">
        <f>K327/L327</f>
        <v>0.006987944940009689</v>
      </c>
      <c r="N327" s="204">
        <v>49.595</v>
      </c>
      <c r="O327" s="204">
        <f>M327*N327</f>
        <v>0.3465671292997805</v>
      </c>
      <c r="P327" s="204">
        <f>M327*60*1000</f>
        <v>419.27669640058133</v>
      </c>
      <c r="Q327" s="205">
        <f>P327*N327/1000</f>
        <v>20.794027757986832</v>
      </c>
    </row>
    <row r="328" spans="1:17" s="12" customFormat="1" ht="12.75" customHeight="1">
      <c r="A328" s="171"/>
      <c r="B328" s="172" t="s">
        <v>24</v>
      </c>
      <c r="C328" s="189" t="s">
        <v>489</v>
      </c>
      <c r="D328" s="190">
        <v>50</v>
      </c>
      <c r="E328" s="190" t="s">
        <v>28</v>
      </c>
      <c r="F328" s="191"/>
      <c r="G328" s="191">
        <v>3.459971</v>
      </c>
      <c r="H328" s="191">
        <v>6.45</v>
      </c>
      <c r="I328" s="191">
        <v>18.19003</v>
      </c>
      <c r="J328" s="191">
        <v>2602.6</v>
      </c>
      <c r="K328" s="191">
        <v>18.19003</v>
      </c>
      <c r="L328" s="191">
        <v>2602.6</v>
      </c>
      <c r="M328" s="184">
        <f>K328/L328</f>
        <v>0.006989176208406978</v>
      </c>
      <c r="N328" s="185">
        <v>67.035</v>
      </c>
      <c r="O328" s="186">
        <f>M328*N328</f>
        <v>0.46851942713056177</v>
      </c>
      <c r="P328" s="186">
        <f>M328*60*1000</f>
        <v>419.3505725044187</v>
      </c>
      <c r="Q328" s="187">
        <f>P328*N328/1000</f>
        <v>28.111165627833707</v>
      </c>
    </row>
    <row r="329" spans="1:17" s="12" customFormat="1" ht="12.75" customHeight="1">
      <c r="A329" s="171"/>
      <c r="B329" s="188" t="s">
        <v>723</v>
      </c>
      <c r="C329" s="189" t="s">
        <v>741</v>
      </c>
      <c r="D329" s="190">
        <v>22</v>
      </c>
      <c r="E329" s="190">
        <v>1991</v>
      </c>
      <c r="F329" s="191">
        <v>13.9</v>
      </c>
      <c r="G329" s="191">
        <v>2.07</v>
      </c>
      <c r="H329" s="191">
        <v>3.52</v>
      </c>
      <c r="I329" s="191">
        <v>8.3</v>
      </c>
      <c r="J329" s="191">
        <v>1170.08</v>
      </c>
      <c r="K329" s="191">
        <v>8.3</v>
      </c>
      <c r="L329" s="191">
        <v>1170.08</v>
      </c>
      <c r="M329" s="184">
        <f>K329/L329</f>
        <v>0.00709353206618351</v>
      </c>
      <c r="N329" s="185">
        <v>83.2</v>
      </c>
      <c r="O329" s="186">
        <f>M329*N329</f>
        <v>0.590181867906468</v>
      </c>
      <c r="P329" s="186">
        <f>M329*60*1000</f>
        <v>425.6119239710105</v>
      </c>
      <c r="Q329" s="187">
        <f>P329*N329/1000</f>
        <v>35.41091207438808</v>
      </c>
    </row>
    <row r="330" spans="1:17" s="12" customFormat="1" ht="12.75" customHeight="1">
      <c r="A330" s="171"/>
      <c r="B330" s="172" t="s">
        <v>294</v>
      </c>
      <c r="C330" s="189" t="s">
        <v>773</v>
      </c>
      <c r="D330" s="190">
        <v>40</v>
      </c>
      <c r="E330" s="190">
        <v>1992</v>
      </c>
      <c r="F330" s="191">
        <v>26.7</v>
      </c>
      <c r="G330" s="191">
        <v>4.386</v>
      </c>
      <c r="H330" s="191">
        <v>6.4</v>
      </c>
      <c r="I330" s="191">
        <v>15.911</v>
      </c>
      <c r="J330" s="191">
        <v>2238</v>
      </c>
      <c r="K330" s="191">
        <v>15.911</v>
      </c>
      <c r="L330" s="191">
        <v>2238</v>
      </c>
      <c r="M330" s="184">
        <v>0.007109472743521</v>
      </c>
      <c r="N330" s="185">
        <v>57.12</v>
      </c>
      <c r="O330" s="186">
        <v>0.40609308310991954</v>
      </c>
      <c r="P330" s="186">
        <v>426.56836461126</v>
      </c>
      <c r="Q330" s="187">
        <v>24.36558498659517</v>
      </c>
    </row>
    <row r="331" spans="1:17" s="12" customFormat="1" ht="12.75" customHeight="1">
      <c r="A331" s="171"/>
      <c r="B331" s="172" t="s">
        <v>328</v>
      </c>
      <c r="C331" s="200" t="s">
        <v>311</v>
      </c>
      <c r="D331" s="201">
        <v>39</v>
      </c>
      <c r="E331" s="201">
        <v>1988</v>
      </c>
      <c r="F331" s="202">
        <v>24.899</v>
      </c>
      <c r="G331" s="202">
        <v>2.435</v>
      </c>
      <c r="H331" s="202">
        <v>6.24</v>
      </c>
      <c r="I331" s="202">
        <v>16.224</v>
      </c>
      <c r="J331" s="202">
        <v>2275.19</v>
      </c>
      <c r="K331" s="202">
        <v>16.224</v>
      </c>
      <c r="L331" s="202">
        <v>2275.19</v>
      </c>
      <c r="M331" s="203">
        <v>0.007130833029329419</v>
      </c>
      <c r="N331" s="204">
        <v>58.1</v>
      </c>
      <c r="O331" s="204">
        <v>0.45158852491440277</v>
      </c>
      <c r="P331" s="204">
        <v>427.8499817597651</v>
      </c>
      <c r="Q331" s="205">
        <v>24.858083940242356</v>
      </c>
    </row>
    <row r="332" spans="1:17" s="12" customFormat="1" ht="12.75" customHeight="1">
      <c r="A332" s="171"/>
      <c r="B332" s="172" t="s">
        <v>840</v>
      </c>
      <c r="C332" s="193" t="s">
        <v>812</v>
      </c>
      <c r="D332" s="190">
        <v>10</v>
      </c>
      <c r="E332" s="190">
        <v>1959</v>
      </c>
      <c r="F332" s="191">
        <v>6.114</v>
      </c>
      <c r="G332" s="191">
        <v>0.994143</v>
      </c>
      <c r="H332" s="191">
        <v>1.92</v>
      </c>
      <c r="I332" s="191">
        <v>3.1998569999999997</v>
      </c>
      <c r="J332" s="191">
        <v>543.35</v>
      </c>
      <c r="K332" s="191">
        <v>3.1998569999999997</v>
      </c>
      <c r="L332" s="191">
        <v>446.8</v>
      </c>
      <c r="M332" s="184">
        <v>0.007161721128021485</v>
      </c>
      <c r="N332" s="185">
        <v>69.869</v>
      </c>
      <c r="O332" s="186">
        <v>0.5003822934937332</v>
      </c>
      <c r="P332" s="186">
        <v>429.7032676812891</v>
      </c>
      <c r="Q332" s="187">
        <v>30.022937609623987</v>
      </c>
    </row>
    <row r="333" spans="1:17" s="12" customFormat="1" ht="12.75" customHeight="1">
      <c r="A333" s="171"/>
      <c r="B333" s="172" t="s">
        <v>340</v>
      </c>
      <c r="C333" s="189" t="s">
        <v>728</v>
      </c>
      <c r="D333" s="190">
        <v>22</v>
      </c>
      <c r="E333" s="190">
        <v>1983</v>
      </c>
      <c r="F333" s="191">
        <v>13.73</v>
      </c>
      <c r="G333" s="191">
        <v>1.57</v>
      </c>
      <c r="H333" s="191">
        <v>3.52</v>
      </c>
      <c r="I333" s="191">
        <v>8.63</v>
      </c>
      <c r="J333" s="191">
        <v>1202.98</v>
      </c>
      <c r="K333" s="191">
        <v>8.63</v>
      </c>
      <c r="L333" s="191">
        <v>1202.98</v>
      </c>
      <c r="M333" s="184">
        <f>K333/L333</f>
        <v>0.007173851601855393</v>
      </c>
      <c r="N333" s="185">
        <v>83.2</v>
      </c>
      <c r="O333" s="186">
        <f>M333*N333</f>
        <v>0.5968644532743688</v>
      </c>
      <c r="P333" s="186">
        <f>M333*60*1000</f>
        <v>430.4310961113236</v>
      </c>
      <c r="Q333" s="187">
        <f>P333*N333/1000</f>
        <v>35.811867196462124</v>
      </c>
    </row>
    <row r="334" spans="1:17" s="12" customFormat="1" ht="12.75" customHeight="1">
      <c r="A334" s="171"/>
      <c r="B334" s="172" t="s">
        <v>277</v>
      </c>
      <c r="C334" s="227" t="s">
        <v>258</v>
      </c>
      <c r="D334" s="201">
        <v>40</v>
      </c>
      <c r="E334" s="201">
        <v>1998</v>
      </c>
      <c r="F334" s="202">
        <v>24.900000000000002</v>
      </c>
      <c r="G334" s="202">
        <v>2.7</v>
      </c>
      <c r="H334" s="202">
        <v>6.4</v>
      </c>
      <c r="I334" s="202">
        <v>15.8</v>
      </c>
      <c r="J334" s="202">
        <v>2183.72</v>
      </c>
      <c r="K334" s="202">
        <v>15.4</v>
      </c>
      <c r="L334" s="202">
        <v>2133.76</v>
      </c>
      <c r="M334" s="203">
        <v>0.007217306538692261</v>
      </c>
      <c r="N334" s="204">
        <v>57.3</v>
      </c>
      <c r="O334" s="204">
        <v>0.4135516646670665</v>
      </c>
      <c r="P334" s="204">
        <v>433.03839232153564</v>
      </c>
      <c r="Q334" s="205">
        <v>24.81309988002399</v>
      </c>
    </row>
    <row r="335" spans="1:17" s="12" customFormat="1" ht="12.75" customHeight="1">
      <c r="A335" s="171"/>
      <c r="B335" s="172" t="s">
        <v>723</v>
      </c>
      <c r="C335" s="189" t="s">
        <v>742</v>
      </c>
      <c r="D335" s="190">
        <v>42</v>
      </c>
      <c r="E335" s="190">
        <v>1994</v>
      </c>
      <c r="F335" s="191">
        <v>29</v>
      </c>
      <c r="G335" s="191">
        <v>4.42</v>
      </c>
      <c r="H335" s="191">
        <v>6.72</v>
      </c>
      <c r="I335" s="191">
        <v>17.85</v>
      </c>
      <c r="J335" s="191">
        <v>2422.63</v>
      </c>
      <c r="K335" s="191">
        <v>17.85</v>
      </c>
      <c r="L335" s="191">
        <v>2422.63</v>
      </c>
      <c r="M335" s="184">
        <f>K335/L335</f>
        <v>0.007368025658065821</v>
      </c>
      <c r="N335" s="185">
        <v>83.2</v>
      </c>
      <c r="O335" s="186">
        <f>M335*N335</f>
        <v>0.6130197347510763</v>
      </c>
      <c r="P335" s="186">
        <f>M335*60*1000</f>
        <v>442.08153948394926</v>
      </c>
      <c r="Q335" s="187">
        <f>P335*N335/1000</f>
        <v>36.78118408506458</v>
      </c>
    </row>
    <row r="336" spans="1:17" s="12" customFormat="1" ht="12.75" customHeight="1">
      <c r="A336" s="171"/>
      <c r="B336" s="188" t="s">
        <v>34</v>
      </c>
      <c r="C336" s="189" t="s">
        <v>537</v>
      </c>
      <c r="D336" s="190">
        <v>40</v>
      </c>
      <c r="E336" s="190">
        <v>1974</v>
      </c>
      <c r="F336" s="191">
        <v>26.285</v>
      </c>
      <c r="G336" s="191">
        <v>3.153</v>
      </c>
      <c r="H336" s="191">
        <v>6.4</v>
      </c>
      <c r="I336" s="191">
        <v>16.732</v>
      </c>
      <c r="J336" s="191">
        <v>2261.31</v>
      </c>
      <c r="K336" s="191">
        <v>16.732</v>
      </c>
      <c r="L336" s="191">
        <v>2261.31</v>
      </c>
      <c r="M336" s="184">
        <f>K336/L336</f>
        <v>0.007399250876704211</v>
      </c>
      <c r="N336" s="185">
        <v>60.1</v>
      </c>
      <c r="O336" s="186">
        <f>M336*N336</f>
        <v>0.4446949776899231</v>
      </c>
      <c r="P336" s="186">
        <f>M336*60*1000</f>
        <v>443.9550526022527</v>
      </c>
      <c r="Q336" s="187">
        <f>P336*N336/1000</f>
        <v>26.681698661395387</v>
      </c>
    </row>
    <row r="337" spans="1:17" s="12" customFormat="1" ht="12.75" customHeight="1">
      <c r="A337" s="171"/>
      <c r="B337" s="172" t="s">
        <v>24</v>
      </c>
      <c r="C337" s="189" t="s">
        <v>488</v>
      </c>
      <c r="D337" s="190">
        <v>45</v>
      </c>
      <c r="E337" s="190" t="s">
        <v>28</v>
      </c>
      <c r="F337" s="191"/>
      <c r="G337" s="191">
        <v>3.350256</v>
      </c>
      <c r="H337" s="191">
        <v>6.64</v>
      </c>
      <c r="I337" s="191">
        <v>17.27975</v>
      </c>
      <c r="J337" s="191">
        <v>2333.42</v>
      </c>
      <c r="K337" s="191">
        <v>17.27975</v>
      </c>
      <c r="L337" s="191">
        <v>2333.42</v>
      </c>
      <c r="M337" s="184">
        <f>K337/L337</f>
        <v>0.007405332087665315</v>
      </c>
      <c r="N337" s="185">
        <v>67.035</v>
      </c>
      <c r="O337" s="186">
        <f>M337*N337</f>
        <v>0.49641643649664435</v>
      </c>
      <c r="P337" s="186">
        <f>M337*60*1000</f>
        <v>444.3199252599189</v>
      </c>
      <c r="Q337" s="187">
        <f>P337*N337/1000</f>
        <v>29.78498618979866</v>
      </c>
    </row>
    <row r="338" spans="1:17" s="12" customFormat="1" ht="12.75" customHeight="1">
      <c r="A338" s="171"/>
      <c r="B338" s="188" t="s">
        <v>213</v>
      </c>
      <c r="C338" s="179" t="s">
        <v>390</v>
      </c>
      <c r="D338" s="180">
        <v>18</v>
      </c>
      <c r="E338" s="181" t="s">
        <v>35</v>
      </c>
      <c r="F338" s="182">
        <v>11.8</v>
      </c>
      <c r="G338" s="182">
        <v>1.9</v>
      </c>
      <c r="H338" s="182">
        <v>2.88</v>
      </c>
      <c r="I338" s="182">
        <v>7.02</v>
      </c>
      <c r="J338" s="183">
        <v>946.37</v>
      </c>
      <c r="K338" s="182">
        <v>7.01</v>
      </c>
      <c r="L338" s="183">
        <v>946.37</v>
      </c>
      <c r="M338" s="184">
        <v>0.007407250863827044</v>
      </c>
      <c r="N338" s="185">
        <v>65.1</v>
      </c>
      <c r="O338" s="186">
        <v>0.48221203123514056</v>
      </c>
      <c r="P338" s="186">
        <v>444.4350518296227</v>
      </c>
      <c r="Q338" s="187">
        <v>28.932721874108434</v>
      </c>
    </row>
    <row r="339" spans="1:17" s="12" customFormat="1" ht="12.75" customHeight="1">
      <c r="A339" s="171"/>
      <c r="B339" s="172" t="s">
        <v>328</v>
      </c>
      <c r="C339" s="200" t="s">
        <v>313</v>
      </c>
      <c r="D339" s="201">
        <v>40</v>
      </c>
      <c r="E339" s="201">
        <v>1987</v>
      </c>
      <c r="F339" s="202">
        <v>25.399</v>
      </c>
      <c r="G339" s="202">
        <v>2.139</v>
      </c>
      <c r="H339" s="202">
        <v>6.4</v>
      </c>
      <c r="I339" s="202">
        <v>16.86</v>
      </c>
      <c r="J339" s="202">
        <v>2272</v>
      </c>
      <c r="K339" s="202">
        <v>16.86</v>
      </c>
      <c r="L339" s="202">
        <v>2272</v>
      </c>
      <c r="M339" s="203">
        <v>0.007420774647887323</v>
      </c>
      <c r="N339" s="204">
        <v>58.1</v>
      </c>
      <c r="O339" s="204">
        <v>0.46995023767605637</v>
      </c>
      <c r="P339" s="204">
        <v>445.2464788732394</v>
      </c>
      <c r="Q339" s="205">
        <v>25.86882042253521</v>
      </c>
    </row>
    <row r="340" spans="1:17" s="12" customFormat="1" ht="12.75" customHeight="1">
      <c r="A340" s="171"/>
      <c r="B340" s="188" t="s">
        <v>186</v>
      </c>
      <c r="C340" s="194" t="s">
        <v>156</v>
      </c>
      <c r="D340" s="195">
        <v>35</v>
      </c>
      <c r="E340" s="195" t="s">
        <v>35</v>
      </c>
      <c r="F340" s="196">
        <v>30.701</v>
      </c>
      <c r="G340" s="196">
        <v>5.591364</v>
      </c>
      <c r="H340" s="196">
        <v>8.64</v>
      </c>
      <c r="I340" s="196">
        <v>16.469637</v>
      </c>
      <c r="J340" s="196">
        <v>2212.05</v>
      </c>
      <c r="K340" s="196">
        <v>16.469637</v>
      </c>
      <c r="L340" s="196">
        <v>2212.05</v>
      </c>
      <c r="M340" s="197">
        <v>0.007445418051129042</v>
      </c>
      <c r="N340" s="198">
        <v>69.215</v>
      </c>
      <c r="O340" s="198">
        <v>0.5153346104088966</v>
      </c>
      <c r="P340" s="198">
        <v>446.7250830677425</v>
      </c>
      <c r="Q340" s="199">
        <v>30.9200766245338</v>
      </c>
    </row>
    <row r="341" spans="1:17" s="12" customFormat="1" ht="12.75" customHeight="1">
      <c r="A341" s="171"/>
      <c r="B341" s="172" t="s">
        <v>277</v>
      </c>
      <c r="C341" s="228" t="s">
        <v>254</v>
      </c>
      <c r="D341" s="195">
        <v>16</v>
      </c>
      <c r="E341" s="195">
        <v>1991</v>
      </c>
      <c r="F341" s="196">
        <v>13.5</v>
      </c>
      <c r="G341" s="196">
        <v>2.2</v>
      </c>
      <c r="H341" s="196">
        <v>2.7</v>
      </c>
      <c r="I341" s="196">
        <v>8.6</v>
      </c>
      <c r="J341" s="196">
        <v>1069.04</v>
      </c>
      <c r="K341" s="196">
        <v>8.6</v>
      </c>
      <c r="L341" s="196">
        <v>1069.04</v>
      </c>
      <c r="M341" s="197">
        <v>0.008044600763301653</v>
      </c>
      <c r="N341" s="198">
        <v>57.3</v>
      </c>
      <c r="O341" s="198">
        <v>0.46095562373718474</v>
      </c>
      <c r="P341" s="198">
        <v>482.6760457980992</v>
      </c>
      <c r="Q341" s="199">
        <v>27.657337424231084</v>
      </c>
    </row>
    <row r="342" spans="1:17" s="12" customFormat="1" ht="12.75" customHeight="1">
      <c r="A342" s="171"/>
      <c r="B342" s="172" t="s">
        <v>24</v>
      </c>
      <c r="C342" s="189" t="s">
        <v>487</v>
      </c>
      <c r="D342" s="190">
        <v>94</v>
      </c>
      <c r="E342" s="190" t="s">
        <v>28</v>
      </c>
      <c r="F342" s="191"/>
      <c r="G342" s="191">
        <v>0</v>
      </c>
      <c r="H342" s="191">
        <v>12.1</v>
      </c>
      <c r="I342" s="191">
        <v>36.24354</v>
      </c>
      <c r="J342" s="191">
        <v>4473.08</v>
      </c>
      <c r="K342" s="191">
        <v>36.24354</v>
      </c>
      <c r="L342" s="191">
        <v>4473.08</v>
      </c>
      <c r="M342" s="184">
        <f>K342/L342</f>
        <v>0.008102591502946517</v>
      </c>
      <c r="N342" s="185">
        <v>67.035</v>
      </c>
      <c r="O342" s="186">
        <f>M342*N342</f>
        <v>0.5431572214000198</v>
      </c>
      <c r="P342" s="186">
        <f>M342*60*1000</f>
        <v>486.15549017679103</v>
      </c>
      <c r="Q342" s="187">
        <f>P342*N342/1000</f>
        <v>32.58943328400118</v>
      </c>
    </row>
    <row r="343" spans="1:17" s="12" customFormat="1" ht="12.75" customHeight="1">
      <c r="A343" s="171"/>
      <c r="B343" s="188" t="s">
        <v>252</v>
      </c>
      <c r="C343" s="200" t="s">
        <v>218</v>
      </c>
      <c r="D343" s="201">
        <v>45</v>
      </c>
      <c r="E343" s="201">
        <v>1992</v>
      </c>
      <c r="F343" s="202">
        <v>36.21</v>
      </c>
      <c r="G343" s="202">
        <v>4.828185</v>
      </c>
      <c r="H343" s="202">
        <v>7.2</v>
      </c>
      <c r="I343" s="202">
        <v>24.18181</v>
      </c>
      <c r="J343" s="202">
        <v>2843.99</v>
      </c>
      <c r="K343" s="202">
        <v>24.18181</v>
      </c>
      <c r="L343" s="202">
        <v>2843.99</v>
      </c>
      <c r="M343" s="203">
        <f>K343/L343</f>
        <v>0.00850277602945158</v>
      </c>
      <c r="N343" s="204">
        <v>63.329</v>
      </c>
      <c r="O343" s="204">
        <f>K343*N343/J343</f>
        <v>0.5384723031691392</v>
      </c>
      <c r="P343" s="204">
        <f>M343*60*1000</f>
        <v>510.16656176709483</v>
      </c>
      <c r="Q343" s="205">
        <f>O343*60</f>
        <v>32.30833819014835</v>
      </c>
    </row>
    <row r="344" spans="1:17" s="12" customFormat="1" ht="12.75" customHeight="1">
      <c r="A344" s="171"/>
      <c r="B344" s="172" t="s">
        <v>361</v>
      </c>
      <c r="C344" s="189" t="s">
        <v>519</v>
      </c>
      <c r="D344" s="190">
        <v>36</v>
      </c>
      <c r="E344" s="190">
        <v>1984</v>
      </c>
      <c r="F344" s="191">
        <v>31.804</v>
      </c>
      <c r="G344" s="191">
        <v>4.243</v>
      </c>
      <c r="H344" s="191">
        <v>8.64</v>
      </c>
      <c r="I344" s="191">
        <v>18.92</v>
      </c>
      <c r="J344" s="191">
        <v>2109.24</v>
      </c>
      <c r="K344" s="191">
        <v>18.92</v>
      </c>
      <c r="L344" s="191">
        <v>2109.24</v>
      </c>
      <c r="M344" s="184">
        <v>0.008970055565037646</v>
      </c>
      <c r="N344" s="185">
        <v>57</v>
      </c>
      <c r="O344" s="186">
        <v>0.5112931672071458</v>
      </c>
      <c r="P344" s="186">
        <v>538.2033339022587</v>
      </c>
      <c r="Q344" s="187">
        <v>30.677590032428746</v>
      </c>
    </row>
    <row r="345" spans="1:17" s="12" customFormat="1" ht="12.75" customHeight="1">
      <c r="A345" s="171"/>
      <c r="B345" s="172" t="s">
        <v>277</v>
      </c>
      <c r="C345" s="227" t="s">
        <v>260</v>
      </c>
      <c r="D345" s="201">
        <v>40</v>
      </c>
      <c r="E345" s="201">
        <v>1992</v>
      </c>
      <c r="F345" s="202">
        <v>30.4</v>
      </c>
      <c r="G345" s="202">
        <v>4</v>
      </c>
      <c r="H345" s="202">
        <v>6.4</v>
      </c>
      <c r="I345" s="202">
        <v>20</v>
      </c>
      <c r="J345" s="202">
        <v>2227.72</v>
      </c>
      <c r="K345" s="202">
        <v>20</v>
      </c>
      <c r="L345" s="202">
        <v>2227.72</v>
      </c>
      <c r="M345" s="203">
        <v>0.008977788950137362</v>
      </c>
      <c r="N345" s="204">
        <v>57.3</v>
      </c>
      <c r="O345" s="204">
        <v>0.5144273068428707</v>
      </c>
      <c r="P345" s="204">
        <v>538.6673370082417</v>
      </c>
      <c r="Q345" s="205">
        <v>30.865638410572245</v>
      </c>
    </row>
    <row r="346" spans="1:17" s="12" customFormat="1" ht="12.75" customHeight="1">
      <c r="A346" s="171"/>
      <c r="B346" s="188" t="s">
        <v>252</v>
      </c>
      <c r="C346" s="200" t="s">
        <v>237</v>
      </c>
      <c r="D346" s="201">
        <v>60</v>
      </c>
      <c r="E346" s="201">
        <v>1974</v>
      </c>
      <c r="F346" s="202">
        <v>43.59</v>
      </c>
      <c r="G346" s="202">
        <v>5.70347</v>
      </c>
      <c r="H346" s="202">
        <v>9.6</v>
      </c>
      <c r="I346" s="202">
        <v>28.28653</v>
      </c>
      <c r="J346" s="202">
        <v>3118.24</v>
      </c>
      <c r="K346" s="202">
        <v>28.28653</v>
      </c>
      <c r="L346" s="202">
        <v>3118.24</v>
      </c>
      <c r="M346" s="203">
        <f>K346/L346</f>
        <v>0.0090713126635538</v>
      </c>
      <c r="N346" s="204">
        <v>63.329</v>
      </c>
      <c r="O346" s="204">
        <f>K346*N346/J346</f>
        <v>0.5744771596701985</v>
      </c>
      <c r="P346" s="204">
        <f>M346*60*1000</f>
        <v>544.278759813228</v>
      </c>
      <c r="Q346" s="205">
        <f>O346*60</f>
        <v>34.46862958021191</v>
      </c>
    </row>
    <row r="347" spans="1:17" s="12" customFormat="1" ht="12.75" customHeight="1">
      <c r="A347" s="171"/>
      <c r="B347" s="172" t="s">
        <v>361</v>
      </c>
      <c r="C347" s="189" t="s">
        <v>518</v>
      </c>
      <c r="D347" s="190">
        <v>20</v>
      </c>
      <c r="E347" s="190">
        <v>1984</v>
      </c>
      <c r="F347" s="191">
        <v>17.734</v>
      </c>
      <c r="G347" s="191">
        <v>4.914</v>
      </c>
      <c r="H347" s="191">
        <v>3.2</v>
      </c>
      <c r="I347" s="191">
        <v>9.62</v>
      </c>
      <c r="J347" s="191">
        <v>1059.55</v>
      </c>
      <c r="K347" s="191">
        <v>9.62</v>
      </c>
      <c r="L347" s="191">
        <v>1059.55</v>
      </c>
      <c r="M347" s="184">
        <v>0.009079326129017035</v>
      </c>
      <c r="N347" s="185">
        <v>57</v>
      </c>
      <c r="O347" s="186">
        <v>0.517521589353971</v>
      </c>
      <c r="P347" s="186">
        <v>544.7595677410221</v>
      </c>
      <c r="Q347" s="187">
        <v>31.051295361238264</v>
      </c>
    </row>
    <row r="348" spans="1:17" s="12" customFormat="1" ht="12.75" customHeight="1">
      <c r="A348" s="171"/>
      <c r="B348" s="172" t="s">
        <v>277</v>
      </c>
      <c r="C348" s="193" t="s">
        <v>261</v>
      </c>
      <c r="D348" s="190">
        <v>20</v>
      </c>
      <c r="E348" s="190">
        <v>1991</v>
      </c>
      <c r="F348" s="191">
        <v>14.200000000000001</v>
      </c>
      <c r="G348" s="191">
        <v>1.1</v>
      </c>
      <c r="H348" s="191">
        <v>3.2</v>
      </c>
      <c r="I348" s="191">
        <v>9.9</v>
      </c>
      <c r="J348" s="191">
        <v>1074.6</v>
      </c>
      <c r="K348" s="191">
        <v>9.9</v>
      </c>
      <c r="L348" s="191">
        <v>1074.6</v>
      </c>
      <c r="M348" s="184">
        <v>0.009212730318257957</v>
      </c>
      <c r="N348" s="185">
        <v>57.3</v>
      </c>
      <c r="O348" s="186">
        <v>0.5278894472361809</v>
      </c>
      <c r="P348" s="186">
        <v>552.7638190954774</v>
      </c>
      <c r="Q348" s="187">
        <v>31.673366834170857</v>
      </c>
    </row>
    <row r="349" spans="1:17" s="12" customFormat="1" ht="12.75" customHeight="1">
      <c r="A349" s="171"/>
      <c r="B349" s="172" t="s">
        <v>361</v>
      </c>
      <c r="C349" s="189" t="s">
        <v>515</v>
      </c>
      <c r="D349" s="190">
        <v>20</v>
      </c>
      <c r="E349" s="190">
        <v>1990</v>
      </c>
      <c r="F349" s="191">
        <v>15.354</v>
      </c>
      <c r="G349" s="191">
        <v>1.898</v>
      </c>
      <c r="H349" s="191">
        <v>3.2</v>
      </c>
      <c r="I349" s="191">
        <v>10.255</v>
      </c>
      <c r="J349" s="191">
        <v>1101.72</v>
      </c>
      <c r="K349" s="191">
        <v>10.255</v>
      </c>
      <c r="L349" s="191">
        <v>1101.72</v>
      </c>
      <c r="M349" s="184">
        <v>0.009308172675452928</v>
      </c>
      <c r="N349" s="185">
        <v>57</v>
      </c>
      <c r="O349" s="186">
        <v>0.5305658425008168</v>
      </c>
      <c r="P349" s="186">
        <v>558.4903605271758</v>
      </c>
      <c r="Q349" s="187">
        <v>31.83395055004902</v>
      </c>
    </row>
    <row r="350" spans="1:17" s="12" customFormat="1" ht="12.75" customHeight="1">
      <c r="A350" s="171"/>
      <c r="B350" s="172" t="s">
        <v>361</v>
      </c>
      <c r="C350" s="189" t="s">
        <v>521</v>
      </c>
      <c r="D350" s="190">
        <v>20</v>
      </c>
      <c r="E350" s="190">
        <v>1999</v>
      </c>
      <c r="F350" s="191">
        <v>16.1</v>
      </c>
      <c r="G350" s="191">
        <v>2.289</v>
      </c>
      <c r="H350" s="191">
        <v>3.2</v>
      </c>
      <c r="I350" s="191">
        <v>10.61</v>
      </c>
      <c r="J350" s="191">
        <v>1109.89</v>
      </c>
      <c r="K350" s="191">
        <v>10.61</v>
      </c>
      <c r="L350" s="191">
        <v>1109.89</v>
      </c>
      <c r="M350" s="184">
        <v>0.00955950589698078</v>
      </c>
      <c r="N350" s="185">
        <v>57</v>
      </c>
      <c r="O350" s="186">
        <v>0.5448918361279045</v>
      </c>
      <c r="P350" s="186">
        <v>573.5703538188468</v>
      </c>
      <c r="Q350" s="187">
        <v>32.69351016767427</v>
      </c>
    </row>
    <row r="351" spans="1:17" s="12" customFormat="1" ht="12.75" customHeight="1">
      <c r="A351" s="171"/>
      <c r="B351" s="188" t="s">
        <v>252</v>
      </c>
      <c r="C351" s="200" t="s">
        <v>234</v>
      </c>
      <c r="D351" s="201">
        <v>30</v>
      </c>
      <c r="E351" s="201">
        <v>1992</v>
      </c>
      <c r="F351" s="202">
        <v>23.13</v>
      </c>
      <c r="G351" s="202">
        <v>3.21879</v>
      </c>
      <c r="H351" s="202">
        <v>4.8</v>
      </c>
      <c r="I351" s="202">
        <v>15.11121</v>
      </c>
      <c r="J351" s="202">
        <v>1576.72</v>
      </c>
      <c r="K351" s="202">
        <v>15.11121</v>
      </c>
      <c r="L351" s="202">
        <v>1576.72</v>
      </c>
      <c r="M351" s="203">
        <f>K351/L351</f>
        <v>0.009583952762697245</v>
      </c>
      <c r="N351" s="204">
        <v>63.329</v>
      </c>
      <c r="O351" s="204">
        <f>K351*N351/J351</f>
        <v>0.6069421445088539</v>
      </c>
      <c r="P351" s="204">
        <f>M351*60*1000</f>
        <v>575.0371657618347</v>
      </c>
      <c r="Q351" s="205">
        <f>O351*60</f>
        <v>36.416528670531235</v>
      </c>
    </row>
    <row r="352" spans="1:17" s="12" customFormat="1" ht="12.75" customHeight="1">
      <c r="A352" s="171"/>
      <c r="B352" s="172" t="s">
        <v>361</v>
      </c>
      <c r="C352" s="189" t="s">
        <v>516</v>
      </c>
      <c r="D352" s="190">
        <v>35</v>
      </c>
      <c r="E352" s="190">
        <v>1986</v>
      </c>
      <c r="F352" s="191">
        <v>32.087</v>
      </c>
      <c r="G352" s="191">
        <v>3.406</v>
      </c>
      <c r="H352" s="191">
        <v>8.64</v>
      </c>
      <c r="I352" s="191">
        <v>20.04</v>
      </c>
      <c r="J352" s="191">
        <v>2075.29</v>
      </c>
      <c r="K352" s="191">
        <v>20.04</v>
      </c>
      <c r="L352" s="191">
        <v>2075.29</v>
      </c>
      <c r="M352" s="184">
        <v>0.009656481744720015</v>
      </c>
      <c r="N352" s="185">
        <v>57</v>
      </c>
      <c r="O352" s="186">
        <v>0.5504194594490408</v>
      </c>
      <c r="P352" s="186">
        <v>579.388904683201</v>
      </c>
      <c r="Q352" s="187">
        <v>33.02516756694246</v>
      </c>
    </row>
    <row r="353" spans="1:17" s="12" customFormat="1" ht="12.75" customHeight="1">
      <c r="A353" s="171"/>
      <c r="B353" s="172" t="s">
        <v>361</v>
      </c>
      <c r="C353" s="189" t="s">
        <v>523</v>
      </c>
      <c r="D353" s="190">
        <v>30</v>
      </c>
      <c r="E353" s="190">
        <v>1972</v>
      </c>
      <c r="F353" s="191">
        <v>24.093</v>
      </c>
      <c r="G353" s="191">
        <v>2.512</v>
      </c>
      <c r="H353" s="191">
        <v>4.8</v>
      </c>
      <c r="I353" s="191">
        <v>16.78</v>
      </c>
      <c r="J353" s="191">
        <v>1727.5</v>
      </c>
      <c r="K353" s="191">
        <v>16.78</v>
      </c>
      <c r="L353" s="191">
        <v>1727.5</v>
      </c>
      <c r="M353" s="184">
        <v>0.009713458755426918</v>
      </c>
      <c r="N353" s="185">
        <v>57</v>
      </c>
      <c r="O353" s="186">
        <v>0.5536671490593343</v>
      </c>
      <c r="P353" s="186">
        <v>582.8075253256151</v>
      </c>
      <c r="Q353" s="187">
        <v>33.22002894356006</v>
      </c>
    </row>
    <row r="354" spans="1:17" s="12" customFormat="1" ht="12.75" customHeight="1">
      <c r="A354" s="171"/>
      <c r="B354" s="172" t="s">
        <v>361</v>
      </c>
      <c r="C354" s="189" t="s">
        <v>514</v>
      </c>
      <c r="D354" s="190">
        <v>72</v>
      </c>
      <c r="E354" s="190">
        <v>1989</v>
      </c>
      <c r="F354" s="191">
        <v>33.237</v>
      </c>
      <c r="G354" s="191">
        <v>4.02</v>
      </c>
      <c r="H354" s="191">
        <v>8.64</v>
      </c>
      <c r="I354" s="191">
        <v>20.576</v>
      </c>
      <c r="J354" s="191">
        <v>2111.16</v>
      </c>
      <c r="K354" s="191">
        <v>20.576</v>
      </c>
      <c r="L354" s="191">
        <v>2111.76</v>
      </c>
      <c r="M354" s="184">
        <v>0.00974353146190855</v>
      </c>
      <c r="N354" s="185">
        <v>57</v>
      </c>
      <c r="O354" s="186">
        <v>0.5553812933287873</v>
      </c>
      <c r="P354" s="186">
        <v>584.611887714513</v>
      </c>
      <c r="Q354" s="187">
        <v>33.32287759972725</v>
      </c>
    </row>
    <row r="355" spans="1:17" s="12" customFormat="1" ht="12.75" customHeight="1">
      <c r="A355" s="171"/>
      <c r="B355" s="188" t="s">
        <v>252</v>
      </c>
      <c r="C355" s="200" t="s">
        <v>233</v>
      </c>
      <c r="D355" s="201">
        <v>50</v>
      </c>
      <c r="E355" s="201">
        <v>1975</v>
      </c>
      <c r="F355" s="202">
        <v>34.84</v>
      </c>
      <c r="G355" s="202">
        <v>2.907</v>
      </c>
      <c r="H355" s="202">
        <v>7.68</v>
      </c>
      <c r="I355" s="202">
        <v>24.253</v>
      </c>
      <c r="J355" s="202">
        <v>2485.16</v>
      </c>
      <c r="K355" s="202">
        <v>24.253</v>
      </c>
      <c r="L355" s="202">
        <v>2485.16</v>
      </c>
      <c r="M355" s="203">
        <f>K355/L355</f>
        <v>0.009759130196848494</v>
      </c>
      <c r="N355" s="204">
        <v>63.329</v>
      </c>
      <c r="O355" s="204">
        <f>K355*N355/J355</f>
        <v>0.6180359562362182</v>
      </c>
      <c r="P355" s="204">
        <f>M355*60*1000</f>
        <v>585.5478118109096</v>
      </c>
      <c r="Q355" s="205">
        <f>O355*60</f>
        <v>37.08215737417309</v>
      </c>
    </row>
    <row r="356" spans="1:17" s="12" customFormat="1" ht="12.75" customHeight="1">
      <c r="A356" s="171"/>
      <c r="B356" s="172" t="s">
        <v>361</v>
      </c>
      <c r="C356" s="189" t="s">
        <v>522</v>
      </c>
      <c r="D356" s="190">
        <v>36</v>
      </c>
      <c r="E356" s="190">
        <v>1995</v>
      </c>
      <c r="F356" s="191">
        <v>31.736</v>
      </c>
      <c r="G356" s="191">
        <v>3.908</v>
      </c>
      <c r="H356" s="191">
        <v>8.64</v>
      </c>
      <c r="I356" s="191">
        <v>19.187</v>
      </c>
      <c r="J356" s="191">
        <v>1958.7</v>
      </c>
      <c r="K356" s="191">
        <v>19.187</v>
      </c>
      <c r="L356" s="191">
        <v>1958.7</v>
      </c>
      <c r="M356" s="184">
        <v>0.009795782917241027</v>
      </c>
      <c r="N356" s="185">
        <v>57</v>
      </c>
      <c r="O356" s="186">
        <v>0.5583596262827386</v>
      </c>
      <c r="P356" s="186">
        <v>587.7469750344616</v>
      </c>
      <c r="Q356" s="187">
        <v>33.50157757696431</v>
      </c>
    </row>
    <row r="357" spans="1:17" s="12" customFormat="1" ht="12.75" customHeight="1">
      <c r="A357" s="171"/>
      <c r="B357" s="172" t="s">
        <v>361</v>
      </c>
      <c r="C357" s="189" t="s">
        <v>520</v>
      </c>
      <c r="D357" s="190">
        <v>20</v>
      </c>
      <c r="E357" s="190">
        <v>1983</v>
      </c>
      <c r="F357" s="191">
        <v>16.831</v>
      </c>
      <c r="G357" s="191">
        <v>3.294</v>
      </c>
      <c r="H357" s="191">
        <v>3.2</v>
      </c>
      <c r="I357" s="191">
        <v>10.336</v>
      </c>
      <c r="J357" s="191">
        <v>1052.7</v>
      </c>
      <c r="K357" s="191">
        <v>10.336</v>
      </c>
      <c r="L357" s="191">
        <v>1052.7</v>
      </c>
      <c r="M357" s="184">
        <v>0.009818561793483423</v>
      </c>
      <c r="N357" s="185">
        <v>57</v>
      </c>
      <c r="O357" s="186">
        <v>0.5596580222285551</v>
      </c>
      <c r="P357" s="186">
        <v>589.1137076090054</v>
      </c>
      <c r="Q357" s="187">
        <v>33.57948133371331</v>
      </c>
    </row>
    <row r="358" spans="1:17" s="12" customFormat="1" ht="12.75" customHeight="1">
      <c r="A358" s="171"/>
      <c r="B358" s="172" t="s">
        <v>277</v>
      </c>
      <c r="C358" s="193" t="s">
        <v>256</v>
      </c>
      <c r="D358" s="190">
        <v>21</v>
      </c>
      <c r="E358" s="190">
        <v>1998</v>
      </c>
      <c r="F358" s="191">
        <v>16.9</v>
      </c>
      <c r="G358" s="191">
        <v>1.9</v>
      </c>
      <c r="H358" s="191">
        <v>3.4</v>
      </c>
      <c r="I358" s="191">
        <v>11.6</v>
      </c>
      <c r="J358" s="191">
        <v>1178.27</v>
      </c>
      <c r="K358" s="191">
        <v>11.6</v>
      </c>
      <c r="L358" s="191">
        <v>1178.27</v>
      </c>
      <c r="M358" s="184">
        <v>0.009844942160964805</v>
      </c>
      <c r="N358" s="185">
        <v>57.3</v>
      </c>
      <c r="O358" s="186">
        <v>0.5641151858232832</v>
      </c>
      <c r="P358" s="186">
        <v>590.6965296578883</v>
      </c>
      <c r="Q358" s="187">
        <v>33.846911149396995</v>
      </c>
    </row>
    <row r="359" spans="1:17" s="12" customFormat="1" ht="12.75" customHeight="1">
      <c r="A359" s="171"/>
      <c r="B359" s="172" t="s">
        <v>277</v>
      </c>
      <c r="C359" s="228" t="s">
        <v>259</v>
      </c>
      <c r="D359" s="195">
        <v>40</v>
      </c>
      <c r="E359" s="195">
        <v>1986</v>
      </c>
      <c r="F359" s="196">
        <v>32.2</v>
      </c>
      <c r="G359" s="196">
        <v>3.3</v>
      </c>
      <c r="H359" s="196">
        <v>6.4</v>
      </c>
      <c r="I359" s="196">
        <v>22.5</v>
      </c>
      <c r="J359" s="196">
        <v>2246.36</v>
      </c>
      <c r="K359" s="196">
        <v>22.5</v>
      </c>
      <c r="L359" s="196">
        <v>2246.4</v>
      </c>
      <c r="M359" s="197">
        <v>0.01001602564102564</v>
      </c>
      <c r="N359" s="198">
        <v>57.3</v>
      </c>
      <c r="O359" s="198">
        <v>0.5739182692307692</v>
      </c>
      <c r="P359" s="198">
        <v>600.9615384615385</v>
      </c>
      <c r="Q359" s="199">
        <v>34.435096153846146</v>
      </c>
    </row>
    <row r="360" spans="1:17" s="12" customFormat="1" ht="12.75" customHeight="1">
      <c r="A360" s="171"/>
      <c r="B360" s="172" t="s">
        <v>277</v>
      </c>
      <c r="C360" s="193" t="s">
        <v>257</v>
      </c>
      <c r="D360" s="190">
        <v>20</v>
      </c>
      <c r="E360" s="190">
        <v>1997</v>
      </c>
      <c r="F360" s="191">
        <v>16.3</v>
      </c>
      <c r="G360" s="191">
        <v>1.2</v>
      </c>
      <c r="H360" s="191">
        <v>3.2</v>
      </c>
      <c r="I360" s="191">
        <v>11.9</v>
      </c>
      <c r="J360" s="191">
        <v>1186.4</v>
      </c>
      <c r="K360" s="191">
        <v>11.9</v>
      </c>
      <c r="L360" s="191">
        <v>1186.4</v>
      </c>
      <c r="M360" s="184">
        <v>0.010030343897505057</v>
      </c>
      <c r="N360" s="185">
        <v>57.3</v>
      </c>
      <c r="O360" s="186">
        <v>0.5747387053270397</v>
      </c>
      <c r="P360" s="186">
        <v>601.8206338503034</v>
      </c>
      <c r="Q360" s="187">
        <v>34.484322319622386</v>
      </c>
    </row>
    <row r="361" spans="1:17" s="12" customFormat="1" ht="12.75" customHeight="1">
      <c r="A361" s="171"/>
      <c r="B361" s="188" t="s">
        <v>252</v>
      </c>
      <c r="C361" s="200" t="s">
        <v>236</v>
      </c>
      <c r="D361" s="201">
        <v>40</v>
      </c>
      <c r="E361" s="201">
        <v>1973</v>
      </c>
      <c r="F361" s="202">
        <v>37.3</v>
      </c>
      <c r="G361" s="202">
        <v>5.36465</v>
      </c>
      <c r="H361" s="202">
        <v>6.16</v>
      </c>
      <c r="I361" s="202">
        <v>25.77535</v>
      </c>
      <c r="J361" s="202">
        <v>2567.4</v>
      </c>
      <c r="K361" s="202">
        <v>25.77535</v>
      </c>
      <c r="L361" s="202">
        <v>2567.4</v>
      </c>
      <c r="M361" s="203">
        <f>K361/L361</f>
        <v>0.010039475734205812</v>
      </c>
      <c r="N361" s="204">
        <v>63.329</v>
      </c>
      <c r="O361" s="204">
        <f>K361*N361/J361</f>
        <v>0.6357899587715198</v>
      </c>
      <c r="P361" s="204">
        <f>M361*60*1000</f>
        <v>602.3685440523487</v>
      </c>
      <c r="Q361" s="205">
        <f>O361*60</f>
        <v>38.147397526291186</v>
      </c>
    </row>
    <row r="362" spans="1:17" s="12" customFormat="1" ht="12.75" customHeight="1">
      <c r="A362" s="171"/>
      <c r="B362" s="172" t="s">
        <v>361</v>
      </c>
      <c r="C362" s="189" t="s">
        <v>517</v>
      </c>
      <c r="D362" s="190">
        <v>20</v>
      </c>
      <c r="E362" s="190">
        <v>1985</v>
      </c>
      <c r="F362" s="191">
        <v>16.138</v>
      </c>
      <c r="G362" s="191">
        <v>2.177</v>
      </c>
      <c r="H362" s="191">
        <v>3.2</v>
      </c>
      <c r="I362" s="191">
        <v>10.76</v>
      </c>
      <c r="J362" s="191">
        <v>1066</v>
      </c>
      <c r="K362" s="191">
        <v>10.76</v>
      </c>
      <c r="L362" s="191">
        <v>1066</v>
      </c>
      <c r="M362" s="184">
        <v>0.010093808630393997</v>
      </c>
      <c r="N362" s="185">
        <v>57</v>
      </c>
      <c r="O362" s="186">
        <v>0.5753470919324578</v>
      </c>
      <c r="P362" s="186">
        <v>605.6285178236398</v>
      </c>
      <c r="Q362" s="187">
        <v>34.520825515947465</v>
      </c>
    </row>
    <row r="363" spans="1:17" s="12" customFormat="1" ht="12.75" customHeight="1">
      <c r="A363" s="171"/>
      <c r="B363" s="188" t="s">
        <v>252</v>
      </c>
      <c r="C363" s="200" t="s">
        <v>235</v>
      </c>
      <c r="D363" s="201">
        <v>30</v>
      </c>
      <c r="E363" s="201">
        <v>1992</v>
      </c>
      <c r="F363" s="202">
        <v>24.47</v>
      </c>
      <c r="G363" s="202">
        <v>4.34819</v>
      </c>
      <c r="H363" s="202">
        <v>4.64</v>
      </c>
      <c r="I363" s="202">
        <v>15.48181</v>
      </c>
      <c r="J363" s="202">
        <v>1521.17</v>
      </c>
      <c r="K363" s="202">
        <v>15.48181</v>
      </c>
      <c r="L363" s="202">
        <v>1521.17</v>
      </c>
      <c r="M363" s="203">
        <f>K363/L363</f>
        <v>0.010177567267300828</v>
      </c>
      <c r="N363" s="204">
        <v>63.329</v>
      </c>
      <c r="O363" s="204">
        <f>K363*N363/J363</f>
        <v>0.6445351574708941</v>
      </c>
      <c r="P363" s="204">
        <f>M363*60*1000</f>
        <v>610.6540360380496</v>
      </c>
      <c r="Q363" s="205">
        <f>O363*60</f>
        <v>38.67210944825364</v>
      </c>
    </row>
    <row r="364" spans="1:17" s="12" customFormat="1" ht="12.75" customHeight="1">
      <c r="A364" s="171"/>
      <c r="B364" s="188" t="s">
        <v>252</v>
      </c>
      <c r="C364" s="200" t="s">
        <v>216</v>
      </c>
      <c r="D364" s="201">
        <v>45</v>
      </c>
      <c r="E364" s="201">
        <v>1995</v>
      </c>
      <c r="F364" s="202">
        <v>41.45</v>
      </c>
      <c r="G364" s="229">
        <v>4.85642</v>
      </c>
      <c r="H364" s="202">
        <v>7.04</v>
      </c>
      <c r="I364" s="202">
        <v>29.55357</v>
      </c>
      <c r="J364" s="202">
        <v>2837.16</v>
      </c>
      <c r="K364" s="202">
        <v>29.55357</v>
      </c>
      <c r="L364" s="202">
        <v>2837.16</v>
      </c>
      <c r="M364" s="203">
        <f>K364/L364</f>
        <v>0.010416603222941252</v>
      </c>
      <c r="N364" s="204">
        <v>63.329</v>
      </c>
      <c r="O364" s="204">
        <f>K364*N364/J364</f>
        <v>0.6596730655056465</v>
      </c>
      <c r="P364" s="204">
        <f>M364*60*1000</f>
        <v>624.9961933764752</v>
      </c>
      <c r="Q364" s="205">
        <f>O364*60</f>
        <v>39.58038393033879</v>
      </c>
    </row>
    <row r="365" spans="1:17" s="12" customFormat="1" ht="12.75" customHeight="1">
      <c r="A365" s="171"/>
      <c r="B365" s="188" t="s">
        <v>252</v>
      </c>
      <c r="C365" s="200" t="s">
        <v>243</v>
      </c>
      <c r="D365" s="201">
        <v>60</v>
      </c>
      <c r="E365" s="201">
        <v>1981</v>
      </c>
      <c r="F365" s="202">
        <v>46.93</v>
      </c>
      <c r="G365" s="202">
        <v>5.13877</v>
      </c>
      <c r="H365" s="202">
        <v>9.253335</v>
      </c>
      <c r="I365" s="202">
        <v>32.53789</v>
      </c>
      <c r="J365" s="202">
        <v>3122.77</v>
      </c>
      <c r="K365" s="202">
        <v>32.53789</v>
      </c>
      <c r="L365" s="202">
        <v>3122.77</v>
      </c>
      <c r="M365" s="203">
        <f>K365/L365</f>
        <v>0.010419560198157405</v>
      </c>
      <c r="N365" s="204">
        <v>63.329</v>
      </c>
      <c r="O365" s="204">
        <f>K365*N365/J365</f>
        <v>0.6598603277891102</v>
      </c>
      <c r="P365" s="204">
        <f>M365*60*1000</f>
        <v>625.1736118894443</v>
      </c>
      <c r="Q365" s="205">
        <f>O365*60</f>
        <v>39.59161966734661</v>
      </c>
    </row>
    <row r="366" spans="1:17" s="12" customFormat="1" ht="12.75" customHeight="1">
      <c r="A366" s="171"/>
      <c r="B366" s="188" t="s">
        <v>252</v>
      </c>
      <c r="C366" s="200" t="s">
        <v>241</v>
      </c>
      <c r="D366" s="201">
        <v>85</v>
      </c>
      <c r="E366" s="201">
        <v>1970</v>
      </c>
      <c r="F366" s="202">
        <v>64.58</v>
      </c>
      <c r="G366" s="202">
        <v>7.17169</v>
      </c>
      <c r="H366" s="202">
        <v>13.6</v>
      </c>
      <c r="I366" s="202">
        <v>43.80831</v>
      </c>
      <c r="J366" s="202">
        <v>3789.83</v>
      </c>
      <c r="K366" s="202">
        <v>43.80831</v>
      </c>
      <c r="L366" s="202">
        <v>3789.83</v>
      </c>
      <c r="M366" s="203">
        <f>K366/L366</f>
        <v>0.011559439341606352</v>
      </c>
      <c r="N366" s="204">
        <v>63.329</v>
      </c>
      <c r="O366" s="204">
        <f>K366*N366/J366</f>
        <v>0.7320477340645887</v>
      </c>
      <c r="P366" s="204">
        <f>M366*60*1000</f>
        <v>693.5663604963811</v>
      </c>
      <c r="Q366" s="205">
        <f>O366*60</f>
        <v>43.92286404387532</v>
      </c>
    </row>
    <row r="367" spans="1:17" s="12" customFormat="1" ht="12.75" customHeight="1">
      <c r="A367" s="171"/>
      <c r="B367" s="188" t="s">
        <v>252</v>
      </c>
      <c r="C367" s="200" t="s">
        <v>220</v>
      </c>
      <c r="D367" s="201">
        <v>45</v>
      </c>
      <c r="E367" s="201">
        <v>1993</v>
      </c>
      <c r="F367" s="202">
        <v>46.15</v>
      </c>
      <c r="G367" s="202">
        <v>5.25171</v>
      </c>
      <c r="H367" s="202">
        <v>7.04</v>
      </c>
      <c r="I367" s="202">
        <v>33.85829</v>
      </c>
      <c r="J367" s="202">
        <v>2913.8</v>
      </c>
      <c r="K367" s="202">
        <v>33.85829</v>
      </c>
      <c r="L367" s="202">
        <v>2913.8</v>
      </c>
      <c r="M367" s="203">
        <f>K367/L367</f>
        <v>0.011619977349166036</v>
      </c>
      <c r="N367" s="204">
        <v>63.329</v>
      </c>
      <c r="O367" s="204">
        <f>K367*N367/J367</f>
        <v>0.7358815455453359</v>
      </c>
      <c r="P367" s="204">
        <f>M367*60*1000</f>
        <v>697.1986409499622</v>
      </c>
      <c r="Q367" s="205">
        <f>O367*60</f>
        <v>44.152892732720154</v>
      </c>
    </row>
    <row r="368" spans="1:17" s="12" customFormat="1" ht="12.75" customHeight="1">
      <c r="A368" s="171"/>
      <c r="B368" s="188" t="s">
        <v>31</v>
      </c>
      <c r="C368" s="189" t="s">
        <v>502</v>
      </c>
      <c r="D368" s="190">
        <v>48</v>
      </c>
      <c r="E368" s="190">
        <v>1979</v>
      </c>
      <c r="F368" s="191">
        <v>39.8</v>
      </c>
      <c r="G368" s="191">
        <v>3.672</v>
      </c>
      <c r="H368" s="191">
        <v>7.68</v>
      </c>
      <c r="I368" s="191">
        <v>28.45</v>
      </c>
      <c r="J368" s="191">
        <v>2401</v>
      </c>
      <c r="K368" s="191">
        <v>28.45</v>
      </c>
      <c r="L368" s="191">
        <v>2401</v>
      </c>
      <c r="M368" s="184">
        <f>K368/L368</f>
        <v>0.011849229487713452</v>
      </c>
      <c r="N368" s="185">
        <v>56.46</v>
      </c>
      <c r="O368" s="186">
        <f>M368*N368</f>
        <v>0.6690074968763016</v>
      </c>
      <c r="P368" s="186">
        <f>M368*60*1000</f>
        <v>710.9537692628072</v>
      </c>
      <c r="Q368" s="187">
        <f>P368*N368/1000</f>
        <v>40.1404498125781</v>
      </c>
    </row>
    <row r="369" spans="1:17" s="12" customFormat="1" ht="11.25" customHeight="1">
      <c r="A369" s="171"/>
      <c r="B369" s="188" t="s">
        <v>252</v>
      </c>
      <c r="C369" s="200" t="s">
        <v>221</v>
      </c>
      <c r="D369" s="201">
        <v>45</v>
      </c>
      <c r="E369" s="201">
        <v>1997</v>
      </c>
      <c r="F369" s="202">
        <v>44.55</v>
      </c>
      <c r="G369" s="202">
        <v>3.06</v>
      </c>
      <c r="H369" s="202">
        <v>7.04</v>
      </c>
      <c r="I369" s="202">
        <v>34.45</v>
      </c>
      <c r="J369" s="202">
        <v>2895.9</v>
      </c>
      <c r="K369" s="202">
        <v>34.45</v>
      </c>
      <c r="L369" s="202">
        <v>2895.9</v>
      </c>
      <c r="M369" s="203">
        <f>K369/L369</f>
        <v>0.011896129009979627</v>
      </c>
      <c r="N369" s="204">
        <v>63.329</v>
      </c>
      <c r="O369" s="204">
        <f>K369*N369/J369</f>
        <v>0.7533699540729999</v>
      </c>
      <c r="P369" s="204">
        <f>M369*60*1000</f>
        <v>713.7677405987776</v>
      </c>
      <c r="Q369" s="205">
        <f>O369*60</f>
        <v>45.202197244379995</v>
      </c>
    </row>
    <row r="370" spans="1:17" s="12" customFormat="1" ht="12.75" customHeight="1">
      <c r="A370" s="171"/>
      <c r="B370" s="188" t="s">
        <v>31</v>
      </c>
      <c r="C370" s="189" t="s">
        <v>503</v>
      </c>
      <c r="D370" s="190">
        <v>28</v>
      </c>
      <c r="E370" s="190">
        <v>1971</v>
      </c>
      <c r="F370" s="191">
        <v>25.5</v>
      </c>
      <c r="G370" s="191">
        <v>2.47</v>
      </c>
      <c r="H370" s="191">
        <v>4.48</v>
      </c>
      <c r="I370" s="191">
        <v>18.541</v>
      </c>
      <c r="J370" s="191">
        <v>1389</v>
      </c>
      <c r="K370" s="191">
        <v>18.541</v>
      </c>
      <c r="L370" s="191">
        <v>1389</v>
      </c>
      <c r="M370" s="184">
        <f>K370/L370</f>
        <v>0.013348452123830094</v>
      </c>
      <c r="N370" s="185">
        <v>56.46</v>
      </c>
      <c r="O370" s="186">
        <f>M370*N370</f>
        <v>0.7536536069114471</v>
      </c>
      <c r="P370" s="186">
        <f>M370*60*1000</f>
        <v>800.9071274298057</v>
      </c>
      <c r="Q370" s="187">
        <f>P370*N370/1000</f>
        <v>45.219216414686834</v>
      </c>
    </row>
    <row r="371" spans="1:17" s="12" customFormat="1" ht="12.75" customHeight="1">
      <c r="A371" s="171"/>
      <c r="B371" s="188" t="s">
        <v>31</v>
      </c>
      <c r="C371" s="189" t="s">
        <v>300</v>
      </c>
      <c r="D371" s="190">
        <v>6</v>
      </c>
      <c r="E371" s="190">
        <v>1962</v>
      </c>
      <c r="F371" s="191">
        <v>5.5</v>
      </c>
      <c r="G371" s="191">
        <v>0.447</v>
      </c>
      <c r="H371" s="191">
        <v>0.96</v>
      </c>
      <c r="I371" s="191">
        <v>4.09</v>
      </c>
      <c r="J371" s="191">
        <v>278</v>
      </c>
      <c r="K371" s="191">
        <v>4.09</v>
      </c>
      <c r="L371" s="191">
        <v>278</v>
      </c>
      <c r="M371" s="184">
        <f>K371/L371</f>
        <v>0.014712230215827338</v>
      </c>
      <c r="N371" s="185">
        <v>56.46</v>
      </c>
      <c r="O371" s="186">
        <f>M371*N371</f>
        <v>0.8306525179856116</v>
      </c>
      <c r="P371" s="186">
        <f>M371*60*1000</f>
        <v>882.7338129496403</v>
      </c>
      <c r="Q371" s="187">
        <f>P371*N371/1000</f>
        <v>49.83915107913669</v>
      </c>
    </row>
    <row r="372" spans="1:17" s="12" customFormat="1" ht="12.75" customHeight="1">
      <c r="A372" s="171"/>
      <c r="B372" s="188" t="s">
        <v>31</v>
      </c>
      <c r="C372" s="189" t="s">
        <v>204</v>
      </c>
      <c r="D372" s="190">
        <v>6</v>
      </c>
      <c r="E372" s="190">
        <v>1984</v>
      </c>
      <c r="F372" s="191">
        <v>5.8</v>
      </c>
      <c r="G372" s="191">
        <v>0.408</v>
      </c>
      <c r="H372" s="191">
        <v>0.96</v>
      </c>
      <c r="I372" s="191">
        <v>4.432</v>
      </c>
      <c r="J372" s="191">
        <v>281</v>
      </c>
      <c r="K372" s="191">
        <v>4.432</v>
      </c>
      <c r="L372" s="191">
        <v>281</v>
      </c>
      <c r="M372" s="184">
        <f>K372/L372</f>
        <v>0.015772241992882564</v>
      </c>
      <c r="N372" s="185">
        <v>56.46</v>
      </c>
      <c r="O372" s="186">
        <f>M372*N372</f>
        <v>0.8905007829181496</v>
      </c>
      <c r="P372" s="186">
        <f>M372*60*1000</f>
        <v>946.3345195729538</v>
      </c>
      <c r="Q372" s="187">
        <f>P372*N372/1000</f>
        <v>53.43004697508898</v>
      </c>
    </row>
    <row r="373" spans="1:17" s="12" customFormat="1" ht="12.75" customHeight="1">
      <c r="A373" s="171"/>
      <c r="B373" s="188" t="s">
        <v>31</v>
      </c>
      <c r="C373" s="189" t="s">
        <v>203</v>
      </c>
      <c r="D373" s="190">
        <v>6</v>
      </c>
      <c r="E373" s="190">
        <v>1984</v>
      </c>
      <c r="F373" s="191">
        <v>7.4</v>
      </c>
      <c r="G373" s="191">
        <v>0.204</v>
      </c>
      <c r="H373" s="191">
        <v>0.96</v>
      </c>
      <c r="I373" s="191">
        <v>6.236</v>
      </c>
      <c r="J373" s="191">
        <v>368</v>
      </c>
      <c r="K373" s="191">
        <v>6.24</v>
      </c>
      <c r="L373" s="191">
        <v>368</v>
      </c>
      <c r="M373" s="184">
        <f>K373/L373</f>
        <v>0.016956521739130436</v>
      </c>
      <c r="N373" s="185">
        <v>56.46</v>
      </c>
      <c r="O373" s="186">
        <f>M373*N373</f>
        <v>0.9573652173913044</v>
      </c>
      <c r="P373" s="186">
        <f>M373*60*1000</f>
        <v>1017.3913043478262</v>
      </c>
      <c r="Q373" s="187">
        <f>P373*N373/1000</f>
        <v>57.44191304347827</v>
      </c>
    </row>
    <row r="374" spans="1:17" s="12" customFormat="1" ht="12.75" customHeight="1">
      <c r="A374" s="171"/>
      <c r="B374" s="188" t="s">
        <v>31</v>
      </c>
      <c r="C374" s="189" t="s">
        <v>202</v>
      </c>
      <c r="D374" s="190">
        <v>12</v>
      </c>
      <c r="E374" s="190">
        <v>1986</v>
      </c>
      <c r="F374" s="191">
        <v>12.5</v>
      </c>
      <c r="G374" s="191">
        <v>0.969</v>
      </c>
      <c r="H374" s="191">
        <v>1.92</v>
      </c>
      <c r="I374" s="191">
        <v>9.611</v>
      </c>
      <c r="J374" s="191">
        <v>540</v>
      </c>
      <c r="K374" s="191">
        <v>9.611</v>
      </c>
      <c r="L374" s="191">
        <v>540</v>
      </c>
      <c r="M374" s="184">
        <f>K374/L374</f>
        <v>0.01779814814814815</v>
      </c>
      <c r="N374" s="185">
        <v>56.46</v>
      </c>
      <c r="O374" s="186">
        <f>M374*N374</f>
        <v>1.0048834444444446</v>
      </c>
      <c r="P374" s="186">
        <f>M374*60*1000</f>
        <v>1067.888888888889</v>
      </c>
      <c r="Q374" s="187">
        <f>P374*N374/1000</f>
        <v>60.29300666666667</v>
      </c>
    </row>
    <row r="375" spans="1:17" s="12" customFormat="1" ht="12.75" customHeight="1">
      <c r="A375" s="230" t="s">
        <v>26</v>
      </c>
      <c r="B375" s="231" t="s">
        <v>901</v>
      </c>
      <c r="C375" s="33" t="s">
        <v>882</v>
      </c>
      <c r="D375" s="15">
        <v>8</v>
      </c>
      <c r="E375" s="15">
        <v>1975</v>
      </c>
      <c r="F375" s="232">
        <v>0.607</v>
      </c>
      <c r="G375" s="232">
        <v>0</v>
      </c>
      <c r="H375" s="232">
        <v>0</v>
      </c>
      <c r="I375" s="232">
        <v>0.606999</v>
      </c>
      <c r="J375" s="232">
        <v>309.07</v>
      </c>
      <c r="K375" s="232">
        <v>0.606999</v>
      </c>
      <c r="L375" s="232">
        <v>309.07</v>
      </c>
      <c r="M375" s="51">
        <v>0.0019639531497718963</v>
      </c>
      <c r="N375" s="52">
        <v>49.595000000000006</v>
      </c>
      <c r="O375" s="52">
        <v>0.09740225646293721</v>
      </c>
      <c r="P375" s="52">
        <v>117.83718898631378</v>
      </c>
      <c r="Q375" s="233">
        <v>5.844135387776232</v>
      </c>
    </row>
    <row r="376" spans="1:17" ht="12.75" customHeight="1">
      <c r="A376" s="230"/>
      <c r="B376" s="234" t="s">
        <v>840</v>
      </c>
      <c r="C376" s="235" t="s">
        <v>813</v>
      </c>
      <c r="D376" s="236">
        <v>31</v>
      </c>
      <c r="E376" s="236">
        <v>1991</v>
      </c>
      <c r="F376" s="237">
        <v>11.916</v>
      </c>
      <c r="G376" s="237">
        <v>2.258229</v>
      </c>
      <c r="H376" s="237">
        <v>4.8</v>
      </c>
      <c r="I376" s="237">
        <v>4.857766</v>
      </c>
      <c r="J376" s="237">
        <v>1504.89</v>
      </c>
      <c r="K376" s="237">
        <v>4.857766</v>
      </c>
      <c r="L376" s="237">
        <v>1504.89</v>
      </c>
      <c r="M376" s="238">
        <v>0.003227987427652519</v>
      </c>
      <c r="N376" s="239">
        <v>69.869</v>
      </c>
      <c r="O376" s="239">
        <v>0.22553625358265386</v>
      </c>
      <c r="P376" s="239">
        <v>193.67924565915115</v>
      </c>
      <c r="Q376" s="240">
        <v>13.532175214959231</v>
      </c>
    </row>
    <row r="377" spans="1:17" ht="12.75" customHeight="1">
      <c r="A377" s="230"/>
      <c r="B377" s="234" t="s">
        <v>104</v>
      </c>
      <c r="C377" s="241" t="s">
        <v>102</v>
      </c>
      <c r="D377" s="242">
        <v>21</v>
      </c>
      <c r="E377" s="242">
        <v>1992</v>
      </c>
      <c r="F377" s="243">
        <v>10.2139</v>
      </c>
      <c r="G377" s="243">
        <v>2.209998</v>
      </c>
      <c r="H377" s="243">
        <v>3.2</v>
      </c>
      <c r="I377" s="243">
        <v>4.803901</v>
      </c>
      <c r="J377" s="243">
        <v>1077.7</v>
      </c>
      <c r="K377" s="243">
        <v>4.803901</v>
      </c>
      <c r="L377" s="243">
        <v>1077.7</v>
      </c>
      <c r="M377" s="244">
        <v>0.004457549410782221</v>
      </c>
      <c r="N377" s="245">
        <v>81.641</v>
      </c>
      <c r="O377" s="245">
        <v>0.3639187914456713</v>
      </c>
      <c r="P377" s="245">
        <v>267.45296464693325</v>
      </c>
      <c r="Q377" s="246">
        <v>21.83512748674028</v>
      </c>
    </row>
    <row r="378" spans="1:17" ht="13.5" customHeight="1">
      <c r="A378" s="230"/>
      <c r="B378" s="234" t="s">
        <v>104</v>
      </c>
      <c r="C378" s="241" t="s">
        <v>103</v>
      </c>
      <c r="D378" s="242">
        <v>20</v>
      </c>
      <c r="E378" s="242">
        <v>1985</v>
      </c>
      <c r="F378" s="243">
        <v>10.735</v>
      </c>
      <c r="G378" s="243">
        <v>2.567258</v>
      </c>
      <c r="H378" s="243">
        <v>3.2</v>
      </c>
      <c r="I378" s="243">
        <v>4.967741</v>
      </c>
      <c r="J378" s="243">
        <v>1045.62</v>
      </c>
      <c r="K378" s="243">
        <v>4.967741</v>
      </c>
      <c r="L378" s="243">
        <v>1045.62</v>
      </c>
      <c r="M378" s="244">
        <v>0.004751000363420747</v>
      </c>
      <c r="N378" s="245">
        <v>81.641</v>
      </c>
      <c r="O378" s="245">
        <v>0.3878764206700332</v>
      </c>
      <c r="P378" s="245">
        <v>285.0600218052448</v>
      </c>
      <c r="Q378" s="246">
        <v>23.27258524020199</v>
      </c>
    </row>
    <row r="379" spans="1:17" ht="11.25" customHeight="1">
      <c r="A379" s="230"/>
      <c r="B379" s="234" t="s">
        <v>104</v>
      </c>
      <c r="C379" s="241" t="s">
        <v>195</v>
      </c>
      <c r="D379" s="242">
        <v>20</v>
      </c>
      <c r="E379" s="242">
        <v>1985</v>
      </c>
      <c r="F379" s="243">
        <v>10.621</v>
      </c>
      <c r="G379" s="243">
        <v>2.264489</v>
      </c>
      <c r="H379" s="243">
        <v>3.2</v>
      </c>
      <c r="I379" s="243">
        <v>5.156513</v>
      </c>
      <c r="J379" s="243">
        <v>1084.74</v>
      </c>
      <c r="K379" s="243">
        <v>5.156513</v>
      </c>
      <c r="L379" s="243">
        <v>1084.74</v>
      </c>
      <c r="M379" s="244">
        <v>0.004753685675830153</v>
      </c>
      <c r="N379" s="245">
        <v>81.641</v>
      </c>
      <c r="O379" s="245">
        <v>0.3880956522604495</v>
      </c>
      <c r="P379" s="245">
        <v>285.2211405498092</v>
      </c>
      <c r="Q379" s="246">
        <v>23.285739135626976</v>
      </c>
    </row>
    <row r="380" spans="1:17" ht="12.75" customHeight="1">
      <c r="A380" s="230"/>
      <c r="B380" s="234" t="s">
        <v>421</v>
      </c>
      <c r="C380" s="34" t="s">
        <v>434</v>
      </c>
      <c r="D380" s="17">
        <v>20</v>
      </c>
      <c r="E380" s="17">
        <v>1985</v>
      </c>
      <c r="F380" s="247">
        <v>10.056</v>
      </c>
      <c r="G380" s="247">
        <v>1.898</v>
      </c>
      <c r="H380" s="247">
        <v>3.041</v>
      </c>
      <c r="I380" s="247">
        <v>5.117</v>
      </c>
      <c r="J380" s="247">
        <v>1056.2</v>
      </c>
      <c r="K380" s="247">
        <v>5.117</v>
      </c>
      <c r="L380" s="247">
        <v>1056.2</v>
      </c>
      <c r="M380" s="48">
        <f>K380/L380</f>
        <v>0.0048447263775800034</v>
      </c>
      <c r="N380" s="49">
        <v>85.02</v>
      </c>
      <c r="O380" s="50">
        <f>M380*N380</f>
        <v>0.4118986366218519</v>
      </c>
      <c r="P380" s="50">
        <f>M380*60*1000</f>
        <v>290.6835826548002</v>
      </c>
      <c r="Q380" s="248">
        <f>P380*N380/1000</f>
        <v>24.713918197311113</v>
      </c>
    </row>
    <row r="381" spans="1:17" ht="12.75" customHeight="1">
      <c r="A381" s="230"/>
      <c r="B381" s="234" t="s">
        <v>118</v>
      </c>
      <c r="C381" s="249" t="s">
        <v>789</v>
      </c>
      <c r="D381" s="250">
        <v>40</v>
      </c>
      <c r="E381" s="250">
        <v>1985</v>
      </c>
      <c r="F381" s="251">
        <v>21.652</v>
      </c>
      <c r="G381" s="251">
        <v>4.138854</v>
      </c>
      <c r="H381" s="251">
        <v>6.4</v>
      </c>
      <c r="I381" s="251">
        <v>11.113148</v>
      </c>
      <c r="J381" s="251">
        <v>2285.42</v>
      </c>
      <c r="K381" s="251">
        <v>11.113148</v>
      </c>
      <c r="L381" s="251">
        <v>2285.42</v>
      </c>
      <c r="M381" s="252">
        <v>0.0048626283133953495</v>
      </c>
      <c r="N381" s="253">
        <v>83.712</v>
      </c>
      <c r="O381" s="253">
        <v>0.40706034137095154</v>
      </c>
      <c r="P381" s="253">
        <v>291.757698803721</v>
      </c>
      <c r="Q381" s="254">
        <v>24.42362048225709</v>
      </c>
    </row>
    <row r="382" spans="1:17" ht="12.75" customHeight="1">
      <c r="A382" s="230"/>
      <c r="B382" s="231" t="s">
        <v>865</v>
      </c>
      <c r="C382" s="255" t="s">
        <v>841</v>
      </c>
      <c r="D382" s="45">
        <v>40</v>
      </c>
      <c r="E382" s="45">
        <v>1987</v>
      </c>
      <c r="F382" s="256">
        <v>21.04</v>
      </c>
      <c r="G382" s="256">
        <v>3.366</v>
      </c>
      <c r="H382" s="256">
        <v>6.4</v>
      </c>
      <c r="I382" s="256">
        <v>11.273999</v>
      </c>
      <c r="J382" s="256">
        <v>2280.42</v>
      </c>
      <c r="K382" s="256">
        <v>11.273999</v>
      </c>
      <c r="L382" s="256">
        <v>2280.42</v>
      </c>
      <c r="M382" s="46">
        <v>0.004943825698774787</v>
      </c>
      <c r="N382" s="47">
        <v>90.25200000000001</v>
      </c>
      <c r="O382" s="47">
        <v>0.4461901569658221</v>
      </c>
      <c r="P382" s="47">
        <v>296.6295419264872</v>
      </c>
      <c r="Q382" s="257">
        <v>26.771409417949325</v>
      </c>
    </row>
    <row r="383" spans="1:17" ht="12.75" customHeight="1">
      <c r="A383" s="230"/>
      <c r="B383" s="234" t="s">
        <v>800</v>
      </c>
      <c r="C383" s="258" t="s">
        <v>822</v>
      </c>
      <c r="D383" s="259">
        <v>10</v>
      </c>
      <c r="E383" s="259">
        <v>1977</v>
      </c>
      <c r="F383" s="260">
        <v>5.7823</v>
      </c>
      <c r="G383" s="260">
        <v>1.275</v>
      </c>
      <c r="H383" s="260">
        <v>1.57889</v>
      </c>
      <c r="I383" s="260">
        <v>2.92841</v>
      </c>
      <c r="J383" s="260">
        <v>580.31</v>
      </c>
      <c r="K383" s="260">
        <v>2.92841</v>
      </c>
      <c r="L383" s="260">
        <v>580.31</v>
      </c>
      <c r="M383" s="261">
        <v>0.005046285605969224</v>
      </c>
      <c r="N383" s="262">
        <v>82.186</v>
      </c>
      <c r="O383" s="262">
        <v>0.4147340288121867</v>
      </c>
      <c r="P383" s="262">
        <v>302.77713635815337</v>
      </c>
      <c r="Q383" s="263">
        <v>24.884041728731194</v>
      </c>
    </row>
    <row r="384" spans="1:17" ht="12.75" customHeight="1">
      <c r="A384" s="230"/>
      <c r="B384" s="234" t="s">
        <v>118</v>
      </c>
      <c r="C384" s="249" t="s">
        <v>780</v>
      </c>
      <c r="D384" s="250">
        <v>39</v>
      </c>
      <c r="E384" s="250">
        <v>1990</v>
      </c>
      <c r="F384" s="251">
        <v>21.702</v>
      </c>
      <c r="G384" s="251">
        <v>3.694899</v>
      </c>
      <c r="H384" s="251">
        <v>6.4</v>
      </c>
      <c r="I384" s="251">
        <v>11.6071</v>
      </c>
      <c r="J384" s="251">
        <v>2294.05</v>
      </c>
      <c r="K384" s="251">
        <v>11.6071</v>
      </c>
      <c r="L384" s="251">
        <v>2294.05</v>
      </c>
      <c r="M384" s="252">
        <v>0.005059654323140298</v>
      </c>
      <c r="N384" s="253">
        <v>83.712</v>
      </c>
      <c r="O384" s="253">
        <v>0.4235537826987206</v>
      </c>
      <c r="P384" s="253">
        <v>303.5792593884178</v>
      </c>
      <c r="Q384" s="254">
        <v>25.413226961923236</v>
      </c>
    </row>
    <row r="385" spans="1:17" ht="12.75" customHeight="1">
      <c r="A385" s="230"/>
      <c r="B385" s="231" t="s">
        <v>865</v>
      </c>
      <c r="C385" s="255" t="s">
        <v>842</v>
      </c>
      <c r="D385" s="45">
        <v>50</v>
      </c>
      <c r="E385" s="45">
        <v>1980</v>
      </c>
      <c r="F385" s="256">
        <v>28.388</v>
      </c>
      <c r="G385" s="256">
        <v>4.947</v>
      </c>
      <c r="H385" s="256">
        <v>8.11934</v>
      </c>
      <c r="I385" s="256">
        <v>15.321659</v>
      </c>
      <c r="J385" s="256">
        <v>3015.29</v>
      </c>
      <c r="K385" s="256">
        <v>15.321659</v>
      </c>
      <c r="L385" s="256">
        <v>3015.29</v>
      </c>
      <c r="M385" s="46">
        <v>0.005081321862905393</v>
      </c>
      <c r="N385" s="47">
        <v>90.25200000000001</v>
      </c>
      <c r="O385" s="47">
        <v>0.45859946077093755</v>
      </c>
      <c r="P385" s="47">
        <v>304.8793117743236</v>
      </c>
      <c r="Q385" s="257">
        <v>27.515967646256257</v>
      </c>
    </row>
    <row r="386" spans="1:17" ht="12.75" customHeight="1">
      <c r="A386" s="230"/>
      <c r="B386" s="231" t="s">
        <v>865</v>
      </c>
      <c r="C386" s="255" t="s">
        <v>843</v>
      </c>
      <c r="D386" s="45">
        <v>41</v>
      </c>
      <c r="E386" s="45">
        <v>1991</v>
      </c>
      <c r="F386" s="256">
        <v>23.778</v>
      </c>
      <c r="G386" s="256">
        <v>5.763</v>
      </c>
      <c r="H386" s="256">
        <v>6.4</v>
      </c>
      <c r="I386" s="256">
        <v>11.614998</v>
      </c>
      <c r="J386" s="256">
        <v>2281.19</v>
      </c>
      <c r="K386" s="256">
        <v>11.614998</v>
      </c>
      <c r="L386" s="256">
        <v>2281.19</v>
      </c>
      <c r="M386" s="46">
        <v>0.005091639889706688</v>
      </c>
      <c r="N386" s="47">
        <v>90.25200000000001</v>
      </c>
      <c r="O386" s="47">
        <v>0.45953068332580804</v>
      </c>
      <c r="P386" s="47">
        <v>305.4983933824013</v>
      </c>
      <c r="Q386" s="257">
        <v>27.571840999548485</v>
      </c>
    </row>
    <row r="387" spans="1:17" ht="12.75" customHeight="1">
      <c r="A387" s="230"/>
      <c r="B387" s="234" t="s">
        <v>104</v>
      </c>
      <c r="C387" s="241" t="s">
        <v>97</v>
      </c>
      <c r="D387" s="242">
        <v>21</v>
      </c>
      <c r="E387" s="242">
        <v>1986</v>
      </c>
      <c r="F387" s="243">
        <v>10.293</v>
      </c>
      <c r="G387" s="243">
        <v>1.451664</v>
      </c>
      <c r="H387" s="243">
        <v>3.2</v>
      </c>
      <c r="I387" s="243">
        <v>5.641335</v>
      </c>
      <c r="J387" s="243">
        <v>1090.65</v>
      </c>
      <c r="K387" s="243">
        <v>5.641335</v>
      </c>
      <c r="L387" s="243">
        <v>1090.65</v>
      </c>
      <c r="M387" s="244">
        <v>0.005172452207399257</v>
      </c>
      <c r="N387" s="245">
        <v>81.641</v>
      </c>
      <c r="O387" s="245">
        <v>0.42228417066428275</v>
      </c>
      <c r="P387" s="245">
        <v>310.3471324439554</v>
      </c>
      <c r="Q387" s="246">
        <v>25.337050239856964</v>
      </c>
    </row>
    <row r="388" spans="1:17" ht="12.75" customHeight="1">
      <c r="A388" s="230"/>
      <c r="B388" s="234" t="s">
        <v>118</v>
      </c>
      <c r="C388" s="249" t="s">
        <v>781</v>
      </c>
      <c r="D388" s="250">
        <v>59</v>
      </c>
      <c r="E388" s="250">
        <v>1975</v>
      </c>
      <c r="F388" s="251">
        <v>29.323</v>
      </c>
      <c r="G388" s="251">
        <v>5.384376</v>
      </c>
      <c r="H388" s="251">
        <v>9.6</v>
      </c>
      <c r="I388" s="251">
        <v>14.338631</v>
      </c>
      <c r="J388" s="251">
        <v>2729.69</v>
      </c>
      <c r="K388" s="251">
        <v>14.338631</v>
      </c>
      <c r="L388" s="251">
        <v>2729.69</v>
      </c>
      <c r="M388" s="252">
        <v>0.005252842264139883</v>
      </c>
      <c r="N388" s="253">
        <v>83.712</v>
      </c>
      <c r="O388" s="253">
        <v>0.4397259316156779</v>
      </c>
      <c r="P388" s="253">
        <v>315.170535848393</v>
      </c>
      <c r="Q388" s="254">
        <v>26.383555896940678</v>
      </c>
    </row>
    <row r="389" spans="1:17" ht="12.75" customHeight="1">
      <c r="A389" s="230"/>
      <c r="B389" s="234" t="s">
        <v>118</v>
      </c>
      <c r="C389" s="249" t="s">
        <v>782</v>
      </c>
      <c r="D389" s="250">
        <v>58</v>
      </c>
      <c r="E389" s="250">
        <v>1991</v>
      </c>
      <c r="F389" s="251">
        <v>26.66</v>
      </c>
      <c r="G389" s="251">
        <v>4.185621</v>
      </c>
      <c r="H389" s="251">
        <v>9.44</v>
      </c>
      <c r="I389" s="251">
        <v>13.034377</v>
      </c>
      <c r="J389" s="251">
        <v>2439.79</v>
      </c>
      <c r="K389" s="251">
        <v>13.034377</v>
      </c>
      <c r="L389" s="251">
        <v>2439.79</v>
      </c>
      <c r="M389" s="252">
        <v>0.005342417585120031</v>
      </c>
      <c r="N389" s="253">
        <v>83.712</v>
      </c>
      <c r="O389" s="253">
        <v>0.44722446088556805</v>
      </c>
      <c r="P389" s="253">
        <v>320.5450551072019</v>
      </c>
      <c r="Q389" s="254">
        <v>26.83346765313409</v>
      </c>
    </row>
    <row r="390" spans="1:17" ht="12.75" customHeight="1">
      <c r="A390" s="230"/>
      <c r="B390" s="234" t="s">
        <v>118</v>
      </c>
      <c r="C390" s="249" t="s">
        <v>783</v>
      </c>
      <c r="D390" s="250">
        <v>50</v>
      </c>
      <c r="E390" s="250">
        <v>1971</v>
      </c>
      <c r="F390" s="251">
        <v>25.425</v>
      </c>
      <c r="G390" s="251">
        <v>3.624621</v>
      </c>
      <c r="H390" s="251">
        <v>8</v>
      </c>
      <c r="I390" s="251">
        <v>13.800378</v>
      </c>
      <c r="J390" s="251">
        <v>2564.8</v>
      </c>
      <c r="K390" s="251">
        <v>13.800378</v>
      </c>
      <c r="L390" s="251">
        <v>2564.8</v>
      </c>
      <c r="M390" s="252">
        <v>0.0053806838739862755</v>
      </c>
      <c r="N390" s="253">
        <v>83.712</v>
      </c>
      <c r="O390" s="253">
        <v>0.4504278084591391</v>
      </c>
      <c r="P390" s="253">
        <v>322.84103243917656</v>
      </c>
      <c r="Q390" s="254">
        <v>27.025668507548346</v>
      </c>
    </row>
    <row r="391" spans="1:17" ht="12.75" customHeight="1">
      <c r="A391" s="230"/>
      <c r="B391" s="234" t="s">
        <v>118</v>
      </c>
      <c r="C391" s="249" t="s">
        <v>479</v>
      </c>
      <c r="D391" s="250">
        <v>39</v>
      </c>
      <c r="E391" s="250">
        <v>1990</v>
      </c>
      <c r="F391" s="251">
        <v>23.118</v>
      </c>
      <c r="G391" s="251">
        <v>4.77666</v>
      </c>
      <c r="H391" s="251">
        <v>6.32</v>
      </c>
      <c r="I391" s="251">
        <v>12.021341</v>
      </c>
      <c r="J391" s="251">
        <v>2218.03</v>
      </c>
      <c r="K391" s="251">
        <v>12.021341</v>
      </c>
      <c r="L391" s="251">
        <v>2218.03</v>
      </c>
      <c r="M391" s="252">
        <v>0.005419827955437933</v>
      </c>
      <c r="N391" s="253">
        <v>83.712</v>
      </c>
      <c r="O391" s="253">
        <v>0.45370463780562026</v>
      </c>
      <c r="P391" s="253">
        <v>325.18967732627596</v>
      </c>
      <c r="Q391" s="254">
        <v>27.222278268337213</v>
      </c>
    </row>
    <row r="392" spans="1:17" ht="12.75" customHeight="1">
      <c r="A392" s="230"/>
      <c r="B392" s="234" t="s">
        <v>104</v>
      </c>
      <c r="C392" s="241" t="s">
        <v>100</v>
      </c>
      <c r="D392" s="242">
        <v>20</v>
      </c>
      <c r="E392" s="242">
        <v>1986</v>
      </c>
      <c r="F392" s="243">
        <v>11.2143</v>
      </c>
      <c r="G392" s="243">
        <v>2.006712</v>
      </c>
      <c r="H392" s="243">
        <v>3.2</v>
      </c>
      <c r="I392" s="243">
        <v>6.007589</v>
      </c>
      <c r="J392" s="243">
        <v>1094.49</v>
      </c>
      <c r="K392" s="243">
        <v>6.007589</v>
      </c>
      <c r="L392" s="243">
        <v>1094.49</v>
      </c>
      <c r="M392" s="244">
        <v>0.0054889391406043</v>
      </c>
      <c r="N392" s="245">
        <v>81.641</v>
      </c>
      <c r="O392" s="245">
        <v>0.44812248037807567</v>
      </c>
      <c r="P392" s="245">
        <v>329.336348436258</v>
      </c>
      <c r="Q392" s="246">
        <v>26.88734882268454</v>
      </c>
    </row>
    <row r="393" spans="1:17" ht="12.75" customHeight="1">
      <c r="A393" s="230"/>
      <c r="B393" s="234" t="s">
        <v>800</v>
      </c>
      <c r="C393" s="258" t="s">
        <v>823</v>
      </c>
      <c r="D393" s="259">
        <v>52</v>
      </c>
      <c r="E393" s="259">
        <v>1994</v>
      </c>
      <c r="F393" s="260">
        <v>30.96</v>
      </c>
      <c r="G393" s="260">
        <v>5.151</v>
      </c>
      <c r="H393" s="260">
        <v>8.210228</v>
      </c>
      <c r="I393" s="260">
        <v>17.598773</v>
      </c>
      <c r="J393" s="260">
        <v>3006.49</v>
      </c>
      <c r="K393" s="260">
        <v>17.598773</v>
      </c>
      <c r="L393" s="260">
        <v>3006.49</v>
      </c>
      <c r="M393" s="261">
        <v>0.005853594390801234</v>
      </c>
      <c r="N393" s="262">
        <v>82.186</v>
      </c>
      <c r="O393" s="262">
        <v>0.4810835086023903</v>
      </c>
      <c r="P393" s="262">
        <v>351.2156634480741</v>
      </c>
      <c r="Q393" s="263">
        <v>28.86501051614342</v>
      </c>
    </row>
    <row r="394" spans="1:17" ht="12.75" customHeight="1">
      <c r="A394" s="230"/>
      <c r="B394" s="231" t="s">
        <v>865</v>
      </c>
      <c r="C394" s="255" t="s">
        <v>857</v>
      </c>
      <c r="D394" s="45">
        <v>12</v>
      </c>
      <c r="E394" s="45">
        <v>1980</v>
      </c>
      <c r="F394" s="256">
        <v>4.866</v>
      </c>
      <c r="G394" s="256">
        <v>0.51</v>
      </c>
      <c r="H394" s="256">
        <v>1.6</v>
      </c>
      <c r="I394" s="256">
        <v>2.755999</v>
      </c>
      <c r="J394" s="256">
        <v>468.68</v>
      </c>
      <c r="K394" s="256">
        <v>2.755999</v>
      </c>
      <c r="L394" s="256">
        <v>468.68</v>
      </c>
      <c r="M394" s="46">
        <v>0.005880342664504566</v>
      </c>
      <c r="N394" s="47">
        <v>90.25200000000001</v>
      </c>
      <c r="O394" s="47">
        <v>0.5307126861568662</v>
      </c>
      <c r="P394" s="47">
        <v>352.82055987027394</v>
      </c>
      <c r="Q394" s="257">
        <v>31.842761169411965</v>
      </c>
    </row>
    <row r="395" spans="1:17" ht="12.75" customHeight="1">
      <c r="A395" s="230"/>
      <c r="B395" s="234" t="s">
        <v>118</v>
      </c>
      <c r="C395" s="249" t="s">
        <v>784</v>
      </c>
      <c r="D395" s="250">
        <v>50</v>
      </c>
      <c r="E395" s="250">
        <v>1972</v>
      </c>
      <c r="F395" s="251">
        <v>28.47</v>
      </c>
      <c r="G395" s="251">
        <v>4.804863</v>
      </c>
      <c r="H395" s="251">
        <v>8</v>
      </c>
      <c r="I395" s="251">
        <v>15.665135</v>
      </c>
      <c r="J395" s="251">
        <v>2601.9</v>
      </c>
      <c r="K395" s="251">
        <v>15.665135</v>
      </c>
      <c r="L395" s="251">
        <v>2601.9</v>
      </c>
      <c r="M395" s="252">
        <v>0.006020652215688535</v>
      </c>
      <c r="N395" s="253">
        <v>83.712</v>
      </c>
      <c r="O395" s="253">
        <v>0.5040008382797186</v>
      </c>
      <c r="P395" s="253">
        <v>361.2391329413121</v>
      </c>
      <c r="Q395" s="254">
        <v>30.24005029678312</v>
      </c>
    </row>
    <row r="396" spans="1:17" ht="12.75" customHeight="1">
      <c r="A396" s="230"/>
      <c r="B396" s="231" t="s">
        <v>865</v>
      </c>
      <c r="C396" s="255" t="s">
        <v>844</v>
      </c>
      <c r="D396" s="45">
        <v>19</v>
      </c>
      <c r="E396" s="45">
        <v>1984</v>
      </c>
      <c r="F396" s="256">
        <v>11.023</v>
      </c>
      <c r="G396" s="256">
        <v>1.938</v>
      </c>
      <c r="H396" s="256">
        <v>3.04</v>
      </c>
      <c r="I396" s="256">
        <v>6.045002</v>
      </c>
      <c r="J396" s="256">
        <v>994.89</v>
      </c>
      <c r="K396" s="256">
        <v>6.045002</v>
      </c>
      <c r="L396" s="256">
        <v>994.89</v>
      </c>
      <c r="M396" s="46">
        <v>0.0060760506186613595</v>
      </c>
      <c r="N396" s="47">
        <v>90.25200000000001</v>
      </c>
      <c r="O396" s="47">
        <v>0.548375720435425</v>
      </c>
      <c r="P396" s="47">
        <v>364.56303711968155</v>
      </c>
      <c r="Q396" s="257">
        <v>32.9025432261255</v>
      </c>
    </row>
    <row r="397" spans="1:17" ht="12.75" customHeight="1">
      <c r="A397" s="230"/>
      <c r="B397" s="231" t="s">
        <v>865</v>
      </c>
      <c r="C397" s="255" t="s">
        <v>858</v>
      </c>
      <c r="D397" s="45">
        <v>12</v>
      </c>
      <c r="E397" s="45">
        <v>1980</v>
      </c>
      <c r="F397" s="256">
        <v>6.131</v>
      </c>
      <c r="G397" s="256">
        <v>0.816</v>
      </c>
      <c r="H397" s="256">
        <v>1.76</v>
      </c>
      <c r="I397" s="256">
        <v>3.5549989999999996</v>
      </c>
      <c r="J397" s="256">
        <v>584.73</v>
      </c>
      <c r="K397" s="256">
        <v>3.5549989999999996</v>
      </c>
      <c r="L397" s="256">
        <v>584.73</v>
      </c>
      <c r="M397" s="46">
        <v>0.006079727395550082</v>
      </c>
      <c r="N397" s="47">
        <v>90.25200000000001</v>
      </c>
      <c r="O397" s="47">
        <v>0.5487075569031861</v>
      </c>
      <c r="P397" s="47">
        <v>364.7836437330049</v>
      </c>
      <c r="Q397" s="257">
        <v>32.92245341419117</v>
      </c>
    </row>
    <row r="398" spans="1:17" ht="12.75" customHeight="1">
      <c r="A398" s="230"/>
      <c r="B398" s="234" t="s">
        <v>118</v>
      </c>
      <c r="C398" s="249" t="s">
        <v>785</v>
      </c>
      <c r="D398" s="250">
        <v>59</v>
      </c>
      <c r="E398" s="250">
        <v>1991</v>
      </c>
      <c r="F398" s="251">
        <v>29.112</v>
      </c>
      <c r="G398" s="251">
        <v>4.605963</v>
      </c>
      <c r="H398" s="251">
        <v>9.6</v>
      </c>
      <c r="I398" s="251">
        <v>14.906032</v>
      </c>
      <c r="J398" s="251">
        <v>2442.55</v>
      </c>
      <c r="K398" s="251">
        <v>14.906032</v>
      </c>
      <c r="L398" s="251">
        <v>2442.55</v>
      </c>
      <c r="M398" s="252">
        <v>0.00610265173691429</v>
      </c>
      <c r="N398" s="253">
        <v>83.712</v>
      </c>
      <c r="O398" s="253">
        <v>0.5108651822005691</v>
      </c>
      <c r="P398" s="253">
        <v>366.1591042148574</v>
      </c>
      <c r="Q398" s="254">
        <v>30.651910932034145</v>
      </c>
    </row>
    <row r="399" spans="1:17" ht="12.75" customHeight="1">
      <c r="A399" s="230"/>
      <c r="B399" s="231" t="s">
        <v>901</v>
      </c>
      <c r="C399" s="33" t="s">
        <v>891</v>
      </c>
      <c r="D399" s="15">
        <v>8</v>
      </c>
      <c r="E399" s="15">
        <v>1966</v>
      </c>
      <c r="F399" s="232">
        <v>2.4295</v>
      </c>
      <c r="G399" s="232">
        <v>0</v>
      </c>
      <c r="H399" s="232">
        <v>0</v>
      </c>
      <c r="I399" s="232">
        <v>2.429499</v>
      </c>
      <c r="J399" s="232">
        <v>393.89</v>
      </c>
      <c r="K399" s="232">
        <v>2.429499</v>
      </c>
      <c r="L399" s="232">
        <v>393.89</v>
      </c>
      <c r="M399" s="51">
        <v>0.006167963136916398</v>
      </c>
      <c r="N399" s="52">
        <v>69.76</v>
      </c>
      <c r="O399" s="52">
        <v>0.4302771084312879</v>
      </c>
      <c r="P399" s="52">
        <v>370.07778821498385</v>
      </c>
      <c r="Q399" s="233">
        <v>25.816626505877277</v>
      </c>
    </row>
    <row r="400" spans="1:17" ht="12.75" customHeight="1">
      <c r="A400" s="230"/>
      <c r="B400" s="234" t="s">
        <v>104</v>
      </c>
      <c r="C400" s="241" t="s">
        <v>101</v>
      </c>
      <c r="D400" s="242">
        <v>20</v>
      </c>
      <c r="E400" s="242">
        <v>1983</v>
      </c>
      <c r="F400" s="243">
        <v>12.12</v>
      </c>
      <c r="G400" s="243">
        <v>2.417661</v>
      </c>
      <c r="H400" s="243">
        <v>3.2</v>
      </c>
      <c r="I400" s="243">
        <v>6.50234</v>
      </c>
      <c r="J400" s="243">
        <v>1037.5</v>
      </c>
      <c r="K400" s="243">
        <v>6.50234</v>
      </c>
      <c r="L400" s="243">
        <v>1037.5</v>
      </c>
      <c r="M400" s="244">
        <v>0.006267315662650603</v>
      </c>
      <c r="N400" s="245">
        <v>81.641</v>
      </c>
      <c r="O400" s="245">
        <v>0.5116699180144579</v>
      </c>
      <c r="P400" s="245">
        <v>376.03893975903617</v>
      </c>
      <c r="Q400" s="246">
        <v>30.700195080867474</v>
      </c>
    </row>
    <row r="401" spans="1:17" ht="12.75" customHeight="1">
      <c r="A401" s="230"/>
      <c r="B401" s="231" t="s">
        <v>865</v>
      </c>
      <c r="C401" s="255" t="s">
        <v>845</v>
      </c>
      <c r="D401" s="45">
        <v>40</v>
      </c>
      <c r="E401" s="45">
        <v>1981</v>
      </c>
      <c r="F401" s="256">
        <v>24.248</v>
      </c>
      <c r="G401" s="256">
        <v>3.672</v>
      </c>
      <c r="H401" s="256">
        <v>6.4</v>
      </c>
      <c r="I401" s="256">
        <v>14.176002</v>
      </c>
      <c r="J401" s="256">
        <v>2251.3</v>
      </c>
      <c r="K401" s="256">
        <v>14.176002</v>
      </c>
      <c r="L401" s="256">
        <v>2251.3</v>
      </c>
      <c r="M401" s="46">
        <v>0.00629680717807489</v>
      </c>
      <c r="N401" s="47">
        <v>90.25200000000001</v>
      </c>
      <c r="O401" s="47">
        <v>0.568299441435615</v>
      </c>
      <c r="P401" s="47">
        <v>377.8084306844934</v>
      </c>
      <c r="Q401" s="257">
        <v>34.097966486136905</v>
      </c>
    </row>
    <row r="402" spans="1:17" ht="12.75" customHeight="1">
      <c r="A402" s="230"/>
      <c r="B402" s="231" t="s">
        <v>331</v>
      </c>
      <c r="C402" s="264" t="s">
        <v>413</v>
      </c>
      <c r="D402" s="265">
        <v>21</v>
      </c>
      <c r="E402" s="266" t="s">
        <v>35</v>
      </c>
      <c r="F402" s="267">
        <v>12.45</v>
      </c>
      <c r="G402" s="267">
        <v>2.19</v>
      </c>
      <c r="H402" s="268">
        <v>3.36</v>
      </c>
      <c r="I402" s="267">
        <v>6.9</v>
      </c>
      <c r="J402" s="269">
        <v>1088.66</v>
      </c>
      <c r="K402" s="267">
        <v>6.9</v>
      </c>
      <c r="L402" s="269">
        <v>1088.66</v>
      </c>
      <c r="M402" s="48">
        <v>0.006338066981426708</v>
      </c>
      <c r="N402" s="49">
        <v>65.1</v>
      </c>
      <c r="O402" s="50">
        <v>0.4126081604908787</v>
      </c>
      <c r="P402" s="50">
        <v>380.2840188856025</v>
      </c>
      <c r="Q402" s="248">
        <v>24.75648962945272</v>
      </c>
    </row>
    <row r="403" spans="1:17" ht="12.75" customHeight="1">
      <c r="A403" s="230"/>
      <c r="B403" s="234" t="s">
        <v>418</v>
      </c>
      <c r="C403" s="80" t="s">
        <v>676</v>
      </c>
      <c r="D403" s="17">
        <v>50</v>
      </c>
      <c r="E403" s="17">
        <v>1979</v>
      </c>
      <c r="F403" s="247">
        <v>31.999997</v>
      </c>
      <c r="G403" s="247">
        <v>5.04751</v>
      </c>
      <c r="H403" s="247">
        <v>8</v>
      </c>
      <c r="I403" s="247">
        <v>18.952487</v>
      </c>
      <c r="J403" s="247">
        <v>2967.15</v>
      </c>
      <c r="K403" s="247">
        <v>18.952487</v>
      </c>
      <c r="L403" s="247">
        <v>2967.15</v>
      </c>
      <c r="M403" s="48">
        <v>0.006387438114015133</v>
      </c>
      <c r="N403" s="49">
        <v>59.078</v>
      </c>
      <c r="O403" s="50">
        <v>0.37735706889978604</v>
      </c>
      <c r="P403" s="50">
        <v>383.246286840908</v>
      </c>
      <c r="Q403" s="248">
        <v>22.64142413398716</v>
      </c>
    </row>
    <row r="404" spans="1:17" ht="12.75" customHeight="1">
      <c r="A404" s="230"/>
      <c r="B404" s="234" t="s">
        <v>118</v>
      </c>
      <c r="C404" s="249" t="s">
        <v>786</v>
      </c>
      <c r="D404" s="250">
        <v>51</v>
      </c>
      <c r="E404" s="250">
        <v>1972</v>
      </c>
      <c r="F404" s="251">
        <v>29.863</v>
      </c>
      <c r="G404" s="251">
        <v>5.192208</v>
      </c>
      <c r="H404" s="251">
        <v>8</v>
      </c>
      <c r="I404" s="251">
        <v>16.670789</v>
      </c>
      <c r="J404" s="251">
        <v>2608.15</v>
      </c>
      <c r="K404" s="251">
        <v>16.670789</v>
      </c>
      <c r="L404" s="251">
        <v>2608.15</v>
      </c>
      <c r="M404" s="252">
        <v>0.00639180606943619</v>
      </c>
      <c r="N404" s="253">
        <v>83.712</v>
      </c>
      <c r="O404" s="253">
        <v>0.5350708696846423</v>
      </c>
      <c r="P404" s="253">
        <v>383.5083641661714</v>
      </c>
      <c r="Q404" s="254">
        <v>32.10425218107854</v>
      </c>
    </row>
    <row r="405" spans="1:17" ht="12.75" customHeight="1">
      <c r="A405" s="230"/>
      <c r="B405" s="234" t="s">
        <v>118</v>
      </c>
      <c r="C405" s="249" t="s">
        <v>787</v>
      </c>
      <c r="D405" s="250">
        <v>30</v>
      </c>
      <c r="E405" s="250">
        <v>1974</v>
      </c>
      <c r="F405" s="251">
        <v>18.094</v>
      </c>
      <c r="G405" s="251">
        <v>2.079678</v>
      </c>
      <c r="H405" s="251">
        <v>4.8</v>
      </c>
      <c r="I405" s="251">
        <v>11.214318</v>
      </c>
      <c r="J405" s="251">
        <v>1743.53</v>
      </c>
      <c r="K405" s="251">
        <v>11.214318</v>
      </c>
      <c r="L405" s="251">
        <v>1743.53</v>
      </c>
      <c r="M405" s="252">
        <v>0.006431961595154658</v>
      </c>
      <c r="N405" s="253">
        <v>83.712</v>
      </c>
      <c r="O405" s="253">
        <v>0.5384323690535867</v>
      </c>
      <c r="P405" s="253">
        <v>385.9176957092795</v>
      </c>
      <c r="Q405" s="254">
        <v>32.305942143215205</v>
      </c>
    </row>
    <row r="406" spans="1:17" ht="12.75" customHeight="1">
      <c r="A406" s="230"/>
      <c r="B406" s="234" t="s">
        <v>418</v>
      </c>
      <c r="C406" s="80" t="s">
        <v>677</v>
      </c>
      <c r="D406" s="17">
        <v>45</v>
      </c>
      <c r="E406" s="17">
        <v>1991</v>
      </c>
      <c r="F406" s="247">
        <v>26.423000000000002</v>
      </c>
      <c r="G406" s="247">
        <v>4.11138</v>
      </c>
      <c r="H406" s="247">
        <v>7.2</v>
      </c>
      <c r="I406" s="247">
        <v>15.11162</v>
      </c>
      <c r="J406" s="247">
        <v>2327.97</v>
      </c>
      <c r="K406" s="247">
        <v>15.11162</v>
      </c>
      <c r="L406" s="247">
        <v>2327.97</v>
      </c>
      <c r="M406" s="48">
        <v>0.006491329355618845</v>
      </c>
      <c r="N406" s="49">
        <v>59.078</v>
      </c>
      <c r="O406" s="50">
        <v>0.38349475567125013</v>
      </c>
      <c r="P406" s="50">
        <v>389.4797613371307</v>
      </c>
      <c r="Q406" s="248">
        <v>23.00968534027501</v>
      </c>
    </row>
    <row r="407" spans="1:17" ht="12.75" customHeight="1">
      <c r="A407" s="230"/>
      <c r="B407" s="234" t="s">
        <v>418</v>
      </c>
      <c r="C407" s="80" t="s">
        <v>678</v>
      </c>
      <c r="D407" s="17">
        <v>12</v>
      </c>
      <c r="E407" s="17">
        <v>1975</v>
      </c>
      <c r="F407" s="247">
        <v>7.039</v>
      </c>
      <c r="G407" s="247">
        <v>1.10691</v>
      </c>
      <c r="H407" s="247">
        <v>1.92</v>
      </c>
      <c r="I407" s="247">
        <v>4.01209</v>
      </c>
      <c r="J407" s="247">
        <v>608.16</v>
      </c>
      <c r="K407" s="247">
        <v>4.01209</v>
      </c>
      <c r="L407" s="247">
        <v>608.16</v>
      </c>
      <c r="M407" s="48">
        <v>0.006597096158905551</v>
      </c>
      <c r="N407" s="49">
        <v>59.078</v>
      </c>
      <c r="O407" s="50">
        <v>0.3897432468758222</v>
      </c>
      <c r="P407" s="50">
        <v>395.82576953433306</v>
      </c>
      <c r="Q407" s="248">
        <v>23.38459481254933</v>
      </c>
    </row>
    <row r="408" spans="1:17" ht="12.75" customHeight="1">
      <c r="A408" s="230"/>
      <c r="B408" s="231" t="s">
        <v>76</v>
      </c>
      <c r="C408" s="81" t="s">
        <v>64</v>
      </c>
      <c r="D408" s="15">
        <v>38</v>
      </c>
      <c r="E408" s="15">
        <v>1990</v>
      </c>
      <c r="F408" s="232">
        <v>28.97</v>
      </c>
      <c r="G408" s="232">
        <v>5.37</v>
      </c>
      <c r="H408" s="232">
        <v>9.56</v>
      </c>
      <c r="I408" s="232">
        <v>14.04</v>
      </c>
      <c r="J408" s="232">
        <v>2118.57</v>
      </c>
      <c r="K408" s="232">
        <f>I408/J408*L408</f>
        <v>14.04</v>
      </c>
      <c r="L408" s="232">
        <v>2118.57</v>
      </c>
      <c r="M408" s="51">
        <f>K408/L408</f>
        <v>0.006627111683824466</v>
      </c>
      <c r="N408" s="52">
        <v>49.595</v>
      </c>
      <c r="O408" s="52">
        <f>M408*N408</f>
        <v>0.32867160395927436</v>
      </c>
      <c r="P408" s="52">
        <f>M408*60*1000</f>
        <v>397.62670102946794</v>
      </c>
      <c r="Q408" s="233">
        <f>P408*N408/1000</f>
        <v>19.72029623755646</v>
      </c>
    </row>
    <row r="409" spans="1:17" ht="12.75" customHeight="1">
      <c r="A409" s="230"/>
      <c r="B409" s="234" t="s">
        <v>328</v>
      </c>
      <c r="C409" s="81" t="s">
        <v>316</v>
      </c>
      <c r="D409" s="15">
        <v>39</v>
      </c>
      <c r="E409" s="15">
        <v>1982</v>
      </c>
      <c r="F409" s="232">
        <v>21.863999999999997</v>
      </c>
      <c r="G409" s="232">
        <v>2.767</v>
      </c>
      <c r="H409" s="232">
        <v>5.76</v>
      </c>
      <c r="I409" s="232">
        <v>13.337</v>
      </c>
      <c r="J409" s="232">
        <v>2093.63</v>
      </c>
      <c r="K409" s="232">
        <v>13.337</v>
      </c>
      <c r="L409" s="232">
        <v>1965</v>
      </c>
      <c r="M409" s="51">
        <v>0.006787277353689568</v>
      </c>
      <c r="N409" s="52">
        <v>58.1</v>
      </c>
      <c r="O409" s="52">
        <v>0.42983148753180667</v>
      </c>
      <c r="P409" s="52">
        <v>407.23664122137404</v>
      </c>
      <c r="Q409" s="233">
        <v>23.66044885496183</v>
      </c>
    </row>
    <row r="410" spans="1:17" ht="12.75" customHeight="1">
      <c r="A410" s="230"/>
      <c r="B410" s="234" t="s">
        <v>418</v>
      </c>
      <c r="C410" s="80" t="s">
        <v>679</v>
      </c>
      <c r="D410" s="17">
        <v>45</v>
      </c>
      <c r="E410" s="17">
        <v>1988</v>
      </c>
      <c r="F410" s="247">
        <v>27.424004</v>
      </c>
      <c r="G410" s="247">
        <v>4.311678</v>
      </c>
      <c r="H410" s="247">
        <v>7.2</v>
      </c>
      <c r="I410" s="247">
        <v>15.912326</v>
      </c>
      <c r="J410" s="247">
        <v>2339.39</v>
      </c>
      <c r="K410" s="247">
        <v>15.912326</v>
      </c>
      <c r="L410" s="247">
        <v>2339.39</v>
      </c>
      <c r="M410" s="48">
        <v>0.006801912464360368</v>
      </c>
      <c r="N410" s="49">
        <v>59.078</v>
      </c>
      <c r="O410" s="50">
        <v>0.4018433845694818</v>
      </c>
      <c r="P410" s="50">
        <v>408.1147478616221</v>
      </c>
      <c r="Q410" s="248">
        <v>24.110603074168914</v>
      </c>
    </row>
    <row r="411" spans="1:17" ht="12.75" customHeight="1">
      <c r="A411" s="230"/>
      <c r="B411" s="231" t="s">
        <v>865</v>
      </c>
      <c r="C411" s="255" t="s">
        <v>846</v>
      </c>
      <c r="D411" s="45">
        <v>50</v>
      </c>
      <c r="E411" s="45">
        <v>1974</v>
      </c>
      <c r="F411" s="256">
        <v>28.822</v>
      </c>
      <c r="G411" s="256">
        <v>3.162</v>
      </c>
      <c r="H411" s="256">
        <v>8</v>
      </c>
      <c r="I411" s="256">
        <v>17.659999</v>
      </c>
      <c r="J411" s="256">
        <v>2591.85</v>
      </c>
      <c r="K411" s="256">
        <v>17.659999</v>
      </c>
      <c r="L411" s="256">
        <v>2591.85</v>
      </c>
      <c r="M411" s="46">
        <v>0.006813665528483516</v>
      </c>
      <c r="N411" s="47">
        <v>90.25200000000001</v>
      </c>
      <c r="O411" s="47">
        <v>0.6149469412766944</v>
      </c>
      <c r="P411" s="47">
        <v>408.8199317090109</v>
      </c>
      <c r="Q411" s="257">
        <v>36.89681647660166</v>
      </c>
    </row>
    <row r="412" spans="1:17" ht="12.75" customHeight="1">
      <c r="A412" s="230"/>
      <c r="B412" s="234" t="s">
        <v>418</v>
      </c>
      <c r="C412" s="80" t="s">
        <v>680</v>
      </c>
      <c r="D412" s="17">
        <v>45</v>
      </c>
      <c r="E412" s="17">
        <v>1987</v>
      </c>
      <c r="F412" s="247">
        <v>25.900997</v>
      </c>
      <c r="G412" s="247">
        <v>2.83369</v>
      </c>
      <c r="H412" s="247">
        <v>7.2</v>
      </c>
      <c r="I412" s="247">
        <v>15.867307</v>
      </c>
      <c r="J412" s="247">
        <v>2325.47</v>
      </c>
      <c r="K412" s="247">
        <v>15.867307</v>
      </c>
      <c r="L412" s="247">
        <v>2325.47</v>
      </c>
      <c r="M412" s="48">
        <v>0.006823268844577656</v>
      </c>
      <c r="N412" s="49">
        <v>59.078</v>
      </c>
      <c r="O412" s="50">
        <v>0.4031050767999588</v>
      </c>
      <c r="P412" s="50">
        <v>409.39613067465933</v>
      </c>
      <c r="Q412" s="248">
        <v>24.186304607997524</v>
      </c>
    </row>
    <row r="413" spans="1:17" ht="12.75" customHeight="1">
      <c r="A413" s="230"/>
      <c r="B413" s="234" t="s">
        <v>418</v>
      </c>
      <c r="C413" s="80" t="s">
        <v>681</v>
      </c>
      <c r="D413" s="17">
        <v>45</v>
      </c>
      <c r="E413" s="17">
        <v>1979</v>
      </c>
      <c r="F413" s="247">
        <v>25.795011000000002</v>
      </c>
      <c r="G413" s="247">
        <v>2.6775</v>
      </c>
      <c r="H413" s="247">
        <v>7.2</v>
      </c>
      <c r="I413" s="247">
        <v>15.917511</v>
      </c>
      <c r="J413" s="247">
        <v>2327.08</v>
      </c>
      <c r="K413" s="247">
        <v>15.917511</v>
      </c>
      <c r="L413" s="247">
        <v>2327.08</v>
      </c>
      <c r="M413" s="48">
        <v>0.006840121955411932</v>
      </c>
      <c r="N413" s="49">
        <v>59.078</v>
      </c>
      <c r="O413" s="50">
        <v>0.40410072488182613</v>
      </c>
      <c r="P413" s="50">
        <v>410.4073173247159</v>
      </c>
      <c r="Q413" s="248">
        <v>24.246043492909568</v>
      </c>
    </row>
    <row r="414" spans="1:17" ht="12.75" customHeight="1">
      <c r="A414" s="230"/>
      <c r="B414" s="231" t="s">
        <v>865</v>
      </c>
      <c r="C414" s="255" t="s">
        <v>848</v>
      </c>
      <c r="D414" s="45">
        <v>22</v>
      </c>
      <c r="E414" s="45">
        <v>1989</v>
      </c>
      <c r="F414" s="256">
        <v>13.4</v>
      </c>
      <c r="G414" s="256">
        <v>1.989</v>
      </c>
      <c r="H414" s="256">
        <v>3.52</v>
      </c>
      <c r="I414" s="256">
        <v>7.891</v>
      </c>
      <c r="J414" s="256">
        <v>1148.3</v>
      </c>
      <c r="K414" s="256">
        <v>7.891</v>
      </c>
      <c r="L414" s="256">
        <v>1148.3</v>
      </c>
      <c r="M414" s="46">
        <v>0.006871897587738396</v>
      </c>
      <c r="N414" s="47">
        <v>90.25200000000001</v>
      </c>
      <c r="O414" s="47">
        <v>0.6202025010885658</v>
      </c>
      <c r="P414" s="47">
        <v>412.31385526430375</v>
      </c>
      <c r="Q414" s="257">
        <v>37.21215006531394</v>
      </c>
    </row>
    <row r="415" spans="1:17" ht="12.75" customHeight="1">
      <c r="A415" s="230"/>
      <c r="B415" s="231" t="s">
        <v>213</v>
      </c>
      <c r="C415" s="270" t="s">
        <v>401</v>
      </c>
      <c r="D415" s="271">
        <v>12</v>
      </c>
      <c r="E415" s="266" t="s">
        <v>35</v>
      </c>
      <c r="F415" s="267">
        <v>7.73</v>
      </c>
      <c r="G415" s="267">
        <v>1.49</v>
      </c>
      <c r="H415" s="267">
        <v>1.92</v>
      </c>
      <c r="I415" s="267">
        <v>4.32</v>
      </c>
      <c r="J415" s="269">
        <v>617.34</v>
      </c>
      <c r="K415" s="267">
        <v>4.32</v>
      </c>
      <c r="L415" s="269">
        <v>617.34</v>
      </c>
      <c r="M415" s="48">
        <v>0.00699776460297405</v>
      </c>
      <c r="N415" s="49">
        <v>65.1</v>
      </c>
      <c r="O415" s="50">
        <v>0.4555544756536106</v>
      </c>
      <c r="P415" s="50">
        <v>419.865876178443</v>
      </c>
      <c r="Q415" s="248">
        <v>27.333268539216636</v>
      </c>
    </row>
    <row r="416" spans="1:17" ht="12.75" customHeight="1">
      <c r="A416" s="230"/>
      <c r="B416" s="234" t="s">
        <v>104</v>
      </c>
      <c r="C416" s="241" t="s">
        <v>98</v>
      </c>
      <c r="D416" s="242">
        <v>20</v>
      </c>
      <c r="E416" s="242">
        <v>1987</v>
      </c>
      <c r="F416" s="243">
        <v>13.554</v>
      </c>
      <c r="G416" s="243">
        <v>2.56427</v>
      </c>
      <c r="H416" s="243">
        <v>3.2</v>
      </c>
      <c r="I416" s="243">
        <v>7.78973</v>
      </c>
      <c r="J416" s="243">
        <v>1104.7</v>
      </c>
      <c r="K416" s="243">
        <v>7.78973</v>
      </c>
      <c r="L416" s="243">
        <v>1104.7</v>
      </c>
      <c r="M416" s="244">
        <v>0.007051443830904318</v>
      </c>
      <c r="N416" s="245">
        <v>81.641</v>
      </c>
      <c r="O416" s="245">
        <v>0.5756869257988594</v>
      </c>
      <c r="P416" s="245">
        <v>423.08662985425906</v>
      </c>
      <c r="Q416" s="246">
        <v>34.541215547931564</v>
      </c>
    </row>
    <row r="417" spans="1:17" ht="12.75" customHeight="1">
      <c r="A417" s="230"/>
      <c r="B417" s="234" t="s">
        <v>418</v>
      </c>
      <c r="C417" s="80" t="s">
        <v>682</v>
      </c>
      <c r="D417" s="17">
        <v>60</v>
      </c>
      <c r="E417" s="17">
        <v>1983</v>
      </c>
      <c r="F417" s="247">
        <v>30.736999</v>
      </c>
      <c r="G417" s="247">
        <v>4.174632</v>
      </c>
      <c r="H417" s="247">
        <v>9.6</v>
      </c>
      <c r="I417" s="247">
        <v>16.962367</v>
      </c>
      <c r="J417" s="247">
        <v>2379.41</v>
      </c>
      <c r="K417" s="247">
        <v>16.962367</v>
      </c>
      <c r="L417" s="247">
        <v>2379.41</v>
      </c>
      <c r="M417" s="48">
        <v>0.007128812184533141</v>
      </c>
      <c r="N417" s="49">
        <v>59.078</v>
      </c>
      <c r="O417" s="50">
        <v>0.42115596623784896</v>
      </c>
      <c r="P417" s="50">
        <v>427.7287310719885</v>
      </c>
      <c r="Q417" s="248">
        <v>25.26935797427094</v>
      </c>
    </row>
    <row r="418" spans="1:17" ht="12.75" customHeight="1">
      <c r="A418" s="230"/>
      <c r="B418" s="231" t="s">
        <v>865</v>
      </c>
      <c r="C418" s="255" t="s">
        <v>849</v>
      </c>
      <c r="D418" s="45">
        <v>45</v>
      </c>
      <c r="E418" s="45">
        <v>1985</v>
      </c>
      <c r="F418" s="256">
        <v>29.546</v>
      </c>
      <c r="G418" s="256">
        <v>5.355</v>
      </c>
      <c r="H418" s="256">
        <v>7.2</v>
      </c>
      <c r="I418" s="256">
        <v>16.990994</v>
      </c>
      <c r="J418" s="256">
        <v>2334.15</v>
      </c>
      <c r="K418" s="256">
        <v>16.990994</v>
      </c>
      <c r="L418" s="256">
        <v>2334.15</v>
      </c>
      <c r="M418" s="46">
        <v>0.007279306814043656</v>
      </c>
      <c r="N418" s="47">
        <v>90.25200000000001</v>
      </c>
      <c r="O418" s="47">
        <v>0.6569719985810681</v>
      </c>
      <c r="P418" s="47">
        <v>436.7584088426194</v>
      </c>
      <c r="Q418" s="257">
        <v>39.41831991486409</v>
      </c>
    </row>
    <row r="419" spans="1:17" ht="12.75" customHeight="1">
      <c r="A419" s="230"/>
      <c r="B419" s="234" t="s">
        <v>418</v>
      </c>
      <c r="C419" s="80" t="s">
        <v>683</v>
      </c>
      <c r="D419" s="17">
        <v>40</v>
      </c>
      <c r="E419" s="17">
        <v>1988</v>
      </c>
      <c r="F419" s="247">
        <v>26.418996</v>
      </c>
      <c r="G419" s="247">
        <v>3.474643</v>
      </c>
      <c r="H419" s="247">
        <v>6.4</v>
      </c>
      <c r="I419" s="247">
        <v>16.544353</v>
      </c>
      <c r="J419" s="247">
        <v>2258.82</v>
      </c>
      <c r="K419" s="247">
        <v>16.544353</v>
      </c>
      <c r="L419" s="247">
        <v>2258.82</v>
      </c>
      <c r="M419" s="48">
        <v>0.007324334386980813</v>
      </c>
      <c r="N419" s="49">
        <v>59.078</v>
      </c>
      <c r="O419" s="50">
        <v>0.4327070269140525</v>
      </c>
      <c r="P419" s="50">
        <v>439.4600632188488</v>
      </c>
      <c r="Q419" s="248">
        <v>25.96242161484315</v>
      </c>
    </row>
    <row r="420" spans="1:17" ht="12.75" customHeight="1">
      <c r="A420" s="230"/>
      <c r="B420" s="234" t="s">
        <v>800</v>
      </c>
      <c r="C420" s="258" t="s">
        <v>824</v>
      </c>
      <c r="D420" s="259">
        <v>11</v>
      </c>
      <c r="E420" s="259">
        <v>1976</v>
      </c>
      <c r="F420" s="260">
        <v>6.735</v>
      </c>
      <c r="G420" s="260">
        <v>0.969</v>
      </c>
      <c r="H420" s="260">
        <v>1.57889</v>
      </c>
      <c r="I420" s="260">
        <v>4.187111</v>
      </c>
      <c r="J420" s="260">
        <v>568.63</v>
      </c>
      <c r="K420" s="260">
        <v>4.187111</v>
      </c>
      <c r="L420" s="260">
        <v>568.63</v>
      </c>
      <c r="M420" s="261">
        <v>0.0073635070256581605</v>
      </c>
      <c r="N420" s="262">
        <v>82.186</v>
      </c>
      <c r="O420" s="262">
        <v>0.6051771884107416</v>
      </c>
      <c r="P420" s="262">
        <v>441.81042153948965</v>
      </c>
      <c r="Q420" s="263">
        <v>36.3106313046445</v>
      </c>
    </row>
    <row r="421" spans="1:17" ht="12.75" customHeight="1">
      <c r="A421" s="230"/>
      <c r="B421" s="231" t="s">
        <v>865</v>
      </c>
      <c r="C421" s="255" t="s">
        <v>847</v>
      </c>
      <c r="D421" s="45">
        <v>46</v>
      </c>
      <c r="E421" s="45">
        <v>1988</v>
      </c>
      <c r="F421" s="256">
        <v>17.841</v>
      </c>
      <c r="G421" s="256">
        <v>1.29489</v>
      </c>
      <c r="H421" s="256">
        <v>0.46</v>
      </c>
      <c r="I421" s="256">
        <v>16.08611</v>
      </c>
      <c r="J421" s="256">
        <v>2184.25</v>
      </c>
      <c r="K421" s="256">
        <v>16.08611</v>
      </c>
      <c r="L421" s="256">
        <v>2184.25</v>
      </c>
      <c r="M421" s="46">
        <v>0.007364591965205449</v>
      </c>
      <c r="N421" s="47">
        <v>90.25200000000001</v>
      </c>
      <c r="O421" s="47">
        <v>0.6646691540437222</v>
      </c>
      <c r="P421" s="47">
        <v>441.8755179123269</v>
      </c>
      <c r="Q421" s="257">
        <v>39.88014924262333</v>
      </c>
    </row>
    <row r="422" spans="1:17" ht="12.75" customHeight="1">
      <c r="A422" s="230"/>
      <c r="B422" s="234" t="s">
        <v>118</v>
      </c>
      <c r="C422" s="249" t="s">
        <v>788</v>
      </c>
      <c r="D422" s="250">
        <v>30</v>
      </c>
      <c r="E422" s="250">
        <v>1990</v>
      </c>
      <c r="F422" s="251">
        <v>20.325</v>
      </c>
      <c r="G422" s="251">
        <v>3.566226</v>
      </c>
      <c r="H422" s="251">
        <v>4.8</v>
      </c>
      <c r="I422" s="251">
        <v>11.958777</v>
      </c>
      <c r="J422" s="251">
        <v>1613.04</v>
      </c>
      <c r="K422" s="251">
        <v>11.958777</v>
      </c>
      <c r="L422" s="251">
        <v>1613.04</v>
      </c>
      <c r="M422" s="252">
        <v>0.0074138130486534745</v>
      </c>
      <c r="N422" s="253">
        <v>83.712</v>
      </c>
      <c r="O422" s="253">
        <v>0.6206251179288796</v>
      </c>
      <c r="P422" s="253">
        <v>444.8287829192085</v>
      </c>
      <c r="Q422" s="254">
        <v>37.237507075732786</v>
      </c>
    </row>
    <row r="423" spans="1:17" ht="12.75" customHeight="1">
      <c r="A423" s="230"/>
      <c r="B423" s="234" t="s">
        <v>30</v>
      </c>
      <c r="C423" s="80" t="s">
        <v>200</v>
      </c>
      <c r="D423" s="17">
        <v>8</v>
      </c>
      <c r="E423" s="17">
        <v>1988</v>
      </c>
      <c r="F423" s="247">
        <f>G423+H423+I423</f>
        <v>5.762999</v>
      </c>
      <c r="G423" s="247">
        <v>0.581856</v>
      </c>
      <c r="H423" s="247">
        <v>1.28</v>
      </c>
      <c r="I423" s="247">
        <v>3.901143</v>
      </c>
      <c r="J423" s="247">
        <v>524.4</v>
      </c>
      <c r="K423" s="247">
        <f>I423</f>
        <v>3.901143</v>
      </c>
      <c r="L423" s="247">
        <f>J423</f>
        <v>524.4</v>
      </c>
      <c r="M423" s="48">
        <f>K423/L423</f>
        <v>0.007439250572082379</v>
      </c>
      <c r="N423" s="49">
        <f>0.0831*1000</f>
        <v>83.1</v>
      </c>
      <c r="O423" s="50">
        <f>M423*N423</f>
        <v>0.6182017225400457</v>
      </c>
      <c r="P423" s="50">
        <f>M423*60*1000</f>
        <v>446.3550343249428</v>
      </c>
      <c r="Q423" s="248">
        <f>P423*N423/1000</f>
        <v>37.092103352402745</v>
      </c>
    </row>
    <row r="424" spans="1:17" ht="12.75" customHeight="1">
      <c r="A424" s="230"/>
      <c r="B424" s="234" t="s">
        <v>418</v>
      </c>
      <c r="C424" s="80" t="s">
        <v>684</v>
      </c>
      <c r="D424" s="17">
        <v>40</v>
      </c>
      <c r="E424" s="17">
        <v>1989</v>
      </c>
      <c r="F424" s="247">
        <v>28.001996</v>
      </c>
      <c r="G424" s="247">
        <v>4.710166</v>
      </c>
      <c r="H424" s="247">
        <v>6.4</v>
      </c>
      <c r="I424" s="247">
        <v>16.89183</v>
      </c>
      <c r="J424" s="247">
        <v>2266.82</v>
      </c>
      <c r="K424" s="247">
        <v>16.89183</v>
      </c>
      <c r="L424" s="247">
        <v>2266.82</v>
      </c>
      <c r="M424" s="48">
        <v>0.0074517738505924585</v>
      </c>
      <c r="N424" s="49">
        <v>59.078</v>
      </c>
      <c r="O424" s="50">
        <v>0.4402358955453013</v>
      </c>
      <c r="P424" s="50">
        <v>447.10643103554753</v>
      </c>
      <c r="Q424" s="248">
        <v>26.414153732718077</v>
      </c>
    </row>
    <row r="425" spans="1:17" ht="12.75" customHeight="1">
      <c r="A425" s="230"/>
      <c r="B425" s="231" t="s">
        <v>865</v>
      </c>
      <c r="C425" s="255" t="s">
        <v>850</v>
      </c>
      <c r="D425" s="45">
        <v>45</v>
      </c>
      <c r="E425" s="45">
        <v>1979</v>
      </c>
      <c r="F425" s="256">
        <v>29.411</v>
      </c>
      <c r="G425" s="256">
        <v>4.794</v>
      </c>
      <c r="H425" s="256">
        <v>7.2</v>
      </c>
      <c r="I425" s="256">
        <v>17.416994</v>
      </c>
      <c r="J425" s="256">
        <v>2335.3</v>
      </c>
      <c r="K425" s="256">
        <v>17.416994</v>
      </c>
      <c r="L425" s="256">
        <v>2335.3</v>
      </c>
      <c r="M425" s="46">
        <v>0.007458139853552005</v>
      </c>
      <c r="N425" s="47">
        <v>90.25200000000001</v>
      </c>
      <c r="O425" s="47">
        <v>0.6731120380627756</v>
      </c>
      <c r="P425" s="47">
        <v>447.4883912131203</v>
      </c>
      <c r="Q425" s="257">
        <v>40.38672228376653</v>
      </c>
    </row>
    <row r="426" spans="1:17" ht="12.75" customHeight="1">
      <c r="A426" s="230"/>
      <c r="B426" s="231" t="s">
        <v>865</v>
      </c>
      <c r="C426" s="255" t="s">
        <v>851</v>
      </c>
      <c r="D426" s="45">
        <v>40</v>
      </c>
      <c r="E426" s="45">
        <v>1973</v>
      </c>
      <c r="F426" s="256">
        <v>25.849</v>
      </c>
      <c r="G426" s="256">
        <v>2.652</v>
      </c>
      <c r="H426" s="256">
        <v>6.4</v>
      </c>
      <c r="I426" s="256">
        <v>16.797</v>
      </c>
      <c r="J426" s="256">
        <v>2247.54</v>
      </c>
      <c r="K426" s="256">
        <v>16.797</v>
      </c>
      <c r="L426" s="256">
        <v>2247.54</v>
      </c>
      <c r="M426" s="46">
        <v>0.0074735043647721515</v>
      </c>
      <c r="N426" s="47">
        <v>90.25200000000001</v>
      </c>
      <c r="O426" s="47">
        <v>0.6744987159294162</v>
      </c>
      <c r="P426" s="47">
        <v>448.4102618863291</v>
      </c>
      <c r="Q426" s="257">
        <v>40.46992295576498</v>
      </c>
    </row>
    <row r="427" spans="1:17" ht="12.75" customHeight="1">
      <c r="A427" s="230"/>
      <c r="B427" s="234" t="s">
        <v>418</v>
      </c>
      <c r="C427" s="80" t="s">
        <v>685</v>
      </c>
      <c r="D427" s="17">
        <v>45</v>
      </c>
      <c r="E427" s="17">
        <v>1976</v>
      </c>
      <c r="F427" s="247">
        <v>28.060989999999997</v>
      </c>
      <c r="G427" s="247">
        <v>3.610635</v>
      </c>
      <c r="H427" s="247">
        <v>7.2</v>
      </c>
      <c r="I427" s="247">
        <v>17.250355</v>
      </c>
      <c r="J427" s="247">
        <v>2304</v>
      </c>
      <c r="K427" s="247">
        <v>17.250355</v>
      </c>
      <c r="L427" s="247">
        <v>2304</v>
      </c>
      <c r="M427" s="48">
        <v>0.007487133246527777</v>
      </c>
      <c r="N427" s="49">
        <v>59.078</v>
      </c>
      <c r="O427" s="50">
        <v>0.44232485793836807</v>
      </c>
      <c r="P427" s="50">
        <v>449.2279947916666</v>
      </c>
      <c r="Q427" s="248">
        <v>26.539491476302082</v>
      </c>
    </row>
    <row r="428" spans="1:17" ht="12.75" customHeight="1">
      <c r="A428" s="230"/>
      <c r="B428" s="234" t="s">
        <v>800</v>
      </c>
      <c r="C428" s="258" t="s">
        <v>825</v>
      </c>
      <c r="D428" s="259">
        <v>50</v>
      </c>
      <c r="E428" s="259">
        <v>1985</v>
      </c>
      <c r="F428" s="260">
        <v>37.638</v>
      </c>
      <c r="G428" s="260">
        <v>5.1</v>
      </c>
      <c r="H428" s="260">
        <v>7.894445</v>
      </c>
      <c r="I428" s="260">
        <v>24.643555</v>
      </c>
      <c r="J428" s="260">
        <v>3248.27</v>
      </c>
      <c r="K428" s="260">
        <v>24.643555</v>
      </c>
      <c r="L428" s="260">
        <v>3248.27</v>
      </c>
      <c r="M428" s="261">
        <v>0.007586670750892013</v>
      </c>
      <c r="N428" s="262">
        <v>82.186</v>
      </c>
      <c r="O428" s="262">
        <v>0.623518122332811</v>
      </c>
      <c r="P428" s="262">
        <v>455.20024505352075</v>
      </c>
      <c r="Q428" s="263">
        <v>37.41108733996866</v>
      </c>
    </row>
    <row r="429" spans="1:17" ht="12.75" customHeight="1">
      <c r="A429" s="230"/>
      <c r="B429" s="231" t="s">
        <v>186</v>
      </c>
      <c r="C429" s="255" t="s">
        <v>162</v>
      </c>
      <c r="D429" s="45">
        <v>60</v>
      </c>
      <c r="E429" s="45">
        <v>1980</v>
      </c>
      <c r="F429" s="256">
        <v>46.294</v>
      </c>
      <c r="G429" s="256">
        <v>12.012511</v>
      </c>
      <c r="H429" s="256">
        <v>9.6</v>
      </c>
      <c r="I429" s="256">
        <v>24.681494</v>
      </c>
      <c r="J429" s="256">
        <v>3250.97</v>
      </c>
      <c r="K429" s="256">
        <v>24.681494</v>
      </c>
      <c r="L429" s="256">
        <v>3250.97</v>
      </c>
      <c r="M429" s="46">
        <v>0.007592039914240981</v>
      </c>
      <c r="N429" s="47">
        <v>69.215</v>
      </c>
      <c r="O429" s="47">
        <v>0.5254830426641895</v>
      </c>
      <c r="P429" s="47">
        <v>455.5223948544588</v>
      </c>
      <c r="Q429" s="257">
        <v>31.528982559851368</v>
      </c>
    </row>
    <row r="430" spans="1:17" ht="12.75" customHeight="1">
      <c r="A430" s="230"/>
      <c r="B430" s="231" t="s">
        <v>330</v>
      </c>
      <c r="C430" s="80" t="s">
        <v>415</v>
      </c>
      <c r="D430" s="265">
        <v>45</v>
      </c>
      <c r="E430" s="272" t="s">
        <v>35</v>
      </c>
      <c r="F430" s="267">
        <v>28.41</v>
      </c>
      <c r="G430" s="267">
        <v>3.34</v>
      </c>
      <c r="H430" s="267">
        <v>7.2</v>
      </c>
      <c r="I430" s="267">
        <v>17.87</v>
      </c>
      <c r="J430" s="269">
        <v>2350.1</v>
      </c>
      <c r="K430" s="267">
        <v>17.87</v>
      </c>
      <c r="L430" s="269">
        <v>2350.1</v>
      </c>
      <c r="M430" s="48">
        <v>0.00760393174758521</v>
      </c>
      <c r="N430" s="49">
        <v>65.1</v>
      </c>
      <c r="O430" s="50">
        <v>0.49501595676779714</v>
      </c>
      <c r="P430" s="50">
        <v>456.2359048551126</v>
      </c>
      <c r="Q430" s="248">
        <v>29.70095740606783</v>
      </c>
    </row>
    <row r="431" spans="1:17" ht="12.75" customHeight="1">
      <c r="A431" s="230"/>
      <c r="B431" s="231" t="s">
        <v>186</v>
      </c>
      <c r="C431" s="255" t="s">
        <v>157</v>
      </c>
      <c r="D431" s="45">
        <v>72</v>
      </c>
      <c r="E431" s="45">
        <v>1989</v>
      </c>
      <c r="F431" s="256">
        <v>59.259</v>
      </c>
      <c r="G431" s="256">
        <v>9.904336</v>
      </c>
      <c r="H431" s="256">
        <v>17.28</v>
      </c>
      <c r="I431" s="256">
        <v>32.074671</v>
      </c>
      <c r="J431" s="256">
        <v>4195.87</v>
      </c>
      <c r="K431" s="256">
        <v>32.074671</v>
      </c>
      <c r="L431" s="256">
        <v>4195.87</v>
      </c>
      <c r="M431" s="46">
        <v>0.007644343366214874</v>
      </c>
      <c r="N431" s="47">
        <v>69.215</v>
      </c>
      <c r="O431" s="47">
        <v>0.5291032260925626</v>
      </c>
      <c r="P431" s="47">
        <v>458.66060197289244</v>
      </c>
      <c r="Q431" s="257">
        <v>31.746193565553753</v>
      </c>
    </row>
    <row r="432" spans="1:17" ht="12.75" customHeight="1">
      <c r="A432" s="230"/>
      <c r="B432" s="231" t="s">
        <v>865</v>
      </c>
      <c r="C432" s="255" t="s">
        <v>852</v>
      </c>
      <c r="D432" s="45">
        <v>40</v>
      </c>
      <c r="E432" s="45">
        <v>1972</v>
      </c>
      <c r="F432" s="256">
        <v>27.242</v>
      </c>
      <c r="G432" s="256">
        <v>3.723</v>
      </c>
      <c r="H432" s="256">
        <v>6.4</v>
      </c>
      <c r="I432" s="256">
        <v>17.119</v>
      </c>
      <c r="J432" s="256">
        <v>2236.87</v>
      </c>
      <c r="K432" s="256">
        <v>17.119</v>
      </c>
      <c r="L432" s="256">
        <v>2236.87</v>
      </c>
      <c r="M432" s="46">
        <v>0.007653104561284295</v>
      </c>
      <c r="N432" s="47">
        <v>90.25200000000001</v>
      </c>
      <c r="O432" s="47">
        <v>0.6907079928650303</v>
      </c>
      <c r="P432" s="47">
        <v>459.1862736770577</v>
      </c>
      <c r="Q432" s="257">
        <v>41.44247957190181</v>
      </c>
    </row>
    <row r="433" spans="1:17" ht="12.75" customHeight="1">
      <c r="A433" s="230"/>
      <c r="B433" s="234" t="s">
        <v>328</v>
      </c>
      <c r="C433" s="81" t="s">
        <v>319</v>
      </c>
      <c r="D433" s="15">
        <v>18</v>
      </c>
      <c r="E433" s="15">
        <v>1977</v>
      </c>
      <c r="F433" s="232">
        <v>9.989</v>
      </c>
      <c r="G433" s="232">
        <v>1.066</v>
      </c>
      <c r="H433" s="232">
        <v>2.88</v>
      </c>
      <c r="I433" s="232">
        <v>6.043</v>
      </c>
      <c r="J433" s="232">
        <v>787</v>
      </c>
      <c r="K433" s="232">
        <v>6.043</v>
      </c>
      <c r="L433" s="232">
        <v>787</v>
      </c>
      <c r="M433" s="51">
        <v>0.007678526048284625</v>
      </c>
      <c r="N433" s="52">
        <v>58.1</v>
      </c>
      <c r="O433" s="52">
        <v>0.4862733761118171</v>
      </c>
      <c r="P433" s="52">
        <v>460.7115628970775</v>
      </c>
      <c r="Q433" s="233">
        <v>26.767341804320203</v>
      </c>
    </row>
    <row r="434" spans="1:17" ht="12.75" customHeight="1">
      <c r="A434" s="230"/>
      <c r="B434" s="231" t="s">
        <v>865</v>
      </c>
      <c r="C434" s="255" t="s">
        <v>853</v>
      </c>
      <c r="D434" s="45">
        <v>22</v>
      </c>
      <c r="E434" s="45">
        <v>1991</v>
      </c>
      <c r="F434" s="256">
        <v>14.076</v>
      </c>
      <c r="G434" s="256">
        <v>1.53</v>
      </c>
      <c r="H434" s="256">
        <v>3.52</v>
      </c>
      <c r="I434" s="256">
        <v>9.025999</v>
      </c>
      <c r="J434" s="256">
        <v>1164.84</v>
      </c>
      <c r="K434" s="256">
        <v>9.025999</v>
      </c>
      <c r="L434" s="256">
        <v>1164.84</v>
      </c>
      <c r="M434" s="46">
        <v>0.007748702826139213</v>
      </c>
      <c r="N434" s="47">
        <v>90.25200000000001</v>
      </c>
      <c r="O434" s="47">
        <v>0.6993359274647163</v>
      </c>
      <c r="P434" s="47">
        <v>464.9221695683528</v>
      </c>
      <c r="Q434" s="257">
        <v>41.96015564788298</v>
      </c>
    </row>
    <row r="435" spans="1:17" ht="12.75" customHeight="1">
      <c r="A435" s="230"/>
      <c r="B435" s="231" t="s">
        <v>76</v>
      </c>
      <c r="C435" s="81" t="s">
        <v>58</v>
      </c>
      <c r="D435" s="15">
        <v>59</v>
      </c>
      <c r="E435" s="15">
        <v>1981</v>
      </c>
      <c r="F435" s="232">
        <v>44.16</v>
      </c>
      <c r="G435" s="232">
        <v>7.84</v>
      </c>
      <c r="H435" s="232">
        <v>9.6</v>
      </c>
      <c r="I435" s="232">
        <f>F435-G435-H435</f>
        <v>26.71999999999999</v>
      </c>
      <c r="J435" s="232">
        <v>3418.76</v>
      </c>
      <c r="K435" s="232">
        <f>I435/J435*L435</f>
        <v>26.23167511027389</v>
      </c>
      <c r="L435" s="232">
        <v>3356.28</v>
      </c>
      <c r="M435" s="51">
        <f>K435/L435</f>
        <v>0.00781569925938059</v>
      </c>
      <c r="N435" s="52">
        <v>49.595</v>
      </c>
      <c r="O435" s="52">
        <f>M435*N435</f>
        <v>0.3876196047689804</v>
      </c>
      <c r="P435" s="52">
        <f>M435*60*1000</f>
        <v>468.9419555628354</v>
      </c>
      <c r="Q435" s="233">
        <f>P435*N435/1000</f>
        <v>23.25717628613882</v>
      </c>
    </row>
    <row r="436" spans="1:17" ht="12.75" customHeight="1">
      <c r="A436" s="230"/>
      <c r="B436" s="234" t="s">
        <v>104</v>
      </c>
      <c r="C436" s="241" t="s">
        <v>99</v>
      </c>
      <c r="D436" s="242">
        <v>20</v>
      </c>
      <c r="E436" s="242">
        <v>1985</v>
      </c>
      <c r="F436" s="243">
        <v>14.136</v>
      </c>
      <c r="G436" s="243">
        <v>2.24154</v>
      </c>
      <c r="H436" s="243">
        <v>3.2</v>
      </c>
      <c r="I436" s="243">
        <v>8.694465</v>
      </c>
      <c r="J436" s="243">
        <v>1099.8</v>
      </c>
      <c r="K436" s="243">
        <v>8.694465</v>
      </c>
      <c r="L436" s="243">
        <v>1099.8</v>
      </c>
      <c r="M436" s="244">
        <v>0.007905496453900708</v>
      </c>
      <c r="N436" s="245">
        <v>81.641</v>
      </c>
      <c r="O436" s="245">
        <v>0.6454126359929078</v>
      </c>
      <c r="P436" s="245">
        <v>474.3297872340425</v>
      </c>
      <c r="Q436" s="246">
        <v>38.72475815957446</v>
      </c>
    </row>
    <row r="437" spans="1:17" ht="12.75" customHeight="1">
      <c r="A437" s="230"/>
      <c r="B437" s="231" t="s">
        <v>292</v>
      </c>
      <c r="C437" s="273" t="s">
        <v>459</v>
      </c>
      <c r="D437" s="274">
        <v>9</v>
      </c>
      <c r="E437" s="274" t="s">
        <v>35</v>
      </c>
      <c r="F437" s="275">
        <v>6</v>
      </c>
      <c r="G437" s="275">
        <v>1.037</v>
      </c>
      <c r="H437" s="275">
        <v>1.44</v>
      </c>
      <c r="I437" s="275">
        <v>3.523</v>
      </c>
      <c r="J437" s="275">
        <v>443.61</v>
      </c>
      <c r="K437" s="275">
        <v>3.523</v>
      </c>
      <c r="L437" s="275">
        <v>443.61</v>
      </c>
      <c r="M437" s="276">
        <v>0.007941660467527784</v>
      </c>
      <c r="N437" s="277">
        <v>50.1</v>
      </c>
      <c r="O437" s="278">
        <v>0.397877189423142</v>
      </c>
      <c r="P437" s="278">
        <v>476.499628051667</v>
      </c>
      <c r="Q437" s="279">
        <v>23.872631365388518</v>
      </c>
    </row>
    <row r="438" spans="1:17" ht="12.75" customHeight="1">
      <c r="A438" s="230"/>
      <c r="B438" s="234" t="s">
        <v>213</v>
      </c>
      <c r="C438" s="270" t="s">
        <v>391</v>
      </c>
      <c r="D438" s="265">
        <v>107</v>
      </c>
      <c r="E438" s="272" t="s">
        <v>35</v>
      </c>
      <c r="F438" s="267">
        <v>44.41</v>
      </c>
      <c r="G438" s="267">
        <v>6.12</v>
      </c>
      <c r="H438" s="267">
        <v>17.12</v>
      </c>
      <c r="I438" s="267">
        <v>21.17</v>
      </c>
      <c r="J438" s="269">
        <v>2632.02</v>
      </c>
      <c r="K438" s="267">
        <v>20.84</v>
      </c>
      <c r="L438" s="269">
        <v>2611.68</v>
      </c>
      <c r="M438" s="48">
        <v>0.007979538075108743</v>
      </c>
      <c r="N438" s="49">
        <v>65.1</v>
      </c>
      <c r="O438" s="50">
        <v>0.5194679286895791</v>
      </c>
      <c r="P438" s="50">
        <v>478.7722845065246</v>
      </c>
      <c r="Q438" s="248">
        <v>31.16807572137475</v>
      </c>
    </row>
    <row r="439" spans="1:17" ht="12.75" customHeight="1">
      <c r="A439" s="230"/>
      <c r="B439" s="234" t="s">
        <v>118</v>
      </c>
      <c r="C439" s="249" t="s">
        <v>105</v>
      </c>
      <c r="D439" s="250">
        <v>16</v>
      </c>
      <c r="E439" s="250">
        <v>1989</v>
      </c>
      <c r="F439" s="251">
        <v>8.568</v>
      </c>
      <c r="G439" s="251">
        <v>0</v>
      </c>
      <c r="H439" s="251">
        <v>0</v>
      </c>
      <c r="I439" s="251">
        <v>8.568001</v>
      </c>
      <c r="J439" s="251">
        <v>1072.46</v>
      </c>
      <c r="K439" s="251">
        <v>8.568001</v>
      </c>
      <c r="L439" s="251">
        <v>1072.46</v>
      </c>
      <c r="M439" s="252">
        <v>0.007989110083359752</v>
      </c>
      <c r="N439" s="253">
        <v>83.712</v>
      </c>
      <c r="O439" s="253">
        <v>0.6687843832982115</v>
      </c>
      <c r="P439" s="253">
        <v>479.3466050015851</v>
      </c>
      <c r="Q439" s="254">
        <v>40.12706299789269</v>
      </c>
    </row>
    <row r="440" spans="1:17" ht="12.75" customHeight="1">
      <c r="A440" s="230"/>
      <c r="B440" s="234" t="s">
        <v>213</v>
      </c>
      <c r="C440" s="264" t="s">
        <v>392</v>
      </c>
      <c r="D440" s="265">
        <v>76</v>
      </c>
      <c r="E440" s="272" t="s">
        <v>35</v>
      </c>
      <c r="F440" s="267">
        <v>20.89</v>
      </c>
      <c r="G440" s="267">
        <v>4.6</v>
      </c>
      <c r="H440" s="268">
        <v>0.74</v>
      </c>
      <c r="I440" s="267">
        <v>15.55</v>
      </c>
      <c r="J440" s="269">
        <v>1931.61</v>
      </c>
      <c r="K440" s="267">
        <v>15.55</v>
      </c>
      <c r="L440" s="269">
        <v>1931.61</v>
      </c>
      <c r="M440" s="48">
        <v>0.008050279300686993</v>
      </c>
      <c r="N440" s="49">
        <v>65.1</v>
      </c>
      <c r="O440" s="50">
        <v>0.5240731824747232</v>
      </c>
      <c r="P440" s="50">
        <v>483.0167580412196</v>
      </c>
      <c r="Q440" s="248">
        <v>31.44439094848339</v>
      </c>
    </row>
    <row r="441" spans="1:17" ht="12.75" customHeight="1">
      <c r="A441" s="230"/>
      <c r="B441" s="234" t="s">
        <v>800</v>
      </c>
      <c r="C441" s="258" t="s">
        <v>826</v>
      </c>
      <c r="D441" s="259">
        <v>37</v>
      </c>
      <c r="E441" s="259">
        <v>1986</v>
      </c>
      <c r="F441" s="260">
        <v>28.466</v>
      </c>
      <c r="G441" s="260">
        <v>4.437</v>
      </c>
      <c r="H441" s="260">
        <v>5.841893</v>
      </c>
      <c r="I441" s="260">
        <v>18.187103</v>
      </c>
      <c r="J441" s="260">
        <v>2244.37</v>
      </c>
      <c r="K441" s="260">
        <v>18.187103</v>
      </c>
      <c r="L441" s="260">
        <v>2244.37</v>
      </c>
      <c r="M441" s="261">
        <v>0.008103433480219394</v>
      </c>
      <c r="N441" s="262">
        <v>82.186</v>
      </c>
      <c r="O441" s="262">
        <v>0.6659887840053111</v>
      </c>
      <c r="P441" s="262">
        <v>486.20600881316363</v>
      </c>
      <c r="Q441" s="263">
        <v>39.95932704031867</v>
      </c>
    </row>
    <row r="442" spans="1:17" ht="12.75" customHeight="1">
      <c r="A442" s="230"/>
      <c r="B442" s="231" t="s">
        <v>865</v>
      </c>
      <c r="C442" s="255" t="s">
        <v>854</v>
      </c>
      <c r="D442" s="45">
        <v>55</v>
      </c>
      <c r="E442" s="45">
        <v>1968</v>
      </c>
      <c r="F442" s="256">
        <v>32.622</v>
      </c>
      <c r="G442" s="256">
        <v>3.57</v>
      </c>
      <c r="H442" s="256">
        <v>8.8</v>
      </c>
      <c r="I442" s="256">
        <v>20.251996</v>
      </c>
      <c r="J442" s="256">
        <v>2493.39</v>
      </c>
      <c r="K442" s="256">
        <v>20.251996</v>
      </c>
      <c r="L442" s="256">
        <v>2493.39</v>
      </c>
      <c r="M442" s="46">
        <v>0.008122273691640697</v>
      </c>
      <c r="N442" s="47">
        <v>90.25200000000001</v>
      </c>
      <c r="O442" s="47">
        <v>0.7330514452179563</v>
      </c>
      <c r="P442" s="47">
        <v>487.3364214984418</v>
      </c>
      <c r="Q442" s="257">
        <v>43.98308671307737</v>
      </c>
    </row>
    <row r="443" spans="1:17" ht="12.75" customHeight="1">
      <c r="A443" s="230"/>
      <c r="B443" s="234" t="s">
        <v>213</v>
      </c>
      <c r="C443" s="270" t="s">
        <v>393</v>
      </c>
      <c r="D443" s="265">
        <v>108</v>
      </c>
      <c r="E443" s="272" t="s">
        <v>35</v>
      </c>
      <c r="F443" s="267">
        <v>48.14</v>
      </c>
      <c r="G443" s="267">
        <v>9.93</v>
      </c>
      <c r="H443" s="267">
        <v>17.28</v>
      </c>
      <c r="I443" s="267">
        <v>20.93</v>
      </c>
      <c r="J443" s="269">
        <v>2561.06</v>
      </c>
      <c r="K443" s="267">
        <v>20.93</v>
      </c>
      <c r="L443" s="269">
        <v>2561.06</v>
      </c>
      <c r="M443" s="48">
        <v>0.008172397366715345</v>
      </c>
      <c r="N443" s="49">
        <v>65.1</v>
      </c>
      <c r="O443" s="50">
        <v>0.532023068573169</v>
      </c>
      <c r="P443" s="50">
        <v>490.34384200292067</v>
      </c>
      <c r="Q443" s="248">
        <v>31.921384114390133</v>
      </c>
    </row>
    <row r="444" spans="1:17" ht="12.75" customHeight="1">
      <c r="A444" s="230"/>
      <c r="B444" s="234" t="s">
        <v>421</v>
      </c>
      <c r="C444" s="34" t="s">
        <v>428</v>
      </c>
      <c r="D444" s="17">
        <v>45</v>
      </c>
      <c r="E444" s="17">
        <v>1985</v>
      </c>
      <c r="F444" s="247">
        <v>30.428</v>
      </c>
      <c r="G444" s="247">
        <v>4.477</v>
      </c>
      <c r="H444" s="247">
        <v>7.201</v>
      </c>
      <c r="I444" s="247">
        <v>18.75</v>
      </c>
      <c r="J444" s="247">
        <v>2283.7</v>
      </c>
      <c r="K444" s="247">
        <v>18.75</v>
      </c>
      <c r="L444" s="247">
        <v>2283.7</v>
      </c>
      <c r="M444" s="48">
        <f>K444/L444</f>
        <v>0.008210360380084951</v>
      </c>
      <c r="N444" s="49">
        <v>85.02</v>
      </c>
      <c r="O444" s="50">
        <f>M444*N444</f>
        <v>0.6980448395148225</v>
      </c>
      <c r="P444" s="50">
        <f>M444*60*1000</f>
        <v>492.6216228050971</v>
      </c>
      <c r="Q444" s="248">
        <f>P444*N444/1000</f>
        <v>41.88269037088935</v>
      </c>
    </row>
    <row r="445" spans="1:17" ht="12.75" customHeight="1">
      <c r="A445" s="230"/>
      <c r="B445" s="231" t="s">
        <v>292</v>
      </c>
      <c r="C445" s="273" t="s">
        <v>760</v>
      </c>
      <c r="D445" s="274">
        <v>20</v>
      </c>
      <c r="E445" s="274" t="s">
        <v>35</v>
      </c>
      <c r="F445" s="275">
        <v>14.056999999999999</v>
      </c>
      <c r="G445" s="275">
        <v>2.2378</v>
      </c>
      <c r="H445" s="275">
        <v>3.2</v>
      </c>
      <c r="I445" s="275">
        <v>8.6192</v>
      </c>
      <c r="J445" s="275">
        <v>1040.75</v>
      </c>
      <c r="K445" s="275">
        <v>8.6192</v>
      </c>
      <c r="L445" s="275">
        <v>1040.75</v>
      </c>
      <c r="M445" s="276">
        <v>0.0082817199135239</v>
      </c>
      <c r="N445" s="277">
        <v>50.1</v>
      </c>
      <c r="O445" s="278">
        <v>0.4149141676675474</v>
      </c>
      <c r="P445" s="278">
        <v>496.90319481143405</v>
      </c>
      <c r="Q445" s="279">
        <v>24.894850060052846</v>
      </c>
    </row>
    <row r="446" spans="1:17" ht="12.75" customHeight="1">
      <c r="A446" s="230"/>
      <c r="B446" s="234" t="s">
        <v>328</v>
      </c>
      <c r="C446" s="81" t="s">
        <v>321</v>
      </c>
      <c r="D446" s="15">
        <v>33</v>
      </c>
      <c r="E446" s="15">
        <v>1968</v>
      </c>
      <c r="F446" s="232">
        <v>19.6</v>
      </c>
      <c r="G446" s="232">
        <v>2.099</v>
      </c>
      <c r="H446" s="232">
        <v>5.44</v>
      </c>
      <c r="I446" s="232">
        <v>12.061</v>
      </c>
      <c r="J446" s="232">
        <v>1439.65</v>
      </c>
      <c r="K446" s="232">
        <v>12.061</v>
      </c>
      <c r="L446" s="232">
        <v>1439.65</v>
      </c>
      <c r="M446" s="51">
        <v>0.008377730698433646</v>
      </c>
      <c r="N446" s="52">
        <v>58.1</v>
      </c>
      <c r="O446" s="52">
        <v>0.5305533074011044</v>
      </c>
      <c r="P446" s="52">
        <v>502.6638419060188</v>
      </c>
      <c r="Q446" s="233">
        <v>29.20476921473969</v>
      </c>
    </row>
    <row r="447" spans="1:17" ht="12.75" customHeight="1">
      <c r="A447" s="230"/>
      <c r="B447" s="234" t="s">
        <v>328</v>
      </c>
      <c r="C447" s="81" t="s">
        <v>317</v>
      </c>
      <c r="D447" s="15">
        <v>20</v>
      </c>
      <c r="E447" s="15">
        <v>1970</v>
      </c>
      <c r="F447" s="232">
        <v>12.599</v>
      </c>
      <c r="G447" s="232">
        <v>1.332</v>
      </c>
      <c r="H447" s="232">
        <v>3.2</v>
      </c>
      <c r="I447" s="232">
        <v>8.067</v>
      </c>
      <c r="J447" s="232">
        <v>957.46</v>
      </c>
      <c r="K447" s="232">
        <v>8.067</v>
      </c>
      <c r="L447" s="232">
        <v>957.46</v>
      </c>
      <c r="M447" s="51">
        <v>0.00842541724980678</v>
      </c>
      <c r="N447" s="52">
        <v>58.1</v>
      </c>
      <c r="O447" s="52">
        <v>0.5335732490130136</v>
      </c>
      <c r="P447" s="52">
        <v>505.52503498840684</v>
      </c>
      <c r="Q447" s="233">
        <v>29.37100453282644</v>
      </c>
    </row>
    <row r="448" spans="1:17" ht="12.75" customHeight="1">
      <c r="A448" s="230"/>
      <c r="B448" s="234" t="s">
        <v>328</v>
      </c>
      <c r="C448" s="81" t="s">
        <v>318</v>
      </c>
      <c r="D448" s="15">
        <v>20</v>
      </c>
      <c r="E448" s="15">
        <v>1986</v>
      </c>
      <c r="F448" s="232">
        <v>13.499</v>
      </c>
      <c r="G448" s="232">
        <v>1.29</v>
      </c>
      <c r="H448" s="232">
        <v>3.2</v>
      </c>
      <c r="I448" s="232">
        <v>9.009</v>
      </c>
      <c r="J448" s="232">
        <v>1062.4</v>
      </c>
      <c r="K448" s="232">
        <v>9.009</v>
      </c>
      <c r="L448" s="232">
        <v>1062.4</v>
      </c>
      <c r="M448" s="51">
        <v>0.008479856927710843</v>
      </c>
      <c r="N448" s="52">
        <v>58.1</v>
      </c>
      <c r="O448" s="52">
        <v>0.5370208593750001</v>
      </c>
      <c r="P448" s="52">
        <v>508.79141566265065</v>
      </c>
      <c r="Q448" s="233">
        <v>29.560781250000005</v>
      </c>
    </row>
    <row r="449" spans="1:17" ht="12.75" customHeight="1">
      <c r="A449" s="230"/>
      <c r="B449" s="234" t="s">
        <v>118</v>
      </c>
      <c r="C449" s="249" t="s">
        <v>790</v>
      </c>
      <c r="D449" s="250">
        <v>40</v>
      </c>
      <c r="E449" s="250">
        <v>1982</v>
      </c>
      <c r="F449" s="251">
        <v>27.107</v>
      </c>
      <c r="G449" s="251">
        <v>4.090455</v>
      </c>
      <c r="H449" s="251">
        <v>6.4</v>
      </c>
      <c r="I449" s="251">
        <v>16.616541</v>
      </c>
      <c r="J449" s="251">
        <v>1944.42</v>
      </c>
      <c r="K449" s="251">
        <v>16.616541</v>
      </c>
      <c r="L449" s="251">
        <v>1944.42</v>
      </c>
      <c r="M449" s="252">
        <v>0.008545757089517698</v>
      </c>
      <c r="N449" s="253">
        <v>83.712</v>
      </c>
      <c r="O449" s="253">
        <v>0.7153824174777056</v>
      </c>
      <c r="P449" s="253">
        <v>512.745425371062</v>
      </c>
      <c r="Q449" s="254">
        <v>42.92294504866234</v>
      </c>
    </row>
    <row r="450" spans="1:17" ht="12.75" customHeight="1">
      <c r="A450" s="230"/>
      <c r="B450" s="231" t="s">
        <v>76</v>
      </c>
      <c r="C450" s="81" t="s">
        <v>61</v>
      </c>
      <c r="D450" s="15">
        <v>54</v>
      </c>
      <c r="E450" s="15">
        <v>1987</v>
      </c>
      <c r="F450" s="232">
        <v>34.95</v>
      </c>
      <c r="G450" s="232">
        <v>5.7</v>
      </c>
      <c r="H450" s="232">
        <v>10.42</v>
      </c>
      <c r="I450" s="232">
        <v>18.83</v>
      </c>
      <c r="J450" s="232">
        <v>2177.62</v>
      </c>
      <c r="K450" s="232">
        <f>I450/J450*L450</f>
        <v>18.83</v>
      </c>
      <c r="L450" s="232">
        <v>2177.62</v>
      </c>
      <c r="M450" s="51">
        <f>K450/L450</f>
        <v>0.00864705504174282</v>
      </c>
      <c r="N450" s="52">
        <v>49.595</v>
      </c>
      <c r="O450" s="52">
        <f>M450*N450</f>
        <v>0.42885069479523513</v>
      </c>
      <c r="P450" s="52">
        <f>M450*60*1000</f>
        <v>518.8233025045693</v>
      </c>
      <c r="Q450" s="233">
        <f>P450*N450/1000</f>
        <v>25.73104168771411</v>
      </c>
    </row>
    <row r="451" spans="1:17" ht="12.75" customHeight="1">
      <c r="A451" s="230"/>
      <c r="B451" s="234" t="s">
        <v>36</v>
      </c>
      <c r="C451" s="80" t="s">
        <v>557</v>
      </c>
      <c r="D451" s="17">
        <v>45</v>
      </c>
      <c r="E451" s="17">
        <v>1969</v>
      </c>
      <c r="F451" s="247">
        <f>G451+H451+I451</f>
        <v>29.574</v>
      </c>
      <c r="G451" s="247">
        <v>6.175940000000001</v>
      </c>
      <c r="H451" s="247">
        <v>7.2</v>
      </c>
      <c r="I451" s="247">
        <v>16.19806</v>
      </c>
      <c r="J451" s="247">
        <v>1872</v>
      </c>
      <c r="K451" s="247">
        <v>16.19806</v>
      </c>
      <c r="L451" s="247">
        <v>1872</v>
      </c>
      <c r="M451" s="48">
        <f>K451/L451</f>
        <v>0.00865280982905983</v>
      </c>
      <c r="N451" s="49">
        <v>56.789</v>
      </c>
      <c r="O451" s="50">
        <f>M451*N451</f>
        <v>0.49138441738247873</v>
      </c>
      <c r="P451" s="50">
        <f>M451*60*1000</f>
        <v>519.1685897435898</v>
      </c>
      <c r="Q451" s="248">
        <f>P451*N451/1000</f>
        <v>29.48306504294872</v>
      </c>
    </row>
    <row r="452" spans="1:17" ht="12.75" customHeight="1">
      <c r="A452" s="230"/>
      <c r="B452" s="234" t="s">
        <v>800</v>
      </c>
      <c r="C452" s="258" t="s">
        <v>827</v>
      </c>
      <c r="D452" s="259">
        <v>38</v>
      </c>
      <c r="E452" s="259">
        <v>1987</v>
      </c>
      <c r="F452" s="260">
        <v>31.215</v>
      </c>
      <c r="G452" s="260">
        <v>4.029</v>
      </c>
      <c r="H452" s="260">
        <v>7.36</v>
      </c>
      <c r="I452" s="260">
        <v>19.826</v>
      </c>
      <c r="J452" s="260">
        <v>2284.84</v>
      </c>
      <c r="K452" s="260">
        <v>19.826</v>
      </c>
      <c r="L452" s="260">
        <v>2284.84</v>
      </c>
      <c r="M452" s="261">
        <v>0.008677194026715218</v>
      </c>
      <c r="N452" s="262">
        <v>82.186</v>
      </c>
      <c r="O452" s="262">
        <v>0.713143868279617</v>
      </c>
      <c r="P452" s="262">
        <v>520.6316416029131</v>
      </c>
      <c r="Q452" s="263">
        <v>42.788632096777015</v>
      </c>
    </row>
    <row r="453" spans="1:17" ht="12.75" customHeight="1">
      <c r="A453" s="230"/>
      <c r="B453" s="234" t="s">
        <v>421</v>
      </c>
      <c r="C453" s="34" t="s">
        <v>423</v>
      </c>
      <c r="D453" s="17">
        <v>49</v>
      </c>
      <c r="E453" s="17">
        <v>1974</v>
      </c>
      <c r="F453" s="247">
        <v>34.954</v>
      </c>
      <c r="G453" s="247">
        <v>4.987</v>
      </c>
      <c r="H453" s="247">
        <v>7.784</v>
      </c>
      <c r="I453" s="247">
        <v>22.183</v>
      </c>
      <c r="J453" s="247">
        <v>2550.1</v>
      </c>
      <c r="K453" s="247">
        <v>22.183</v>
      </c>
      <c r="L453" s="247">
        <v>2550.1</v>
      </c>
      <c r="M453" s="48">
        <f>K453/L453</f>
        <v>0.008698874553939062</v>
      </c>
      <c r="N453" s="49">
        <v>85.02</v>
      </c>
      <c r="O453" s="50">
        <f>M453*N453</f>
        <v>0.739578314575899</v>
      </c>
      <c r="P453" s="50">
        <f>M453*60*1000</f>
        <v>521.9324732363438</v>
      </c>
      <c r="Q453" s="248">
        <f>P453*N453/1000</f>
        <v>44.37469887455394</v>
      </c>
    </row>
    <row r="454" spans="1:17" ht="12.75" customHeight="1">
      <c r="A454" s="230"/>
      <c r="B454" s="234" t="s">
        <v>30</v>
      </c>
      <c r="C454" s="80" t="s">
        <v>189</v>
      </c>
      <c r="D454" s="17">
        <v>22</v>
      </c>
      <c r="E454" s="17">
        <v>1985</v>
      </c>
      <c r="F454" s="247">
        <f>G454+H454+I454</f>
        <v>15.98</v>
      </c>
      <c r="G454" s="247">
        <v>2.419841</v>
      </c>
      <c r="H454" s="247">
        <v>3.74</v>
      </c>
      <c r="I454" s="247">
        <v>9.820159</v>
      </c>
      <c r="J454" s="247">
        <v>1124.8</v>
      </c>
      <c r="K454" s="247">
        <f>I454</f>
        <v>9.820159</v>
      </c>
      <c r="L454" s="247">
        <f>J454</f>
        <v>1124.8</v>
      </c>
      <c r="M454" s="48">
        <f>K454/L454</f>
        <v>0.0087305823257468</v>
      </c>
      <c r="N454" s="49">
        <f>0.0831*1000</f>
        <v>83.1</v>
      </c>
      <c r="O454" s="50">
        <f>M454*N454</f>
        <v>0.725511391269559</v>
      </c>
      <c r="P454" s="50">
        <f>M454*60*1000</f>
        <v>523.834939544808</v>
      </c>
      <c r="Q454" s="248">
        <f>P454*N454/1000</f>
        <v>43.530683476173536</v>
      </c>
    </row>
    <row r="455" spans="1:17" ht="12.75" customHeight="1">
      <c r="A455" s="230"/>
      <c r="B455" s="234" t="s">
        <v>36</v>
      </c>
      <c r="C455" s="80" t="s">
        <v>558</v>
      </c>
      <c r="D455" s="17">
        <v>14</v>
      </c>
      <c r="E455" s="17" t="s">
        <v>35</v>
      </c>
      <c r="F455" s="247">
        <f>G455+H455+I455</f>
        <v>9.870000000000001</v>
      </c>
      <c r="G455" s="247">
        <v>0.9632200000000001</v>
      </c>
      <c r="H455" s="247">
        <v>2.24</v>
      </c>
      <c r="I455" s="247">
        <v>6.66678</v>
      </c>
      <c r="J455" s="247">
        <v>762.12</v>
      </c>
      <c r="K455" s="247">
        <v>6.66678</v>
      </c>
      <c r="L455" s="247">
        <v>762.12</v>
      </c>
      <c r="M455" s="48">
        <f>K455/L455</f>
        <v>0.008747677531097465</v>
      </c>
      <c r="N455" s="49">
        <v>56.789</v>
      </c>
      <c r="O455" s="50">
        <f>M455*N455</f>
        <v>0.496771859313494</v>
      </c>
      <c r="P455" s="50">
        <f>M455*60*1000</f>
        <v>524.860651865848</v>
      </c>
      <c r="Q455" s="248">
        <f>P455*N455/1000</f>
        <v>29.806311558809643</v>
      </c>
    </row>
    <row r="456" spans="1:17" ht="12.75" customHeight="1">
      <c r="A456" s="230"/>
      <c r="B456" s="231" t="s">
        <v>76</v>
      </c>
      <c r="C456" s="81" t="s">
        <v>60</v>
      </c>
      <c r="D456" s="15">
        <v>107</v>
      </c>
      <c r="E456" s="15">
        <v>1974</v>
      </c>
      <c r="F456" s="232">
        <v>48.31</v>
      </c>
      <c r="G456" s="232">
        <v>8.79</v>
      </c>
      <c r="H456" s="232">
        <v>17.12</v>
      </c>
      <c r="I456" s="232">
        <f>F456-G456-H456</f>
        <v>22.400000000000002</v>
      </c>
      <c r="J456" s="232">
        <v>2559.98</v>
      </c>
      <c r="K456" s="232">
        <f>I456/J456*L456</f>
        <v>21.902121110321175</v>
      </c>
      <c r="L456" s="232">
        <v>2503.08</v>
      </c>
      <c r="M456" s="51">
        <f>K456/L456</f>
        <v>0.008750068359909062</v>
      </c>
      <c r="N456" s="52">
        <v>49.595</v>
      </c>
      <c r="O456" s="52">
        <f>M456*N456</f>
        <v>0.4339596403096899</v>
      </c>
      <c r="P456" s="52">
        <f>M456*60*1000</f>
        <v>525.0041015945437</v>
      </c>
      <c r="Q456" s="233">
        <f>P456*N456/1000</f>
        <v>26.037578418581397</v>
      </c>
    </row>
    <row r="457" spans="1:17" ht="12.75" customHeight="1">
      <c r="A457" s="230"/>
      <c r="B457" s="234" t="s">
        <v>36</v>
      </c>
      <c r="C457" s="80" t="s">
        <v>559</v>
      </c>
      <c r="D457" s="17">
        <v>40</v>
      </c>
      <c r="E457" s="17">
        <v>1985</v>
      </c>
      <c r="F457" s="247">
        <f>G457+H457+I457</f>
        <v>25.348000000000003</v>
      </c>
      <c r="G457" s="247">
        <v>4.589460000000001</v>
      </c>
      <c r="H457" s="247">
        <v>6.4</v>
      </c>
      <c r="I457" s="247">
        <v>14.358540000000001</v>
      </c>
      <c r="J457" s="247">
        <v>1638.65</v>
      </c>
      <c r="K457" s="247">
        <v>14.358540000000001</v>
      </c>
      <c r="L457" s="247">
        <v>1638.65</v>
      </c>
      <c r="M457" s="48">
        <f>K457/L457</f>
        <v>0.008762420284990694</v>
      </c>
      <c r="N457" s="49">
        <v>56.789</v>
      </c>
      <c r="O457" s="50">
        <f>M457*N457</f>
        <v>0.49760908556433653</v>
      </c>
      <c r="P457" s="50">
        <f>M457*60*1000</f>
        <v>525.7452170994417</v>
      </c>
      <c r="Q457" s="248">
        <f>P457*N457/1000</f>
        <v>29.85654513386019</v>
      </c>
    </row>
    <row r="458" spans="1:17" ht="12.75" customHeight="1">
      <c r="A458" s="230"/>
      <c r="B458" s="231" t="s">
        <v>76</v>
      </c>
      <c r="C458" s="81" t="s">
        <v>65</v>
      </c>
      <c r="D458" s="15">
        <v>47</v>
      </c>
      <c r="E458" s="15">
        <v>1981</v>
      </c>
      <c r="F458" s="232">
        <v>43.6</v>
      </c>
      <c r="G458" s="232">
        <v>6.68</v>
      </c>
      <c r="H458" s="232">
        <v>10.78</v>
      </c>
      <c r="I458" s="232">
        <v>26.14</v>
      </c>
      <c r="J458" s="232">
        <v>2980.63</v>
      </c>
      <c r="K458" s="232">
        <f>I458/J458*L458</f>
        <v>25.02840781982333</v>
      </c>
      <c r="L458" s="232">
        <v>2853.88</v>
      </c>
      <c r="M458" s="51">
        <f>K458/L458</f>
        <v>0.008769958029007291</v>
      </c>
      <c r="N458" s="52">
        <v>49.595</v>
      </c>
      <c r="O458" s="52">
        <f>M458*N458</f>
        <v>0.4349460684486166</v>
      </c>
      <c r="P458" s="52">
        <f>M458*60*1000</f>
        <v>526.1974817404374</v>
      </c>
      <c r="Q458" s="233">
        <f>P458*N458/1000</f>
        <v>26.096764106916993</v>
      </c>
    </row>
    <row r="459" spans="1:17" ht="12.75" customHeight="1">
      <c r="A459" s="230"/>
      <c r="B459" s="234" t="s">
        <v>36</v>
      </c>
      <c r="C459" s="80" t="s">
        <v>560</v>
      </c>
      <c r="D459" s="17">
        <v>50</v>
      </c>
      <c r="E459" s="17">
        <v>1969</v>
      </c>
      <c r="F459" s="247">
        <f>G459+H459+I459</f>
        <v>36.07</v>
      </c>
      <c r="G459" s="247">
        <v>5.26938</v>
      </c>
      <c r="H459" s="247">
        <v>8</v>
      </c>
      <c r="I459" s="247">
        <v>22.80062</v>
      </c>
      <c r="J459" s="247">
        <v>2597.4</v>
      </c>
      <c r="K459" s="247">
        <v>22.80062</v>
      </c>
      <c r="L459" s="247">
        <v>2597.4</v>
      </c>
      <c r="M459" s="48">
        <f>K459/L459</f>
        <v>0.008778247478247478</v>
      </c>
      <c r="N459" s="49">
        <v>56.789</v>
      </c>
      <c r="O459" s="50">
        <f>M459*N459</f>
        <v>0.49850789604219603</v>
      </c>
      <c r="P459" s="50">
        <f>M459*60*1000</f>
        <v>526.6948486948486</v>
      </c>
      <c r="Q459" s="248">
        <f>P459*N459/1000</f>
        <v>29.91047376253176</v>
      </c>
    </row>
    <row r="460" spans="1:17" ht="12.75" customHeight="1">
      <c r="A460" s="230"/>
      <c r="B460" s="234" t="s">
        <v>36</v>
      </c>
      <c r="C460" s="80" t="s">
        <v>561</v>
      </c>
      <c r="D460" s="17">
        <v>40</v>
      </c>
      <c r="E460" s="17">
        <v>1971</v>
      </c>
      <c r="F460" s="247">
        <f>G460+H460+I460</f>
        <v>26.46</v>
      </c>
      <c r="G460" s="247">
        <v>3.05964</v>
      </c>
      <c r="H460" s="247">
        <v>6.4</v>
      </c>
      <c r="I460" s="247">
        <v>17.00036</v>
      </c>
      <c r="J460" s="247">
        <v>1929.89</v>
      </c>
      <c r="K460" s="247">
        <v>17.00036</v>
      </c>
      <c r="L460" s="247">
        <v>1929.89</v>
      </c>
      <c r="M460" s="48">
        <f>K460/L460</f>
        <v>0.008808978750084202</v>
      </c>
      <c r="N460" s="49">
        <v>56.789</v>
      </c>
      <c r="O460" s="50">
        <f>M460*N460</f>
        <v>0.5002530942385317</v>
      </c>
      <c r="P460" s="50">
        <f>M460*60*1000</f>
        <v>528.538725005052</v>
      </c>
      <c r="Q460" s="248">
        <f>P460*N460/1000</f>
        <v>30.0151856543119</v>
      </c>
    </row>
    <row r="461" spans="1:17" ht="12.75" customHeight="1">
      <c r="A461" s="230"/>
      <c r="B461" s="231" t="s">
        <v>292</v>
      </c>
      <c r="C461" s="273" t="s">
        <v>761</v>
      </c>
      <c r="D461" s="274">
        <v>20</v>
      </c>
      <c r="E461" s="274" t="s">
        <v>35</v>
      </c>
      <c r="F461" s="275">
        <v>14.46</v>
      </c>
      <c r="G461" s="275">
        <v>1.692</v>
      </c>
      <c r="H461" s="275">
        <v>3.2</v>
      </c>
      <c r="I461" s="275">
        <v>9.568</v>
      </c>
      <c r="J461" s="275">
        <v>1082.25</v>
      </c>
      <c r="K461" s="275">
        <v>9.568</v>
      </c>
      <c r="L461" s="275">
        <v>1082.25</v>
      </c>
      <c r="M461" s="276">
        <v>0.00884084084084084</v>
      </c>
      <c r="N461" s="277">
        <v>50.1</v>
      </c>
      <c r="O461" s="278">
        <v>0.44292612612612614</v>
      </c>
      <c r="P461" s="278">
        <v>530.4504504504505</v>
      </c>
      <c r="Q461" s="279">
        <v>26.57556756756757</v>
      </c>
    </row>
    <row r="462" spans="1:17" ht="12.75" customHeight="1">
      <c r="A462" s="230"/>
      <c r="B462" s="234" t="s">
        <v>36</v>
      </c>
      <c r="C462" s="80" t="s">
        <v>562</v>
      </c>
      <c r="D462" s="17">
        <v>30</v>
      </c>
      <c r="E462" s="17">
        <v>1987</v>
      </c>
      <c r="F462" s="247">
        <f>G462+H462+I462</f>
        <v>22.689</v>
      </c>
      <c r="G462" s="247">
        <v>4.47614</v>
      </c>
      <c r="H462" s="247">
        <v>4.8</v>
      </c>
      <c r="I462" s="247">
        <v>13.41286</v>
      </c>
      <c r="J462" s="247">
        <v>1511.45</v>
      </c>
      <c r="K462" s="247">
        <v>13.41286</v>
      </c>
      <c r="L462" s="247">
        <v>1511.45</v>
      </c>
      <c r="M462" s="48">
        <f>K462/L462</f>
        <v>0.00887416719044626</v>
      </c>
      <c r="N462" s="49">
        <v>56.789</v>
      </c>
      <c r="O462" s="50">
        <f>M462*N462</f>
        <v>0.5039550805782527</v>
      </c>
      <c r="P462" s="50">
        <f>M462*60*1000</f>
        <v>532.4500314267756</v>
      </c>
      <c r="Q462" s="248">
        <f>P462*N462/1000</f>
        <v>30.23730483469516</v>
      </c>
    </row>
    <row r="463" spans="1:17" ht="12.75" customHeight="1">
      <c r="A463" s="230"/>
      <c r="B463" s="234" t="s">
        <v>36</v>
      </c>
      <c r="C463" s="80" t="s">
        <v>563</v>
      </c>
      <c r="D463" s="17">
        <v>45</v>
      </c>
      <c r="E463" s="17">
        <v>1974</v>
      </c>
      <c r="F463" s="247">
        <f>G463+H463+I463</f>
        <v>31.642</v>
      </c>
      <c r="G463" s="247">
        <v>3.9662</v>
      </c>
      <c r="H463" s="247">
        <v>7.2</v>
      </c>
      <c r="I463" s="247">
        <v>20.4758</v>
      </c>
      <c r="J463" s="247">
        <v>2304.6</v>
      </c>
      <c r="K463" s="247">
        <v>20.4758</v>
      </c>
      <c r="L463" s="247">
        <v>2304.6</v>
      </c>
      <c r="M463" s="48">
        <f>K463/L463</f>
        <v>0.008884752234661113</v>
      </c>
      <c r="N463" s="49">
        <v>56.789</v>
      </c>
      <c r="O463" s="50">
        <f>M463*N463</f>
        <v>0.5045561946541699</v>
      </c>
      <c r="P463" s="50">
        <f>M463*60*1000</f>
        <v>533.0851340796668</v>
      </c>
      <c r="Q463" s="248">
        <f>P463*N463/1000</f>
        <v>30.273371679250197</v>
      </c>
    </row>
    <row r="464" spans="1:17" ht="12.75" customHeight="1">
      <c r="A464" s="230"/>
      <c r="B464" s="234" t="s">
        <v>118</v>
      </c>
      <c r="C464" s="249" t="s">
        <v>791</v>
      </c>
      <c r="D464" s="250">
        <v>36</v>
      </c>
      <c r="E464" s="250">
        <v>1972</v>
      </c>
      <c r="F464" s="251">
        <v>21.28</v>
      </c>
      <c r="G464" s="251">
        <v>2.09049</v>
      </c>
      <c r="H464" s="251">
        <v>5.76</v>
      </c>
      <c r="I464" s="251">
        <v>13.429512</v>
      </c>
      <c r="J464" s="251">
        <v>1508.84</v>
      </c>
      <c r="K464" s="251">
        <v>13.429512</v>
      </c>
      <c r="L464" s="251">
        <v>1508.84</v>
      </c>
      <c r="M464" s="252">
        <v>0.008900554068025769</v>
      </c>
      <c r="N464" s="253">
        <v>83.712</v>
      </c>
      <c r="O464" s="253">
        <v>0.7450831821425732</v>
      </c>
      <c r="P464" s="253">
        <v>534.0332440815462</v>
      </c>
      <c r="Q464" s="254">
        <v>44.704990928554395</v>
      </c>
    </row>
    <row r="465" spans="1:17" ht="12.75" customHeight="1">
      <c r="A465" s="230"/>
      <c r="B465" s="231" t="s">
        <v>186</v>
      </c>
      <c r="C465" s="255" t="s">
        <v>158</v>
      </c>
      <c r="D465" s="45">
        <v>60</v>
      </c>
      <c r="E465" s="45">
        <v>1985</v>
      </c>
      <c r="F465" s="256">
        <v>46.26</v>
      </c>
      <c r="G465" s="256">
        <v>8.690793</v>
      </c>
      <c r="H465" s="256">
        <v>9.52</v>
      </c>
      <c r="I465" s="256">
        <v>28.049205</v>
      </c>
      <c r="J465" s="256">
        <v>3133.55</v>
      </c>
      <c r="K465" s="256">
        <v>28.049205</v>
      </c>
      <c r="L465" s="256">
        <v>3133.55</v>
      </c>
      <c r="M465" s="46">
        <v>0.008951254966411897</v>
      </c>
      <c r="N465" s="47">
        <v>69.215</v>
      </c>
      <c r="O465" s="47">
        <v>0.6195611125001995</v>
      </c>
      <c r="P465" s="47">
        <v>537.0752979847139</v>
      </c>
      <c r="Q465" s="257">
        <v>37.173666750011975</v>
      </c>
    </row>
    <row r="466" spans="1:17" ht="12.75" customHeight="1">
      <c r="A466" s="230"/>
      <c r="B466" s="231" t="s">
        <v>331</v>
      </c>
      <c r="C466" s="270" t="s">
        <v>416</v>
      </c>
      <c r="D466" s="265">
        <v>55</v>
      </c>
      <c r="E466" s="272" t="s">
        <v>35</v>
      </c>
      <c r="F466" s="267">
        <v>36.5</v>
      </c>
      <c r="G466" s="267">
        <v>4.17</v>
      </c>
      <c r="H466" s="267">
        <v>8.64</v>
      </c>
      <c r="I466" s="267">
        <v>23.69</v>
      </c>
      <c r="J466" s="269">
        <v>2645.25</v>
      </c>
      <c r="K466" s="267">
        <v>23.69</v>
      </c>
      <c r="L466" s="269">
        <v>2645.25</v>
      </c>
      <c r="M466" s="48">
        <v>0.008955675266987997</v>
      </c>
      <c r="N466" s="49">
        <v>65.1</v>
      </c>
      <c r="O466" s="50">
        <v>0.5830144598809186</v>
      </c>
      <c r="P466" s="50">
        <v>537.3405160192799</v>
      </c>
      <c r="Q466" s="248">
        <v>34.98086759285512</v>
      </c>
    </row>
    <row r="467" spans="1:17" ht="12.75" customHeight="1">
      <c r="A467" s="230"/>
      <c r="B467" s="231" t="s">
        <v>186</v>
      </c>
      <c r="C467" s="255" t="s">
        <v>163</v>
      </c>
      <c r="D467" s="45">
        <v>88</v>
      </c>
      <c r="E467" s="45">
        <v>1986</v>
      </c>
      <c r="F467" s="256">
        <v>79.651</v>
      </c>
      <c r="G467" s="256">
        <v>13.566012</v>
      </c>
      <c r="H467" s="256">
        <v>19.52</v>
      </c>
      <c r="I467" s="256">
        <v>46.564995</v>
      </c>
      <c r="J467" s="256">
        <v>5195.53</v>
      </c>
      <c r="K467" s="256">
        <v>46.564995</v>
      </c>
      <c r="L467" s="256">
        <v>5195.53</v>
      </c>
      <c r="M467" s="46">
        <v>0.008962511043146706</v>
      </c>
      <c r="N467" s="47">
        <v>69.215</v>
      </c>
      <c r="O467" s="47">
        <v>0.6203402018513993</v>
      </c>
      <c r="P467" s="47">
        <v>537.7506625888024</v>
      </c>
      <c r="Q467" s="257">
        <v>37.22041211108395</v>
      </c>
    </row>
    <row r="468" spans="1:17" ht="12.75" customHeight="1">
      <c r="A468" s="230"/>
      <c r="B468" s="234" t="s">
        <v>36</v>
      </c>
      <c r="C468" s="80" t="s">
        <v>564</v>
      </c>
      <c r="D468" s="17">
        <v>45</v>
      </c>
      <c r="E468" s="17">
        <v>1982</v>
      </c>
      <c r="F468" s="247">
        <f>G468+H468+I468</f>
        <v>33.091</v>
      </c>
      <c r="G468" s="247">
        <v>5.15606</v>
      </c>
      <c r="H468" s="247">
        <v>7.2</v>
      </c>
      <c r="I468" s="247">
        <v>20.73494</v>
      </c>
      <c r="J468" s="247">
        <v>2313.5</v>
      </c>
      <c r="K468" s="247">
        <v>20.73494</v>
      </c>
      <c r="L468" s="247">
        <v>2313.5</v>
      </c>
      <c r="M468" s="48">
        <f>K468/L468</f>
        <v>0.008962584828182409</v>
      </c>
      <c r="N468" s="49">
        <v>56.789</v>
      </c>
      <c r="O468" s="50">
        <f>M468*N468</f>
        <v>0.5089762298076508</v>
      </c>
      <c r="P468" s="50">
        <f>M468*60*1000</f>
        <v>537.7550896909445</v>
      </c>
      <c r="Q468" s="248">
        <f>P468*N468/1000</f>
        <v>30.53857378845905</v>
      </c>
    </row>
    <row r="469" spans="1:17" ht="12.75" customHeight="1">
      <c r="A469" s="230"/>
      <c r="B469" s="234" t="s">
        <v>36</v>
      </c>
      <c r="C469" s="80" t="s">
        <v>565</v>
      </c>
      <c r="D469" s="17">
        <v>54</v>
      </c>
      <c r="E469" s="17">
        <v>1985</v>
      </c>
      <c r="F469" s="247">
        <f>G469+H469+I469</f>
        <v>42.458</v>
      </c>
      <c r="G469" s="247">
        <v>7.13916</v>
      </c>
      <c r="H469" s="247">
        <v>8.64</v>
      </c>
      <c r="I469" s="247">
        <v>26.67884</v>
      </c>
      <c r="J469" s="247">
        <v>2976.21</v>
      </c>
      <c r="K469" s="247">
        <v>26.67884</v>
      </c>
      <c r="L469" s="247">
        <v>2976.21</v>
      </c>
      <c r="M469" s="48">
        <f>K469/L469</f>
        <v>0.00896403143595378</v>
      </c>
      <c r="N469" s="49">
        <v>56.789</v>
      </c>
      <c r="O469" s="50">
        <f>M469*N469</f>
        <v>0.5090583812163793</v>
      </c>
      <c r="P469" s="50">
        <f>M469*60*1000</f>
        <v>537.8418861572268</v>
      </c>
      <c r="Q469" s="248">
        <f>P469*N469/1000</f>
        <v>30.543502872982753</v>
      </c>
    </row>
    <row r="470" spans="1:17" ht="12.75" customHeight="1">
      <c r="A470" s="230"/>
      <c r="B470" s="231" t="s">
        <v>865</v>
      </c>
      <c r="C470" s="255" t="s">
        <v>855</v>
      </c>
      <c r="D470" s="45">
        <v>22</v>
      </c>
      <c r="E470" s="45">
        <v>1992</v>
      </c>
      <c r="F470" s="256">
        <v>16.129</v>
      </c>
      <c r="G470" s="256">
        <v>2.225232</v>
      </c>
      <c r="H470" s="256">
        <v>3.52</v>
      </c>
      <c r="I470" s="256">
        <v>10.38377</v>
      </c>
      <c r="J470" s="256">
        <v>1158.38</v>
      </c>
      <c r="K470" s="256">
        <v>10.38377</v>
      </c>
      <c r="L470" s="256">
        <v>1158.38</v>
      </c>
      <c r="M470" s="46">
        <v>0.008964044614029937</v>
      </c>
      <c r="N470" s="47">
        <v>90.25200000000001</v>
      </c>
      <c r="O470" s="47">
        <v>0.8090229545054299</v>
      </c>
      <c r="P470" s="47">
        <v>537.8426768417962</v>
      </c>
      <c r="Q470" s="257">
        <v>48.5413772703258</v>
      </c>
    </row>
    <row r="471" spans="1:17" ht="12.75" customHeight="1">
      <c r="A471" s="230"/>
      <c r="B471" s="234" t="s">
        <v>118</v>
      </c>
      <c r="C471" s="249" t="s">
        <v>792</v>
      </c>
      <c r="D471" s="250">
        <v>24</v>
      </c>
      <c r="E471" s="250">
        <v>1969</v>
      </c>
      <c r="F471" s="251">
        <v>13.992</v>
      </c>
      <c r="G471" s="251">
        <v>0.999141</v>
      </c>
      <c r="H471" s="251">
        <v>3.84</v>
      </c>
      <c r="I471" s="251">
        <v>9.152858</v>
      </c>
      <c r="J471" s="251">
        <v>1020.69</v>
      </c>
      <c r="K471" s="251">
        <v>9.152858</v>
      </c>
      <c r="L471" s="251">
        <v>1020.69</v>
      </c>
      <c r="M471" s="252">
        <v>0.008967324065093221</v>
      </c>
      <c r="N471" s="253">
        <v>83.712</v>
      </c>
      <c r="O471" s="253">
        <v>0.7506726321370838</v>
      </c>
      <c r="P471" s="253">
        <v>538.0394439055933</v>
      </c>
      <c r="Q471" s="254">
        <v>45.04035792822503</v>
      </c>
    </row>
    <row r="472" spans="1:17" ht="12.75" customHeight="1">
      <c r="A472" s="230"/>
      <c r="B472" s="231" t="s">
        <v>292</v>
      </c>
      <c r="C472" s="273" t="s">
        <v>763</v>
      </c>
      <c r="D472" s="274">
        <v>20</v>
      </c>
      <c r="E472" s="274" t="s">
        <v>35</v>
      </c>
      <c r="F472" s="275">
        <v>14.87</v>
      </c>
      <c r="G472" s="275">
        <v>2.1286</v>
      </c>
      <c r="H472" s="275">
        <v>3.2</v>
      </c>
      <c r="I472" s="275">
        <v>9.5414</v>
      </c>
      <c r="J472" s="275">
        <v>1062.6</v>
      </c>
      <c r="K472" s="275">
        <v>9.5414</v>
      </c>
      <c r="L472" s="275">
        <v>1062.6</v>
      </c>
      <c r="M472" s="276">
        <v>0.008979296066252588</v>
      </c>
      <c r="N472" s="277">
        <v>50.1</v>
      </c>
      <c r="O472" s="278">
        <v>0.44986273291925466</v>
      </c>
      <c r="P472" s="278">
        <v>538.7577639751553</v>
      </c>
      <c r="Q472" s="279">
        <v>26.99176397515528</v>
      </c>
    </row>
    <row r="473" spans="1:17" ht="12.75" customHeight="1">
      <c r="A473" s="230"/>
      <c r="B473" s="231" t="s">
        <v>292</v>
      </c>
      <c r="C473" s="273" t="s">
        <v>762</v>
      </c>
      <c r="D473" s="274">
        <v>12</v>
      </c>
      <c r="E473" s="274" t="s">
        <v>35</v>
      </c>
      <c r="F473" s="275">
        <v>8.16</v>
      </c>
      <c r="G473" s="275">
        <v>1.3372</v>
      </c>
      <c r="H473" s="275">
        <v>1.92</v>
      </c>
      <c r="I473" s="275">
        <v>4.9028</v>
      </c>
      <c r="J473" s="275">
        <v>543.85</v>
      </c>
      <c r="K473" s="275">
        <v>4.9028</v>
      </c>
      <c r="L473" s="275">
        <v>543.85</v>
      </c>
      <c r="M473" s="276">
        <v>0.009014985749747172</v>
      </c>
      <c r="N473" s="277">
        <v>50.1</v>
      </c>
      <c r="O473" s="278">
        <v>0.45165078606233333</v>
      </c>
      <c r="P473" s="278">
        <v>540.8991449848303</v>
      </c>
      <c r="Q473" s="279">
        <v>27.099047163739996</v>
      </c>
    </row>
    <row r="474" spans="1:17" ht="12.75" customHeight="1">
      <c r="A474" s="230"/>
      <c r="B474" s="231" t="s">
        <v>292</v>
      </c>
      <c r="C474" s="273" t="s">
        <v>764</v>
      </c>
      <c r="D474" s="274">
        <v>19</v>
      </c>
      <c r="E474" s="274" t="s">
        <v>35</v>
      </c>
      <c r="F474" s="275">
        <v>17.5</v>
      </c>
      <c r="G474" s="275">
        <v>1.8557</v>
      </c>
      <c r="H474" s="275">
        <v>3.04</v>
      </c>
      <c r="I474" s="275">
        <v>12.6043</v>
      </c>
      <c r="J474" s="275">
        <v>1384.8</v>
      </c>
      <c r="K474" s="275">
        <v>12.6043</v>
      </c>
      <c r="L474" s="275">
        <v>1384.8</v>
      </c>
      <c r="M474" s="276">
        <v>0.009101891969959561</v>
      </c>
      <c r="N474" s="277">
        <v>50.1</v>
      </c>
      <c r="O474" s="278">
        <v>0.45600478769497405</v>
      </c>
      <c r="P474" s="278">
        <v>546.1135181975737</v>
      </c>
      <c r="Q474" s="279">
        <v>27.360287261698446</v>
      </c>
    </row>
    <row r="475" spans="1:17" ht="12.75" customHeight="1">
      <c r="A475" s="230"/>
      <c r="B475" s="231" t="s">
        <v>186</v>
      </c>
      <c r="C475" s="255" t="s">
        <v>165</v>
      </c>
      <c r="D475" s="45">
        <v>32</v>
      </c>
      <c r="E475" s="45">
        <v>1986</v>
      </c>
      <c r="F475" s="256">
        <v>30.643</v>
      </c>
      <c r="G475" s="256">
        <v>5.383031</v>
      </c>
      <c r="H475" s="256">
        <v>7.68</v>
      </c>
      <c r="I475" s="256">
        <v>17.579972</v>
      </c>
      <c r="J475" s="256">
        <v>1927.93</v>
      </c>
      <c r="K475" s="256">
        <v>17.579972</v>
      </c>
      <c r="L475" s="256">
        <v>1927.93</v>
      </c>
      <c r="M475" s="46">
        <v>0.0091185738071403</v>
      </c>
      <c r="N475" s="47">
        <v>69.215</v>
      </c>
      <c r="O475" s="47">
        <v>0.6311420860612159</v>
      </c>
      <c r="P475" s="47">
        <v>547.114428428418</v>
      </c>
      <c r="Q475" s="257">
        <v>37.86852516367295</v>
      </c>
    </row>
    <row r="476" spans="1:17" ht="12.75" customHeight="1">
      <c r="A476" s="230"/>
      <c r="B476" s="231" t="s">
        <v>921</v>
      </c>
      <c r="C476" s="280" t="s">
        <v>903</v>
      </c>
      <c r="D476" s="281">
        <v>26</v>
      </c>
      <c r="E476" s="281">
        <v>1982</v>
      </c>
      <c r="F476" s="282">
        <v>18.748</v>
      </c>
      <c r="G476" s="282">
        <v>2.522385</v>
      </c>
      <c r="H476" s="282">
        <v>3.84</v>
      </c>
      <c r="I476" s="282">
        <v>12.385615</v>
      </c>
      <c r="J476" s="282">
        <v>1351.11</v>
      </c>
      <c r="K476" s="282">
        <v>12.385615</v>
      </c>
      <c r="L476" s="282">
        <v>1351.11</v>
      </c>
      <c r="M476" s="283">
        <v>0.009166992324829214</v>
      </c>
      <c r="N476" s="284">
        <v>88.399</v>
      </c>
      <c r="O476" s="284">
        <v>0.8103529545225777</v>
      </c>
      <c r="P476" s="284">
        <v>550.0195394897529</v>
      </c>
      <c r="Q476" s="285">
        <v>48.62117727135467</v>
      </c>
    </row>
    <row r="477" spans="1:17" ht="12.75" customHeight="1">
      <c r="A477" s="230"/>
      <c r="B477" s="231" t="s">
        <v>186</v>
      </c>
      <c r="C477" s="255" t="s">
        <v>160</v>
      </c>
      <c r="D477" s="45">
        <v>71</v>
      </c>
      <c r="E477" s="45">
        <v>1985</v>
      </c>
      <c r="F477" s="256">
        <v>67.679</v>
      </c>
      <c r="G477" s="256">
        <v>10.729721</v>
      </c>
      <c r="H477" s="256">
        <v>17.28</v>
      </c>
      <c r="I477" s="256">
        <v>39.669273</v>
      </c>
      <c r="J477" s="256">
        <v>4324.5</v>
      </c>
      <c r="K477" s="256">
        <v>39.669273</v>
      </c>
      <c r="L477" s="256">
        <v>4324.5</v>
      </c>
      <c r="M477" s="46">
        <v>0.009173146722164412</v>
      </c>
      <c r="N477" s="47">
        <v>69.215</v>
      </c>
      <c r="O477" s="47">
        <v>0.6349193503746098</v>
      </c>
      <c r="P477" s="47">
        <v>550.3888033298647</v>
      </c>
      <c r="Q477" s="257">
        <v>38.09516102247658</v>
      </c>
    </row>
    <row r="478" spans="1:17" ht="12.75" customHeight="1">
      <c r="A478" s="230"/>
      <c r="B478" s="234" t="s">
        <v>421</v>
      </c>
      <c r="C478" s="34" t="s">
        <v>427</v>
      </c>
      <c r="D478" s="17">
        <v>30</v>
      </c>
      <c r="E478" s="17">
        <v>1992</v>
      </c>
      <c r="F478" s="247">
        <v>22.304</v>
      </c>
      <c r="G478" s="247">
        <v>2.89</v>
      </c>
      <c r="H478" s="247">
        <v>4.561</v>
      </c>
      <c r="I478" s="247">
        <v>14.853</v>
      </c>
      <c r="J478" s="247">
        <v>1616.9</v>
      </c>
      <c r="K478" s="247">
        <v>14.853</v>
      </c>
      <c r="L478" s="247">
        <v>1616.9</v>
      </c>
      <c r="M478" s="48">
        <f>K478/L478</f>
        <v>0.009186096852000742</v>
      </c>
      <c r="N478" s="49">
        <v>85.02</v>
      </c>
      <c r="O478" s="50">
        <f>M478*N478</f>
        <v>0.7810019543571031</v>
      </c>
      <c r="P478" s="50">
        <f>M478*60*1000</f>
        <v>551.1658111200445</v>
      </c>
      <c r="Q478" s="248">
        <f>P478*N478/1000</f>
        <v>46.86011726142618</v>
      </c>
    </row>
    <row r="479" spans="1:17" ht="12.75" customHeight="1">
      <c r="A479" s="230"/>
      <c r="B479" s="231" t="s">
        <v>292</v>
      </c>
      <c r="C479" s="273" t="s">
        <v>766</v>
      </c>
      <c r="D479" s="274">
        <v>22</v>
      </c>
      <c r="E479" s="274" t="s">
        <v>35</v>
      </c>
      <c r="F479" s="275">
        <v>16.6</v>
      </c>
      <c r="G479" s="275">
        <v>2.8927</v>
      </c>
      <c r="H479" s="275">
        <v>3.52</v>
      </c>
      <c r="I479" s="275">
        <v>10.1873</v>
      </c>
      <c r="J479" s="275">
        <v>1107.86</v>
      </c>
      <c r="K479" s="275">
        <v>10.1873</v>
      </c>
      <c r="L479" s="275">
        <v>1107.86</v>
      </c>
      <c r="M479" s="276">
        <v>0.009195475962666764</v>
      </c>
      <c r="N479" s="277">
        <v>50.1</v>
      </c>
      <c r="O479" s="278">
        <v>0.4606933457296049</v>
      </c>
      <c r="P479" s="278">
        <v>551.7285577600059</v>
      </c>
      <c r="Q479" s="279">
        <v>27.641600743776294</v>
      </c>
    </row>
    <row r="480" spans="1:17" ht="12.75" customHeight="1">
      <c r="A480" s="230"/>
      <c r="B480" s="231" t="s">
        <v>292</v>
      </c>
      <c r="C480" s="273" t="s">
        <v>765</v>
      </c>
      <c r="D480" s="274">
        <v>12</v>
      </c>
      <c r="E480" s="274">
        <v>1994</v>
      </c>
      <c r="F480" s="275">
        <v>9.7</v>
      </c>
      <c r="G480" s="275">
        <v>1.2553</v>
      </c>
      <c r="H480" s="275">
        <v>1.92</v>
      </c>
      <c r="I480" s="275">
        <v>6.5247</v>
      </c>
      <c r="J480" s="275">
        <v>705.95</v>
      </c>
      <c r="K480" s="275">
        <v>6.5247</v>
      </c>
      <c r="L480" s="275">
        <v>705.95</v>
      </c>
      <c r="M480" s="276">
        <v>0.009242439266236985</v>
      </c>
      <c r="N480" s="277">
        <v>50.1</v>
      </c>
      <c r="O480" s="278">
        <v>0.463046207238473</v>
      </c>
      <c r="P480" s="278">
        <v>554.5463559742191</v>
      </c>
      <c r="Q480" s="279">
        <v>27.782772434308377</v>
      </c>
    </row>
    <row r="481" spans="1:17" ht="12.75" customHeight="1">
      <c r="A481" s="230"/>
      <c r="B481" s="234" t="s">
        <v>253</v>
      </c>
      <c r="C481" s="80" t="s">
        <v>645</v>
      </c>
      <c r="D481" s="17">
        <v>22</v>
      </c>
      <c r="E481" s="17" t="s">
        <v>35</v>
      </c>
      <c r="F481" s="247">
        <f>SUM(I481+H481+G481)</f>
        <v>15.756</v>
      </c>
      <c r="G481" s="247">
        <v>1.503</v>
      </c>
      <c r="H481" s="247">
        <v>3.52</v>
      </c>
      <c r="I481" s="247">
        <v>10.733</v>
      </c>
      <c r="J481" s="247">
        <v>1157.42</v>
      </c>
      <c r="K481" s="247">
        <f>SUM(I481)</f>
        <v>10.733</v>
      </c>
      <c r="L481" s="247">
        <f>SUM(J481)</f>
        <v>1157.42</v>
      </c>
      <c r="M481" s="48">
        <f>K481/L481</f>
        <v>0.009273211107463151</v>
      </c>
      <c r="N481" s="49">
        <v>92.98</v>
      </c>
      <c r="O481" s="50">
        <f>M481*N481</f>
        <v>0.8622231687719238</v>
      </c>
      <c r="P481" s="50">
        <f>M481*60*1000</f>
        <v>556.3926664477891</v>
      </c>
      <c r="Q481" s="248">
        <f>P481*N481/1000</f>
        <v>51.733390126315435</v>
      </c>
    </row>
    <row r="482" spans="1:17" ht="12.75" customHeight="1">
      <c r="A482" s="230"/>
      <c r="B482" s="234" t="s">
        <v>328</v>
      </c>
      <c r="C482" s="81" t="s">
        <v>320</v>
      </c>
      <c r="D482" s="15">
        <v>20</v>
      </c>
      <c r="E482" s="15">
        <v>1976</v>
      </c>
      <c r="F482" s="232">
        <v>11.068999999999999</v>
      </c>
      <c r="G482" s="232">
        <v>1.226</v>
      </c>
      <c r="H482" s="232">
        <v>3.2</v>
      </c>
      <c r="I482" s="232">
        <v>6.643</v>
      </c>
      <c r="J482" s="232">
        <v>712.76</v>
      </c>
      <c r="K482" s="232">
        <v>6.643</v>
      </c>
      <c r="L482" s="232">
        <v>712.76</v>
      </c>
      <c r="M482" s="51">
        <v>0.009320107750154329</v>
      </c>
      <c r="N482" s="52">
        <v>58.1</v>
      </c>
      <c r="O482" s="52">
        <v>0.5902331037095235</v>
      </c>
      <c r="P482" s="52">
        <v>559.2064650092598</v>
      </c>
      <c r="Q482" s="233">
        <v>32.489895617037995</v>
      </c>
    </row>
    <row r="483" spans="1:17" ht="12.75" customHeight="1">
      <c r="A483" s="230"/>
      <c r="B483" s="234" t="s">
        <v>421</v>
      </c>
      <c r="C483" s="34" t="s">
        <v>426</v>
      </c>
      <c r="D483" s="17">
        <v>30</v>
      </c>
      <c r="E483" s="17">
        <v>1993</v>
      </c>
      <c r="F483" s="247">
        <v>22.901</v>
      </c>
      <c r="G483" s="247">
        <v>3.004</v>
      </c>
      <c r="H483" s="247">
        <v>4.8</v>
      </c>
      <c r="I483" s="247">
        <v>15.097</v>
      </c>
      <c r="J483" s="247">
        <v>1614.9</v>
      </c>
      <c r="K483" s="247">
        <v>15.097</v>
      </c>
      <c r="L483" s="247">
        <v>1614.9</v>
      </c>
      <c r="M483" s="48">
        <f>K483/L483</f>
        <v>0.009348566474704315</v>
      </c>
      <c r="N483" s="49">
        <v>85.02</v>
      </c>
      <c r="O483" s="50">
        <f>M483*N483</f>
        <v>0.7948151216793609</v>
      </c>
      <c r="P483" s="50">
        <f>M483*60*1000</f>
        <v>560.9139884822589</v>
      </c>
      <c r="Q483" s="248">
        <f>P483*N483/1000</f>
        <v>47.68890730076165</v>
      </c>
    </row>
    <row r="484" spans="1:17" ht="12.75" customHeight="1">
      <c r="A484" s="230"/>
      <c r="B484" s="234" t="s">
        <v>253</v>
      </c>
      <c r="C484" s="80" t="s">
        <v>646</v>
      </c>
      <c r="D484" s="17">
        <v>22</v>
      </c>
      <c r="E484" s="17" t="s">
        <v>35</v>
      </c>
      <c r="F484" s="247">
        <f>SUM(I484+H484+G484)</f>
        <v>17.224</v>
      </c>
      <c r="G484" s="247">
        <v>2.31</v>
      </c>
      <c r="H484" s="247">
        <v>3.52</v>
      </c>
      <c r="I484" s="247">
        <v>11.394</v>
      </c>
      <c r="J484" s="247">
        <v>1217.03</v>
      </c>
      <c r="K484" s="247">
        <f>SUM(I484)</f>
        <v>11.394</v>
      </c>
      <c r="L484" s="247">
        <f>SUM(J484)</f>
        <v>1217.03</v>
      </c>
      <c r="M484" s="48">
        <f>K484/L484</f>
        <v>0.009362135690985433</v>
      </c>
      <c r="N484" s="49">
        <v>92.98</v>
      </c>
      <c r="O484" s="50">
        <f>M484*N484</f>
        <v>0.8704913765478256</v>
      </c>
      <c r="P484" s="50">
        <f>M484*60*1000</f>
        <v>561.7281414591259</v>
      </c>
      <c r="Q484" s="248">
        <f>P484*N484/1000</f>
        <v>52.22948259286953</v>
      </c>
    </row>
    <row r="485" spans="1:17" ht="12.75" customHeight="1">
      <c r="A485" s="230"/>
      <c r="B485" s="234" t="s">
        <v>118</v>
      </c>
      <c r="C485" s="249" t="s">
        <v>793</v>
      </c>
      <c r="D485" s="250">
        <v>45</v>
      </c>
      <c r="E485" s="250">
        <v>1978</v>
      </c>
      <c r="F485" s="251">
        <v>31.584</v>
      </c>
      <c r="G485" s="251">
        <v>3.664707</v>
      </c>
      <c r="H485" s="251">
        <v>7.2</v>
      </c>
      <c r="I485" s="251">
        <v>20.719295</v>
      </c>
      <c r="J485" s="251">
        <v>2206.29</v>
      </c>
      <c r="K485" s="251">
        <v>20.719295</v>
      </c>
      <c r="L485" s="251">
        <v>2206.29</v>
      </c>
      <c r="M485" s="252">
        <v>0.00939101160772156</v>
      </c>
      <c r="N485" s="253">
        <v>83.712</v>
      </c>
      <c r="O485" s="253">
        <v>0.7861403637055873</v>
      </c>
      <c r="P485" s="253">
        <v>563.4606964632935</v>
      </c>
      <c r="Q485" s="254">
        <v>47.168421822335226</v>
      </c>
    </row>
    <row r="486" spans="1:17" ht="12.75" customHeight="1">
      <c r="A486" s="230"/>
      <c r="B486" s="234" t="s">
        <v>253</v>
      </c>
      <c r="C486" s="80" t="s">
        <v>647</v>
      </c>
      <c r="D486" s="17">
        <v>8</v>
      </c>
      <c r="E486" s="17" t="s">
        <v>35</v>
      </c>
      <c r="F486" s="247">
        <f>SUM(I486+H486+G486)</f>
        <v>5</v>
      </c>
      <c r="G486" s="247">
        <v>0.385</v>
      </c>
      <c r="H486" s="247">
        <v>1.2</v>
      </c>
      <c r="I486" s="247">
        <v>3.415</v>
      </c>
      <c r="J486" s="247">
        <v>362.86</v>
      </c>
      <c r="K486" s="247">
        <f>SUM(I486)</f>
        <v>3.415</v>
      </c>
      <c r="L486" s="247">
        <f>SUM(J486)</f>
        <v>362.86</v>
      </c>
      <c r="M486" s="48">
        <f>K486/L486</f>
        <v>0.009411343217769938</v>
      </c>
      <c r="N486" s="49">
        <v>92.98</v>
      </c>
      <c r="O486" s="50">
        <f>M486*N486</f>
        <v>0.8750666923882489</v>
      </c>
      <c r="P486" s="50">
        <f>M486*60*1000</f>
        <v>564.6805930661964</v>
      </c>
      <c r="Q486" s="248">
        <f>P486*N486/1000</f>
        <v>52.50400154329493</v>
      </c>
    </row>
    <row r="487" spans="1:17" ht="12.75" customHeight="1">
      <c r="A487" s="230"/>
      <c r="B487" s="234" t="s">
        <v>30</v>
      </c>
      <c r="C487" s="80" t="s">
        <v>29</v>
      </c>
      <c r="D487" s="17">
        <v>20</v>
      </c>
      <c r="E487" s="17">
        <v>1987</v>
      </c>
      <c r="F487" s="247">
        <f>G487+H487+I487</f>
        <v>15.366997999999999</v>
      </c>
      <c r="G487" s="247">
        <v>1.787245</v>
      </c>
      <c r="H487" s="247">
        <v>3.4</v>
      </c>
      <c r="I487" s="247">
        <v>10.179753</v>
      </c>
      <c r="J487" s="247">
        <v>1081.6</v>
      </c>
      <c r="K487" s="247">
        <f>I487</f>
        <v>10.179753</v>
      </c>
      <c r="L487" s="247">
        <f>J487</f>
        <v>1081.6</v>
      </c>
      <c r="M487" s="48">
        <f>K487/L487</f>
        <v>0.009411753883136096</v>
      </c>
      <c r="N487" s="49">
        <f>0.0831*1000</f>
        <v>83.1</v>
      </c>
      <c r="O487" s="50">
        <f>M487*N487</f>
        <v>0.7821167476886095</v>
      </c>
      <c r="P487" s="50">
        <f>M487*60*1000</f>
        <v>564.7052329881658</v>
      </c>
      <c r="Q487" s="248">
        <f>P487*N487/1000</f>
        <v>46.92700486131657</v>
      </c>
    </row>
    <row r="488" spans="1:17" ht="12.75" customHeight="1">
      <c r="A488" s="230"/>
      <c r="B488" s="231" t="s">
        <v>821</v>
      </c>
      <c r="C488" s="34" t="s">
        <v>924</v>
      </c>
      <c r="D488" s="17">
        <v>43</v>
      </c>
      <c r="E488" s="17">
        <v>1971</v>
      </c>
      <c r="F488" s="247">
        <v>16.645</v>
      </c>
      <c r="G488" s="247">
        <v>0</v>
      </c>
      <c r="H488" s="247">
        <v>0</v>
      </c>
      <c r="I488" s="247">
        <v>16.645</v>
      </c>
      <c r="J488" s="247">
        <v>1764.69</v>
      </c>
      <c r="K488" s="247">
        <v>16.645</v>
      </c>
      <c r="L488" s="247">
        <v>1764.69</v>
      </c>
      <c r="M488" s="48">
        <v>0.009432251556930678</v>
      </c>
      <c r="N488" s="49">
        <v>75.64600000000002</v>
      </c>
      <c r="O488" s="50">
        <v>0.7135121012755782</v>
      </c>
      <c r="P488" s="50">
        <v>565.9350934158407</v>
      </c>
      <c r="Q488" s="248">
        <v>42.81072607653469</v>
      </c>
    </row>
    <row r="489" spans="1:17" ht="12.75" customHeight="1">
      <c r="A489" s="230"/>
      <c r="B489" s="231" t="s">
        <v>921</v>
      </c>
      <c r="C489" s="280" t="s">
        <v>904</v>
      </c>
      <c r="D489" s="281">
        <v>26</v>
      </c>
      <c r="E489" s="281">
        <v>1984</v>
      </c>
      <c r="F489" s="282">
        <v>18.513</v>
      </c>
      <c r="G489" s="282">
        <v>1.942046</v>
      </c>
      <c r="H489" s="282">
        <v>3.76</v>
      </c>
      <c r="I489" s="282">
        <v>12.810954</v>
      </c>
      <c r="J489" s="282">
        <v>1357.72</v>
      </c>
      <c r="K489" s="282">
        <v>12.810954</v>
      </c>
      <c r="L489" s="282">
        <v>1357.72</v>
      </c>
      <c r="M489" s="283">
        <v>0.009435637686710073</v>
      </c>
      <c r="N489" s="284">
        <v>88.399</v>
      </c>
      <c r="O489" s="284">
        <v>0.8341009358674837</v>
      </c>
      <c r="P489" s="284">
        <v>566.1382612026043</v>
      </c>
      <c r="Q489" s="285">
        <v>50.046056152049026</v>
      </c>
    </row>
    <row r="490" spans="1:17" ht="12.75" customHeight="1">
      <c r="A490" s="230"/>
      <c r="B490" s="234" t="s">
        <v>421</v>
      </c>
      <c r="C490" s="34" t="s">
        <v>425</v>
      </c>
      <c r="D490" s="17">
        <v>30</v>
      </c>
      <c r="E490" s="17">
        <v>1993</v>
      </c>
      <c r="F490" s="247">
        <v>22.917</v>
      </c>
      <c r="G490" s="247">
        <v>3.117</v>
      </c>
      <c r="H490" s="247">
        <v>4.72</v>
      </c>
      <c r="I490" s="247">
        <v>15.08</v>
      </c>
      <c r="J490" s="247">
        <v>1596.5</v>
      </c>
      <c r="K490" s="247">
        <v>15.08</v>
      </c>
      <c r="L490" s="247">
        <v>1596.5</v>
      </c>
      <c r="M490" s="48">
        <f>K490/L490</f>
        <v>0.009445662386470405</v>
      </c>
      <c r="N490" s="49">
        <v>85.02</v>
      </c>
      <c r="O490" s="50">
        <f>M490*N490</f>
        <v>0.8030702160977138</v>
      </c>
      <c r="P490" s="50">
        <f>M490*60*1000</f>
        <v>566.7397431882243</v>
      </c>
      <c r="Q490" s="248">
        <f>P490*N490/1000</f>
        <v>48.184212965862834</v>
      </c>
    </row>
    <row r="491" spans="1:17" ht="12.75" customHeight="1">
      <c r="A491" s="230"/>
      <c r="B491" s="234" t="s">
        <v>253</v>
      </c>
      <c r="C491" s="80" t="s">
        <v>648</v>
      </c>
      <c r="D491" s="17">
        <v>22</v>
      </c>
      <c r="E491" s="17" t="s">
        <v>35</v>
      </c>
      <c r="F491" s="247">
        <f>SUM(I491+H491+G491)</f>
        <v>17.181</v>
      </c>
      <c r="G491" s="247">
        <v>2.475</v>
      </c>
      <c r="H491" s="247">
        <v>3.52</v>
      </c>
      <c r="I491" s="247">
        <v>11.186</v>
      </c>
      <c r="J491" s="247">
        <v>1183.74</v>
      </c>
      <c r="K491" s="247">
        <f>SUM(I491)</f>
        <v>11.186</v>
      </c>
      <c r="L491" s="247">
        <f>SUM(J491)</f>
        <v>1183.74</v>
      </c>
      <c r="M491" s="48">
        <f>K491/L491</f>
        <v>0.009449710240424417</v>
      </c>
      <c r="N491" s="49">
        <v>92.98</v>
      </c>
      <c r="O491" s="50">
        <f>M491*N491</f>
        <v>0.8786340581546623</v>
      </c>
      <c r="P491" s="50">
        <f>M491*60*1000</f>
        <v>566.982614425465</v>
      </c>
      <c r="Q491" s="248">
        <f>P491*N491/1000</f>
        <v>52.718043489279744</v>
      </c>
    </row>
    <row r="492" spans="1:17" ht="12.75" customHeight="1">
      <c r="A492" s="230"/>
      <c r="B492" s="234" t="s">
        <v>253</v>
      </c>
      <c r="C492" s="80" t="s">
        <v>649</v>
      </c>
      <c r="D492" s="17">
        <v>40</v>
      </c>
      <c r="E492" s="17" t="s">
        <v>35</v>
      </c>
      <c r="F492" s="247">
        <f>SUM(I492+H492+G492)</f>
        <v>31</v>
      </c>
      <c r="G492" s="247">
        <v>3.959</v>
      </c>
      <c r="H492" s="247">
        <v>6.32</v>
      </c>
      <c r="I492" s="247">
        <v>20.721</v>
      </c>
      <c r="J492" s="247">
        <v>2192.15</v>
      </c>
      <c r="K492" s="247">
        <f>SUM(I492)</f>
        <v>20.721</v>
      </c>
      <c r="L492" s="247">
        <f>SUM(J492)</f>
        <v>2192.15</v>
      </c>
      <c r="M492" s="48">
        <f>K492/L492</f>
        <v>0.009452364117418972</v>
      </c>
      <c r="N492" s="49">
        <v>92.98</v>
      </c>
      <c r="O492" s="50">
        <f>M492*N492</f>
        <v>0.878880815637616</v>
      </c>
      <c r="P492" s="50">
        <f>M492*60*1000</f>
        <v>567.1418470451382</v>
      </c>
      <c r="Q492" s="248">
        <f>P492*N492/1000</f>
        <v>52.73284893825695</v>
      </c>
    </row>
    <row r="493" spans="1:17" ht="12.75" customHeight="1">
      <c r="A493" s="230"/>
      <c r="B493" s="231" t="s">
        <v>921</v>
      </c>
      <c r="C493" s="280" t="s">
        <v>905</v>
      </c>
      <c r="D493" s="281">
        <v>25</v>
      </c>
      <c r="E493" s="281">
        <v>1982</v>
      </c>
      <c r="F493" s="282">
        <v>18.632</v>
      </c>
      <c r="G493" s="282">
        <v>1.98727</v>
      </c>
      <c r="H493" s="282">
        <v>3.84</v>
      </c>
      <c r="I493" s="282">
        <v>12.804731</v>
      </c>
      <c r="J493" s="282">
        <v>1353.96</v>
      </c>
      <c r="K493" s="282">
        <v>12.804731</v>
      </c>
      <c r="L493" s="282">
        <v>1353.96</v>
      </c>
      <c r="M493" s="283">
        <v>0.009457244674879612</v>
      </c>
      <c r="N493" s="284">
        <v>88.399</v>
      </c>
      <c r="O493" s="284">
        <v>0.8360109720146829</v>
      </c>
      <c r="P493" s="284">
        <v>567.4346804927768</v>
      </c>
      <c r="Q493" s="285">
        <v>50.16065832088098</v>
      </c>
    </row>
    <row r="494" spans="1:17" ht="12.75" customHeight="1">
      <c r="A494" s="230"/>
      <c r="B494" s="231" t="s">
        <v>186</v>
      </c>
      <c r="C494" s="255" t="s">
        <v>155</v>
      </c>
      <c r="D494" s="45">
        <v>36</v>
      </c>
      <c r="E494" s="45">
        <v>1986</v>
      </c>
      <c r="F494" s="256">
        <v>30.118</v>
      </c>
      <c r="G494" s="256">
        <v>5.545252</v>
      </c>
      <c r="H494" s="256">
        <v>5.76</v>
      </c>
      <c r="I494" s="256">
        <v>18.812751</v>
      </c>
      <c r="J494" s="256">
        <v>1988.92</v>
      </c>
      <c r="K494" s="256">
        <v>18.812751</v>
      </c>
      <c r="L494" s="256">
        <v>1988.92</v>
      </c>
      <c r="M494" s="46">
        <v>0.009458777125274017</v>
      </c>
      <c r="N494" s="47">
        <v>69.215</v>
      </c>
      <c r="O494" s="47">
        <v>0.654689258725841</v>
      </c>
      <c r="P494" s="47">
        <v>567.526627516441</v>
      </c>
      <c r="Q494" s="257">
        <v>39.28135552355046</v>
      </c>
    </row>
    <row r="495" spans="1:17" ht="12.75" customHeight="1">
      <c r="A495" s="230"/>
      <c r="B495" s="234" t="s">
        <v>800</v>
      </c>
      <c r="C495" s="258" t="s">
        <v>828</v>
      </c>
      <c r="D495" s="259">
        <v>19</v>
      </c>
      <c r="E495" s="259">
        <v>1969</v>
      </c>
      <c r="F495" s="260">
        <v>12.552</v>
      </c>
      <c r="G495" s="260">
        <v>1.683</v>
      </c>
      <c r="H495" s="260">
        <v>0</v>
      </c>
      <c r="I495" s="260">
        <v>10.868998</v>
      </c>
      <c r="J495" s="260">
        <v>1148.45</v>
      </c>
      <c r="K495" s="260">
        <v>10.868998</v>
      </c>
      <c r="L495" s="260">
        <v>1148.45</v>
      </c>
      <c r="M495" s="261">
        <v>0.009464058513648831</v>
      </c>
      <c r="N495" s="262">
        <v>82.186</v>
      </c>
      <c r="O495" s="262">
        <v>0.7778131130027429</v>
      </c>
      <c r="P495" s="262">
        <v>567.8435108189298</v>
      </c>
      <c r="Q495" s="263">
        <v>46.66878678016456</v>
      </c>
    </row>
    <row r="496" spans="1:17" ht="12.75" customHeight="1">
      <c r="A496" s="230"/>
      <c r="B496" s="234" t="s">
        <v>118</v>
      </c>
      <c r="C496" s="249" t="s">
        <v>106</v>
      </c>
      <c r="D496" s="250">
        <v>26</v>
      </c>
      <c r="E496" s="250">
        <v>1985</v>
      </c>
      <c r="F496" s="251">
        <v>13.404</v>
      </c>
      <c r="G496" s="251">
        <v>0</v>
      </c>
      <c r="H496" s="251">
        <v>0</v>
      </c>
      <c r="I496" s="251">
        <v>13.404002</v>
      </c>
      <c r="J496" s="251">
        <v>1415.92</v>
      </c>
      <c r="K496" s="251">
        <v>13.404002</v>
      </c>
      <c r="L496" s="251">
        <v>1415.92</v>
      </c>
      <c r="M496" s="252">
        <v>0.009466637945646646</v>
      </c>
      <c r="N496" s="253">
        <v>83.712</v>
      </c>
      <c r="O496" s="253">
        <v>0.792471195705972</v>
      </c>
      <c r="P496" s="253">
        <v>567.9982767387987</v>
      </c>
      <c r="Q496" s="254">
        <v>47.548271742358324</v>
      </c>
    </row>
    <row r="497" spans="1:17" ht="12.75" customHeight="1">
      <c r="A497" s="230"/>
      <c r="B497" s="234" t="s">
        <v>253</v>
      </c>
      <c r="C497" s="80" t="s">
        <v>650</v>
      </c>
      <c r="D497" s="17">
        <v>20</v>
      </c>
      <c r="E497" s="17" t="s">
        <v>35</v>
      </c>
      <c r="F497" s="247">
        <f>SUM(I497+H497+G497)</f>
        <v>14.681</v>
      </c>
      <c r="G497" s="247">
        <v>1.65</v>
      </c>
      <c r="H497" s="247">
        <v>3.12</v>
      </c>
      <c r="I497" s="247">
        <v>9.911</v>
      </c>
      <c r="J497" s="247">
        <v>1046.3</v>
      </c>
      <c r="K497" s="247">
        <f>SUM(I497)</f>
        <v>9.911</v>
      </c>
      <c r="L497" s="247">
        <f>SUM(J497)</f>
        <v>1046.3</v>
      </c>
      <c r="M497" s="48">
        <f>K497/L497</f>
        <v>0.009472426646277359</v>
      </c>
      <c r="N497" s="49">
        <v>92.98</v>
      </c>
      <c r="O497" s="50">
        <f>M497*N497</f>
        <v>0.8807462295708689</v>
      </c>
      <c r="P497" s="50">
        <f>M497*60*1000</f>
        <v>568.3455987766415</v>
      </c>
      <c r="Q497" s="248">
        <f>P497*N497/1000</f>
        <v>52.844773774252126</v>
      </c>
    </row>
    <row r="498" spans="1:17" ht="12.75" customHeight="1">
      <c r="A498" s="230"/>
      <c r="B498" s="234" t="s">
        <v>253</v>
      </c>
      <c r="C498" s="80" t="s">
        <v>417</v>
      </c>
      <c r="D498" s="17">
        <v>12</v>
      </c>
      <c r="E498" s="17" t="s">
        <v>35</v>
      </c>
      <c r="F498" s="247">
        <f>SUM(I498+H498+G498)</f>
        <v>8.418</v>
      </c>
      <c r="G498" s="247">
        <v>0.489</v>
      </c>
      <c r="H498" s="247">
        <v>1.236</v>
      </c>
      <c r="I498" s="247">
        <v>6.693</v>
      </c>
      <c r="J498" s="247">
        <v>701.96</v>
      </c>
      <c r="K498" s="247">
        <f>SUM(I498)</f>
        <v>6.693</v>
      </c>
      <c r="L498" s="247">
        <f>SUM(J498)</f>
        <v>701.96</v>
      </c>
      <c r="M498" s="48">
        <f>K498/L498</f>
        <v>0.00953473132372215</v>
      </c>
      <c r="N498" s="49">
        <v>92.98</v>
      </c>
      <c r="O498" s="50">
        <f>M498*N498</f>
        <v>0.8865393184796855</v>
      </c>
      <c r="P498" s="50">
        <f>M498*60*1000</f>
        <v>572.083879423329</v>
      </c>
      <c r="Q498" s="248">
        <f>P498*N498/1000</f>
        <v>53.192359108781126</v>
      </c>
    </row>
    <row r="499" spans="1:17" ht="12.75" customHeight="1">
      <c r="A499" s="230"/>
      <c r="B499" s="231" t="s">
        <v>186</v>
      </c>
      <c r="C499" s="255" t="s">
        <v>164</v>
      </c>
      <c r="D499" s="45">
        <v>40</v>
      </c>
      <c r="E499" s="45">
        <v>1987</v>
      </c>
      <c r="F499" s="256">
        <v>30.516</v>
      </c>
      <c r="G499" s="256">
        <v>2.995183</v>
      </c>
      <c r="H499" s="256">
        <v>6.4</v>
      </c>
      <c r="I499" s="256">
        <v>20.586138</v>
      </c>
      <c r="J499" s="256">
        <v>2155.01</v>
      </c>
      <c r="K499" s="256">
        <v>20.586138</v>
      </c>
      <c r="L499" s="256">
        <v>2155.01</v>
      </c>
      <c r="M499" s="46">
        <v>0.009552687922561842</v>
      </c>
      <c r="N499" s="47">
        <v>69.215</v>
      </c>
      <c r="O499" s="47">
        <v>0.6611892945601179</v>
      </c>
      <c r="P499" s="47">
        <v>573.1612753537105</v>
      </c>
      <c r="Q499" s="257">
        <v>39.671357673607076</v>
      </c>
    </row>
    <row r="500" spans="1:17" ht="12.75" customHeight="1">
      <c r="A500" s="230"/>
      <c r="B500" s="234" t="s">
        <v>253</v>
      </c>
      <c r="C500" s="80" t="s">
        <v>651</v>
      </c>
      <c r="D500" s="17">
        <v>40</v>
      </c>
      <c r="E500" s="17" t="s">
        <v>35</v>
      </c>
      <c r="F500" s="247">
        <f>SUM(I500+H500+G500)</f>
        <v>28.011999999999997</v>
      </c>
      <c r="G500" s="247">
        <v>3.118</v>
      </c>
      <c r="H500" s="247">
        <v>6.4</v>
      </c>
      <c r="I500" s="247">
        <v>18.494</v>
      </c>
      <c r="J500" s="247">
        <v>1935.84</v>
      </c>
      <c r="K500" s="247">
        <v>17.884</v>
      </c>
      <c r="L500" s="247">
        <v>1871.86</v>
      </c>
      <c r="M500" s="48">
        <f>K500/L500</f>
        <v>0.00955413332193647</v>
      </c>
      <c r="N500" s="49">
        <v>92.98</v>
      </c>
      <c r="O500" s="50">
        <f>M500*N500</f>
        <v>0.888343316273653</v>
      </c>
      <c r="P500" s="50">
        <f>M500*60*1000</f>
        <v>573.2479993161882</v>
      </c>
      <c r="Q500" s="248">
        <f>P500*N500/1000</f>
        <v>53.300598976419174</v>
      </c>
    </row>
    <row r="501" spans="1:17" ht="12.75" customHeight="1">
      <c r="A501" s="230"/>
      <c r="B501" s="231" t="s">
        <v>292</v>
      </c>
      <c r="C501" s="273" t="s">
        <v>767</v>
      </c>
      <c r="D501" s="274">
        <v>7</v>
      </c>
      <c r="E501" s="274" t="s">
        <v>35</v>
      </c>
      <c r="F501" s="275">
        <v>3.14</v>
      </c>
      <c r="G501" s="275">
        <v>0.2183</v>
      </c>
      <c r="H501" s="275">
        <v>0</v>
      </c>
      <c r="I501" s="275">
        <v>2.9217</v>
      </c>
      <c r="J501" s="275">
        <v>305.18</v>
      </c>
      <c r="K501" s="275">
        <v>2.9217</v>
      </c>
      <c r="L501" s="275">
        <v>305.18</v>
      </c>
      <c r="M501" s="276">
        <v>0.009573694213251195</v>
      </c>
      <c r="N501" s="277">
        <v>50.1</v>
      </c>
      <c r="O501" s="278">
        <v>0.47964208008388487</v>
      </c>
      <c r="P501" s="278">
        <v>574.4216527950717</v>
      </c>
      <c r="Q501" s="279">
        <v>28.778524805033097</v>
      </c>
    </row>
    <row r="502" spans="1:17" ht="12.75" customHeight="1">
      <c r="A502" s="230"/>
      <c r="B502" s="234" t="s">
        <v>118</v>
      </c>
      <c r="C502" s="249" t="s">
        <v>107</v>
      </c>
      <c r="D502" s="250">
        <v>37</v>
      </c>
      <c r="E502" s="250">
        <v>1970</v>
      </c>
      <c r="F502" s="251">
        <v>23.664</v>
      </c>
      <c r="G502" s="251">
        <v>2.704071</v>
      </c>
      <c r="H502" s="251">
        <v>5.76</v>
      </c>
      <c r="I502" s="251">
        <v>15.199928</v>
      </c>
      <c r="J502" s="251">
        <v>1579.46</v>
      </c>
      <c r="K502" s="251">
        <v>15.199928</v>
      </c>
      <c r="L502" s="251">
        <v>1579.46</v>
      </c>
      <c r="M502" s="252">
        <v>0.009623496638091499</v>
      </c>
      <c r="N502" s="253">
        <v>83.712</v>
      </c>
      <c r="O502" s="253">
        <v>0.8056021505679155</v>
      </c>
      <c r="P502" s="253">
        <v>577.4097982854898</v>
      </c>
      <c r="Q502" s="254">
        <v>48.33612903407492</v>
      </c>
    </row>
    <row r="503" spans="1:17" ht="12.75" customHeight="1">
      <c r="A503" s="230"/>
      <c r="B503" s="234" t="s">
        <v>421</v>
      </c>
      <c r="C503" s="34" t="s">
        <v>424</v>
      </c>
      <c r="D503" s="17">
        <v>30</v>
      </c>
      <c r="E503" s="17">
        <v>1989</v>
      </c>
      <c r="F503" s="247">
        <v>23.139</v>
      </c>
      <c r="G503" s="247">
        <v>2.947</v>
      </c>
      <c r="H503" s="247">
        <v>4.72</v>
      </c>
      <c r="I503" s="247">
        <v>15.472</v>
      </c>
      <c r="J503" s="247">
        <v>1599.2</v>
      </c>
      <c r="K503" s="247">
        <v>15.472</v>
      </c>
      <c r="L503" s="247">
        <v>1599.2</v>
      </c>
      <c r="M503" s="48">
        <f>K503/L503</f>
        <v>0.009674837418709354</v>
      </c>
      <c r="N503" s="49">
        <v>85.02</v>
      </c>
      <c r="O503" s="50">
        <f>M503*N503</f>
        <v>0.8225546773386693</v>
      </c>
      <c r="P503" s="50">
        <f>M503*60*1000</f>
        <v>580.4902451225612</v>
      </c>
      <c r="Q503" s="248">
        <f>P503*N503/1000</f>
        <v>49.35328064032014</v>
      </c>
    </row>
    <row r="504" spans="1:17" ht="12.75" customHeight="1">
      <c r="A504" s="230"/>
      <c r="B504" s="234" t="s">
        <v>253</v>
      </c>
      <c r="C504" s="80" t="s">
        <v>652</v>
      </c>
      <c r="D504" s="17">
        <v>22</v>
      </c>
      <c r="E504" s="17" t="s">
        <v>35</v>
      </c>
      <c r="F504" s="247">
        <f>SUM(I504+H504+G504)</f>
        <v>18.341</v>
      </c>
      <c r="G504" s="247">
        <v>3.519</v>
      </c>
      <c r="H504" s="247">
        <v>3.36</v>
      </c>
      <c r="I504" s="247">
        <v>11.462</v>
      </c>
      <c r="J504" s="247">
        <v>1229.1</v>
      </c>
      <c r="K504" s="247">
        <v>11.944</v>
      </c>
      <c r="L504" s="247">
        <v>1229.1</v>
      </c>
      <c r="M504" s="48">
        <f>K504/L504</f>
        <v>0.009717679602961517</v>
      </c>
      <c r="N504" s="49">
        <v>92.98</v>
      </c>
      <c r="O504" s="50">
        <f>M504*N504</f>
        <v>0.9035498494833619</v>
      </c>
      <c r="P504" s="50">
        <f>M504*60*1000</f>
        <v>583.0607761776911</v>
      </c>
      <c r="Q504" s="248">
        <f>P504*N504/1000</f>
        <v>54.212990969001716</v>
      </c>
    </row>
    <row r="505" spans="1:17" ht="12.75" customHeight="1">
      <c r="A505" s="230"/>
      <c r="B505" s="231" t="s">
        <v>901</v>
      </c>
      <c r="C505" s="34" t="s">
        <v>884</v>
      </c>
      <c r="D505" s="17">
        <v>36</v>
      </c>
      <c r="E505" s="17">
        <v>1964</v>
      </c>
      <c r="F505" s="247">
        <v>20.244</v>
      </c>
      <c r="G505" s="247">
        <v>1.130628</v>
      </c>
      <c r="H505" s="247">
        <v>4.378885</v>
      </c>
      <c r="I505" s="247">
        <v>14.734489</v>
      </c>
      <c r="J505" s="247">
        <v>1514.36</v>
      </c>
      <c r="K505" s="247">
        <v>14.734489</v>
      </c>
      <c r="L505" s="247">
        <v>1514.36</v>
      </c>
      <c r="M505" s="48">
        <v>0.009729845611347368</v>
      </c>
      <c r="N505" s="49">
        <v>79.24300000000001</v>
      </c>
      <c r="O505" s="50">
        <v>0.7710221557799996</v>
      </c>
      <c r="P505" s="50">
        <v>583.790736680842</v>
      </c>
      <c r="Q505" s="248">
        <v>46.26132934679997</v>
      </c>
    </row>
    <row r="506" spans="1:17" ht="12.75" customHeight="1">
      <c r="A506" s="230"/>
      <c r="B506" s="231" t="s">
        <v>76</v>
      </c>
      <c r="C506" s="81" t="s">
        <v>63</v>
      </c>
      <c r="D506" s="15">
        <v>47</v>
      </c>
      <c r="E506" s="15">
        <v>1979</v>
      </c>
      <c r="F506" s="232">
        <v>44.24</v>
      </c>
      <c r="G506" s="232">
        <v>7.5</v>
      </c>
      <c r="H506" s="232">
        <v>7.78</v>
      </c>
      <c r="I506" s="232">
        <f>F506-G506-H506</f>
        <v>28.96</v>
      </c>
      <c r="J506" s="232">
        <v>2974.87</v>
      </c>
      <c r="K506" s="232">
        <f>I506/J506*L506</f>
        <v>28.4089084901189</v>
      </c>
      <c r="L506" s="232">
        <v>2918.26</v>
      </c>
      <c r="M506" s="51">
        <f>K506/L506</f>
        <v>0.009734879171190675</v>
      </c>
      <c r="N506" s="52">
        <v>49.595</v>
      </c>
      <c r="O506" s="52">
        <f>M506*N506</f>
        <v>0.4828013324952015</v>
      </c>
      <c r="P506" s="52">
        <f>M506*60*1000</f>
        <v>584.0927502714404</v>
      </c>
      <c r="Q506" s="233">
        <f>P506*N506/1000</f>
        <v>28.968079949712084</v>
      </c>
    </row>
    <row r="507" spans="1:17" ht="12.75" customHeight="1">
      <c r="A507" s="230"/>
      <c r="B507" s="231" t="s">
        <v>901</v>
      </c>
      <c r="C507" s="33" t="s">
        <v>885</v>
      </c>
      <c r="D507" s="15">
        <v>9</v>
      </c>
      <c r="E507" s="15">
        <v>1986</v>
      </c>
      <c r="F507" s="232">
        <v>6.599</v>
      </c>
      <c r="G507" s="232">
        <v>0.362151</v>
      </c>
      <c r="H507" s="232">
        <v>1.000889</v>
      </c>
      <c r="I507" s="232">
        <v>5.235963</v>
      </c>
      <c r="J507" s="232">
        <v>536.31</v>
      </c>
      <c r="K507" s="232">
        <v>5.235963</v>
      </c>
      <c r="L507" s="232">
        <v>536.31</v>
      </c>
      <c r="M507" s="51">
        <v>0.009762941209375176</v>
      </c>
      <c r="N507" s="52">
        <v>79.24300000000001</v>
      </c>
      <c r="O507" s="52">
        <v>0.7736447502545172</v>
      </c>
      <c r="P507" s="52">
        <v>585.7764725625105</v>
      </c>
      <c r="Q507" s="233">
        <v>46.41868501527103</v>
      </c>
    </row>
    <row r="508" spans="1:17" ht="12.75" customHeight="1">
      <c r="A508" s="230"/>
      <c r="B508" s="234" t="s">
        <v>253</v>
      </c>
      <c r="C508" s="80" t="s">
        <v>653</v>
      </c>
      <c r="D508" s="17">
        <v>18</v>
      </c>
      <c r="E508" s="17" t="s">
        <v>35</v>
      </c>
      <c r="F508" s="247">
        <f>SUM(I508+H508+G508)</f>
        <v>13.999999999999998</v>
      </c>
      <c r="G508" s="247">
        <v>1.76</v>
      </c>
      <c r="H508" s="247">
        <v>2.88</v>
      </c>
      <c r="I508" s="247">
        <v>9.36</v>
      </c>
      <c r="J508" s="247">
        <v>955.53</v>
      </c>
      <c r="K508" s="247">
        <f>SUM(I508)</f>
        <v>9.36</v>
      </c>
      <c r="L508" s="247">
        <f>SUM(J508)</f>
        <v>955.53</v>
      </c>
      <c r="M508" s="48">
        <f>K508/L508</f>
        <v>0.00979561081284732</v>
      </c>
      <c r="N508" s="49">
        <v>92.98</v>
      </c>
      <c r="O508" s="50">
        <f>M508*N508</f>
        <v>0.9107958933785439</v>
      </c>
      <c r="P508" s="50">
        <f>M508*60*1000</f>
        <v>587.7366487708392</v>
      </c>
      <c r="Q508" s="248">
        <f>P508*N508/1000</f>
        <v>54.64775360271263</v>
      </c>
    </row>
    <row r="509" spans="1:17" ht="12.75" customHeight="1">
      <c r="A509" s="230"/>
      <c r="B509" s="231" t="s">
        <v>292</v>
      </c>
      <c r="C509" s="273" t="s">
        <v>460</v>
      </c>
      <c r="D509" s="274">
        <v>18</v>
      </c>
      <c r="E509" s="274" t="s">
        <v>35</v>
      </c>
      <c r="F509" s="275">
        <v>15.97</v>
      </c>
      <c r="G509" s="275">
        <v>2.1832</v>
      </c>
      <c r="H509" s="275">
        <v>3.2</v>
      </c>
      <c r="I509" s="275">
        <v>10.5868</v>
      </c>
      <c r="J509" s="275">
        <v>1079.99</v>
      </c>
      <c r="K509" s="275">
        <v>10.5868</v>
      </c>
      <c r="L509" s="275">
        <v>1079.99</v>
      </c>
      <c r="M509" s="276">
        <v>0.009802683358179243</v>
      </c>
      <c r="N509" s="277">
        <v>50.1</v>
      </c>
      <c r="O509" s="278">
        <v>0.4911144362447801</v>
      </c>
      <c r="P509" s="278">
        <v>588.1610014907545</v>
      </c>
      <c r="Q509" s="279">
        <v>29.466866174686803</v>
      </c>
    </row>
    <row r="510" spans="1:17" ht="12.75" customHeight="1">
      <c r="A510" s="230"/>
      <c r="B510" s="231" t="s">
        <v>921</v>
      </c>
      <c r="C510" s="280" t="s">
        <v>906</v>
      </c>
      <c r="D510" s="281">
        <v>14</v>
      </c>
      <c r="E510" s="281">
        <v>1981</v>
      </c>
      <c r="F510" s="282">
        <v>11.4</v>
      </c>
      <c r="G510" s="282">
        <v>1.66501</v>
      </c>
      <c r="H510" s="282">
        <v>2.08</v>
      </c>
      <c r="I510" s="282">
        <v>7.654991</v>
      </c>
      <c r="J510" s="282">
        <v>779.03</v>
      </c>
      <c r="K510" s="282">
        <v>7.654991</v>
      </c>
      <c r="L510" s="282">
        <v>779.03</v>
      </c>
      <c r="M510" s="283">
        <v>0.009826310925124836</v>
      </c>
      <c r="N510" s="284">
        <v>88.399</v>
      </c>
      <c r="O510" s="284">
        <v>0.8686360594701104</v>
      </c>
      <c r="P510" s="284">
        <v>589.5786555074901</v>
      </c>
      <c r="Q510" s="285">
        <v>52.11816356820662</v>
      </c>
    </row>
    <row r="511" spans="1:17" ht="12.75" customHeight="1">
      <c r="A511" s="230"/>
      <c r="B511" s="234" t="s">
        <v>840</v>
      </c>
      <c r="C511" s="235" t="s">
        <v>814</v>
      </c>
      <c r="D511" s="236">
        <v>21</v>
      </c>
      <c r="E511" s="236">
        <v>1978</v>
      </c>
      <c r="F511" s="237">
        <v>15.348</v>
      </c>
      <c r="G511" s="237">
        <v>1.682235</v>
      </c>
      <c r="H511" s="237">
        <v>3.2</v>
      </c>
      <c r="I511" s="237">
        <v>10.465766</v>
      </c>
      <c r="J511" s="237">
        <v>1064.99</v>
      </c>
      <c r="K511" s="237">
        <v>10.465766</v>
      </c>
      <c r="L511" s="237">
        <v>1064.99</v>
      </c>
      <c r="M511" s="238">
        <v>0.009827102601902366</v>
      </c>
      <c r="N511" s="239">
        <v>69.869</v>
      </c>
      <c r="O511" s="239">
        <v>0.6866098316923164</v>
      </c>
      <c r="P511" s="239">
        <v>589.626156114142</v>
      </c>
      <c r="Q511" s="240">
        <v>41.196589901538985</v>
      </c>
    </row>
    <row r="512" spans="1:17" ht="11.25" customHeight="1">
      <c r="A512" s="230"/>
      <c r="B512" s="231" t="s">
        <v>186</v>
      </c>
      <c r="C512" s="255" t="s">
        <v>161</v>
      </c>
      <c r="D512" s="45">
        <v>70</v>
      </c>
      <c r="E512" s="45" t="s">
        <v>35</v>
      </c>
      <c r="F512" s="256">
        <v>27.623</v>
      </c>
      <c r="G512" s="256">
        <v>6.656857</v>
      </c>
      <c r="H512" s="256">
        <v>0.48</v>
      </c>
      <c r="I512" s="256">
        <v>20.486145</v>
      </c>
      <c r="J512" s="256">
        <v>2072.26</v>
      </c>
      <c r="K512" s="256">
        <v>20.486145</v>
      </c>
      <c r="L512" s="256">
        <v>2072.26</v>
      </c>
      <c r="M512" s="46">
        <v>0.009885895109687008</v>
      </c>
      <c r="N512" s="47">
        <v>69.215</v>
      </c>
      <c r="O512" s="47">
        <v>0.6842522300169863</v>
      </c>
      <c r="P512" s="47">
        <v>593.1537065812205</v>
      </c>
      <c r="Q512" s="257">
        <v>41.055133801019174</v>
      </c>
    </row>
    <row r="513" spans="1:17" ht="12.75" customHeight="1">
      <c r="A513" s="230"/>
      <c r="B513" s="234" t="s">
        <v>340</v>
      </c>
      <c r="C513" s="80" t="s">
        <v>729</v>
      </c>
      <c r="D513" s="17">
        <v>20</v>
      </c>
      <c r="E513" s="17">
        <v>1971</v>
      </c>
      <c r="F513" s="247">
        <v>14.72</v>
      </c>
      <c r="G513" s="247">
        <v>1.96</v>
      </c>
      <c r="H513" s="247">
        <v>3.2</v>
      </c>
      <c r="I513" s="247">
        <v>9.56</v>
      </c>
      <c r="J513" s="247">
        <v>965.39</v>
      </c>
      <c r="K513" s="247">
        <v>9.56</v>
      </c>
      <c r="L513" s="247">
        <v>965.39</v>
      </c>
      <c r="M513" s="48">
        <f>K513/L513</f>
        <v>0.00990273361025078</v>
      </c>
      <c r="N513" s="49">
        <v>83.2</v>
      </c>
      <c r="O513" s="50">
        <f>M513*N513</f>
        <v>0.823907436372865</v>
      </c>
      <c r="P513" s="50">
        <f>M513*60*1000</f>
        <v>594.1640166150468</v>
      </c>
      <c r="Q513" s="248">
        <f>P513*N513/1000</f>
        <v>49.43444618237189</v>
      </c>
    </row>
    <row r="514" spans="1:17" ht="12.75" customHeight="1">
      <c r="A514" s="230"/>
      <c r="B514" s="234" t="s">
        <v>840</v>
      </c>
      <c r="C514" s="235" t="s">
        <v>815</v>
      </c>
      <c r="D514" s="236">
        <v>45</v>
      </c>
      <c r="E514" s="236">
        <v>1972</v>
      </c>
      <c r="F514" s="237">
        <v>29.015</v>
      </c>
      <c r="G514" s="237">
        <v>3.584484</v>
      </c>
      <c r="H514" s="237">
        <v>7.2</v>
      </c>
      <c r="I514" s="237">
        <v>18.230514</v>
      </c>
      <c r="J514" s="237">
        <v>1840.92</v>
      </c>
      <c r="K514" s="237">
        <v>18.230514</v>
      </c>
      <c r="L514" s="237">
        <v>1840.92</v>
      </c>
      <c r="M514" s="238">
        <v>0.009902936575190665</v>
      </c>
      <c r="N514" s="239">
        <v>69.869</v>
      </c>
      <c r="O514" s="239">
        <v>0.6919082755719966</v>
      </c>
      <c r="P514" s="239">
        <v>594.1761945114399</v>
      </c>
      <c r="Q514" s="240">
        <v>41.5144965343198</v>
      </c>
    </row>
    <row r="515" spans="1:17" ht="12.75" customHeight="1">
      <c r="A515" s="230"/>
      <c r="B515" s="231" t="s">
        <v>901</v>
      </c>
      <c r="C515" s="33" t="s">
        <v>886</v>
      </c>
      <c r="D515" s="15">
        <v>12</v>
      </c>
      <c r="E515" s="15">
        <v>1991</v>
      </c>
      <c r="F515" s="232">
        <v>12.01</v>
      </c>
      <c r="G515" s="232">
        <v>1.77276</v>
      </c>
      <c r="H515" s="232">
        <v>2</v>
      </c>
      <c r="I515" s="232">
        <v>8.237238</v>
      </c>
      <c r="J515" s="232">
        <v>818.44</v>
      </c>
      <c r="K515" s="232">
        <v>8.237238</v>
      </c>
      <c r="L515" s="232">
        <v>818.44</v>
      </c>
      <c r="M515" s="51">
        <v>0.010064559405698646</v>
      </c>
      <c r="N515" s="52">
        <v>79.24300000000001</v>
      </c>
      <c r="O515" s="52">
        <v>0.7975458809857778</v>
      </c>
      <c r="P515" s="52">
        <v>603.8735643419187</v>
      </c>
      <c r="Q515" s="233">
        <v>47.85275285914667</v>
      </c>
    </row>
    <row r="516" spans="1:17" ht="12.75" customHeight="1">
      <c r="A516" s="230"/>
      <c r="B516" s="231" t="s">
        <v>921</v>
      </c>
      <c r="C516" s="280" t="s">
        <v>907</v>
      </c>
      <c r="D516" s="281">
        <v>52</v>
      </c>
      <c r="E516" s="281">
        <v>1985</v>
      </c>
      <c r="F516" s="282">
        <v>41.215</v>
      </c>
      <c r="G516" s="282">
        <v>5.9081</v>
      </c>
      <c r="H516" s="282">
        <v>7.6784</v>
      </c>
      <c r="I516" s="282">
        <v>27.628501</v>
      </c>
      <c r="J516" s="282">
        <v>2741.26</v>
      </c>
      <c r="K516" s="282">
        <v>27.628501</v>
      </c>
      <c r="L516" s="282">
        <v>2741.26</v>
      </c>
      <c r="M516" s="283">
        <v>0.010078759767406228</v>
      </c>
      <c r="N516" s="284">
        <v>88.399</v>
      </c>
      <c r="O516" s="284">
        <v>0.8909522846789432</v>
      </c>
      <c r="P516" s="284">
        <v>604.7255860443737</v>
      </c>
      <c r="Q516" s="285">
        <v>53.45713708073659</v>
      </c>
    </row>
    <row r="517" spans="1:17" ht="12.75" customHeight="1">
      <c r="A517" s="230"/>
      <c r="B517" s="234" t="s">
        <v>421</v>
      </c>
      <c r="C517" s="34" t="s">
        <v>422</v>
      </c>
      <c r="D517" s="17">
        <v>30</v>
      </c>
      <c r="E517" s="17">
        <v>1989</v>
      </c>
      <c r="F517" s="247">
        <v>24.063</v>
      </c>
      <c r="G517" s="247">
        <v>3.117</v>
      </c>
      <c r="H517" s="247">
        <v>4.8</v>
      </c>
      <c r="I517" s="247">
        <v>16.146</v>
      </c>
      <c r="J517" s="247">
        <v>1601.5</v>
      </c>
      <c r="K517" s="247">
        <v>16.146</v>
      </c>
      <c r="L517" s="247">
        <v>1601.5</v>
      </c>
      <c r="M517" s="48">
        <f>K517/L517</f>
        <v>0.01008179831408055</v>
      </c>
      <c r="N517" s="49">
        <v>85.02</v>
      </c>
      <c r="O517" s="50">
        <f>M517*N517</f>
        <v>0.8571544926631283</v>
      </c>
      <c r="P517" s="50">
        <f>M517*60*1000</f>
        <v>604.907898844833</v>
      </c>
      <c r="Q517" s="248">
        <f>P517*N517/1000</f>
        <v>51.4292695597877</v>
      </c>
    </row>
    <row r="518" spans="1:17" ht="12.75" customHeight="1">
      <c r="A518" s="230"/>
      <c r="B518" s="231" t="s">
        <v>821</v>
      </c>
      <c r="C518" s="34" t="s">
        <v>926</v>
      </c>
      <c r="D518" s="17">
        <v>32</v>
      </c>
      <c r="E518" s="17">
        <v>1967</v>
      </c>
      <c r="F518" s="247">
        <v>15.597</v>
      </c>
      <c r="G518" s="247">
        <v>0</v>
      </c>
      <c r="H518" s="247">
        <v>0</v>
      </c>
      <c r="I518" s="247">
        <v>15.597002</v>
      </c>
      <c r="J518" s="247">
        <v>1535</v>
      </c>
      <c r="K518" s="247">
        <v>15.597002</v>
      </c>
      <c r="L518" s="247">
        <v>1535</v>
      </c>
      <c r="M518" s="48">
        <v>0.010160913355048859</v>
      </c>
      <c r="N518" s="49">
        <v>75.64600000000002</v>
      </c>
      <c r="O518" s="50">
        <v>0.7686324516560261</v>
      </c>
      <c r="P518" s="50">
        <v>609.6548013029314</v>
      </c>
      <c r="Q518" s="248">
        <v>46.11794709936156</v>
      </c>
    </row>
    <row r="519" spans="1:17" ht="12.75" customHeight="1">
      <c r="A519" s="230"/>
      <c r="B519" s="234" t="s">
        <v>30</v>
      </c>
      <c r="C519" s="80" t="s">
        <v>198</v>
      </c>
      <c r="D519" s="17">
        <v>44</v>
      </c>
      <c r="E519" s="17">
        <v>1966</v>
      </c>
      <c r="F519" s="247">
        <f>G519+H519+I519</f>
        <v>28.292</v>
      </c>
      <c r="G519" s="247">
        <v>2.453614</v>
      </c>
      <c r="H519" s="247">
        <v>7.04</v>
      </c>
      <c r="I519" s="247">
        <v>18.798386</v>
      </c>
      <c r="J519" s="247">
        <v>1845.5</v>
      </c>
      <c r="K519" s="247">
        <f>I519</f>
        <v>18.798386</v>
      </c>
      <c r="L519" s="247">
        <f>J519</f>
        <v>1845.5</v>
      </c>
      <c r="M519" s="48">
        <f>K519/L519</f>
        <v>0.010186066648604714</v>
      </c>
      <c r="N519" s="49">
        <f>0.0831*1000</f>
        <v>83.1</v>
      </c>
      <c r="O519" s="50">
        <f>M519*N519</f>
        <v>0.8464621384990517</v>
      </c>
      <c r="P519" s="50">
        <f>M519*60*1000</f>
        <v>611.1639989162828</v>
      </c>
      <c r="Q519" s="248">
        <f>P519*N519/1000</f>
        <v>50.7877283099431</v>
      </c>
    </row>
    <row r="520" spans="1:17" ht="12.75" customHeight="1">
      <c r="A520" s="230"/>
      <c r="B520" s="231" t="s">
        <v>821</v>
      </c>
      <c r="C520" s="33" t="s">
        <v>925</v>
      </c>
      <c r="D520" s="15">
        <v>50</v>
      </c>
      <c r="E520" s="15">
        <v>1971</v>
      </c>
      <c r="F520" s="232">
        <v>37.709</v>
      </c>
      <c r="G520" s="232">
        <v>3.925113</v>
      </c>
      <c r="H520" s="232">
        <v>8</v>
      </c>
      <c r="I520" s="232">
        <v>25.783888</v>
      </c>
      <c r="J520" s="232">
        <v>2518.19</v>
      </c>
      <c r="K520" s="232">
        <v>25.783888</v>
      </c>
      <c r="L520" s="232">
        <v>2518.19</v>
      </c>
      <c r="M520" s="51">
        <v>0.010239055829782504</v>
      </c>
      <c r="N520" s="52">
        <v>75.64600000000002</v>
      </c>
      <c r="O520" s="52">
        <v>0.7745436172997274</v>
      </c>
      <c r="P520" s="52">
        <v>614.3433497869502</v>
      </c>
      <c r="Q520" s="233">
        <v>46.47261703798364</v>
      </c>
    </row>
    <row r="521" spans="1:17" ht="12.75" customHeight="1">
      <c r="A521" s="230"/>
      <c r="B521" s="231" t="s">
        <v>901</v>
      </c>
      <c r="C521" s="33" t="s">
        <v>888</v>
      </c>
      <c r="D521" s="15">
        <v>8</v>
      </c>
      <c r="E521" s="15">
        <v>1976</v>
      </c>
      <c r="F521" s="232">
        <v>6.818</v>
      </c>
      <c r="G521" s="232">
        <v>1.683</v>
      </c>
      <c r="H521" s="232">
        <v>0.67</v>
      </c>
      <c r="I521" s="232">
        <v>4.465001</v>
      </c>
      <c r="J521" s="232">
        <v>432.82</v>
      </c>
      <c r="K521" s="232">
        <v>4.465001</v>
      </c>
      <c r="L521" s="232">
        <v>432.82</v>
      </c>
      <c r="M521" s="51">
        <v>0.01031606903562682</v>
      </c>
      <c r="N521" s="52">
        <v>79.24300000000001</v>
      </c>
      <c r="O521" s="52">
        <v>0.8174762585901761</v>
      </c>
      <c r="P521" s="52">
        <v>618.9641421376092</v>
      </c>
      <c r="Q521" s="233">
        <v>49.04857551541057</v>
      </c>
    </row>
    <row r="522" spans="1:17" ht="12.75" customHeight="1">
      <c r="A522" s="230"/>
      <c r="B522" s="234" t="s">
        <v>30</v>
      </c>
      <c r="C522" s="80" t="s">
        <v>188</v>
      </c>
      <c r="D522" s="17">
        <v>44</v>
      </c>
      <c r="E522" s="17">
        <v>1966</v>
      </c>
      <c r="F522" s="247">
        <f>G522+H522+I522</f>
        <v>28.650005999999998</v>
      </c>
      <c r="G522" s="247">
        <v>2.522907</v>
      </c>
      <c r="H522" s="247">
        <v>7.04</v>
      </c>
      <c r="I522" s="247">
        <v>19.087099</v>
      </c>
      <c r="J522" s="247">
        <v>1849.2</v>
      </c>
      <c r="K522" s="247">
        <f>I522</f>
        <v>19.087099</v>
      </c>
      <c r="L522" s="247">
        <f>J522</f>
        <v>1849.2</v>
      </c>
      <c r="M522" s="48">
        <f>K522/L522</f>
        <v>0.010321814298074843</v>
      </c>
      <c r="N522" s="49">
        <f>0.0831*1000</f>
        <v>83.1</v>
      </c>
      <c r="O522" s="50">
        <f>M522*N522</f>
        <v>0.8577427681700194</v>
      </c>
      <c r="P522" s="50">
        <f>M522*60*1000</f>
        <v>619.3088578844905</v>
      </c>
      <c r="Q522" s="248">
        <f>P522*N522/1000</f>
        <v>51.46456609020116</v>
      </c>
    </row>
    <row r="523" spans="1:17" ht="13.5" customHeight="1">
      <c r="A523" s="230"/>
      <c r="B523" s="231" t="s">
        <v>723</v>
      </c>
      <c r="C523" s="80" t="s">
        <v>743</v>
      </c>
      <c r="D523" s="17">
        <v>40</v>
      </c>
      <c r="E523" s="17">
        <v>1976</v>
      </c>
      <c r="F523" s="247">
        <v>33.1</v>
      </c>
      <c r="G523" s="247">
        <v>3.24</v>
      </c>
      <c r="H523" s="247">
        <v>6.4</v>
      </c>
      <c r="I523" s="247">
        <v>23.46</v>
      </c>
      <c r="J523" s="247">
        <v>2272.19</v>
      </c>
      <c r="K523" s="247">
        <v>23.46</v>
      </c>
      <c r="L523" s="247">
        <v>2272.19</v>
      </c>
      <c r="M523" s="48">
        <f>K523/L523</f>
        <v>0.010324840792363316</v>
      </c>
      <c r="N523" s="49">
        <v>83.2</v>
      </c>
      <c r="O523" s="50">
        <f>M523*N523</f>
        <v>0.8590267539246279</v>
      </c>
      <c r="P523" s="50">
        <f>M523*60*1000</f>
        <v>619.490447541799</v>
      </c>
      <c r="Q523" s="248">
        <f>P523*N523/1000</f>
        <v>51.541605235477675</v>
      </c>
    </row>
    <row r="524" spans="1:17" ht="12.75" customHeight="1">
      <c r="A524" s="230"/>
      <c r="B524" s="231" t="s">
        <v>34</v>
      </c>
      <c r="C524" s="80" t="s">
        <v>538</v>
      </c>
      <c r="D524" s="17">
        <v>12</v>
      </c>
      <c r="E524" s="17">
        <v>1987</v>
      </c>
      <c r="F524" s="247">
        <v>9.67</v>
      </c>
      <c r="G524" s="247">
        <v>0.214</v>
      </c>
      <c r="H524" s="247">
        <v>1.76</v>
      </c>
      <c r="I524" s="247">
        <v>7.696</v>
      </c>
      <c r="J524" s="247">
        <v>741.3</v>
      </c>
      <c r="K524" s="247">
        <v>7.696</v>
      </c>
      <c r="L524" s="247">
        <v>741.3</v>
      </c>
      <c r="M524" s="48">
        <f>K524/L524</f>
        <v>0.010381761769863752</v>
      </c>
      <c r="N524" s="49">
        <v>60.1</v>
      </c>
      <c r="O524" s="50">
        <f>M524*N524</f>
        <v>0.6239438823688115</v>
      </c>
      <c r="P524" s="50">
        <f>M524*60*1000</f>
        <v>622.9057061918252</v>
      </c>
      <c r="Q524" s="248">
        <f>P524*N524/1000</f>
        <v>37.436632942128696</v>
      </c>
    </row>
    <row r="525" spans="1:17" ht="12.75" customHeight="1">
      <c r="A525" s="230"/>
      <c r="B525" s="231" t="s">
        <v>901</v>
      </c>
      <c r="C525" s="34" t="s">
        <v>889</v>
      </c>
      <c r="D525" s="17">
        <v>5</v>
      </c>
      <c r="E525" s="17">
        <v>1951</v>
      </c>
      <c r="F525" s="247">
        <v>2.5838</v>
      </c>
      <c r="G525" s="247">
        <v>0.204</v>
      </c>
      <c r="H525" s="247">
        <v>0.05</v>
      </c>
      <c r="I525" s="247">
        <v>2.329801</v>
      </c>
      <c r="J525" s="247">
        <v>223.63</v>
      </c>
      <c r="K525" s="247">
        <v>2.329801</v>
      </c>
      <c r="L525" s="247">
        <v>223.63</v>
      </c>
      <c r="M525" s="48">
        <v>0.010418105799758529</v>
      </c>
      <c r="N525" s="49">
        <v>79.24300000000001</v>
      </c>
      <c r="O525" s="50">
        <v>0.8255619578902652</v>
      </c>
      <c r="P525" s="50">
        <v>625.0863479855118</v>
      </c>
      <c r="Q525" s="248">
        <v>49.53371747341592</v>
      </c>
    </row>
    <row r="526" spans="1:17" ht="12.75" customHeight="1">
      <c r="A526" s="230"/>
      <c r="B526" s="231" t="s">
        <v>921</v>
      </c>
      <c r="C526" s="280" t="s">
        <v>908</v>
      </c>
      <c r="D526" s="281">
        <v>15</v>
      </c>
      <c r="E526" s="281">
        <v>1979</v>
      </c>
      <c r="F526" s="282">
        <v>10.374</v>
      </c>
      <c r="G526" s="282">
        <v>1.0742</v>
      </c>
      <c r="H526" s="282">
        <v>1.93</v>
      </c>
      <c r="I526" s="282">
        <v>7.369804</v>
      </c>
      <c r="J526" s="282">
        <v>706.88</v>
      </c>
      <c r="K526" s="282">
        <v>7.369804</v>
      </c>
      <c r="L526" s="282">
        <v>706.88</v>
      </c>
      <c r="M526" s="283">
        <v>0.01042582050701675</v>
      </c>
      <c r="N526" s="284">
        <v>88.399</v>
      </c>
      <c r="O526" s="284">
        <v>0.9216321069997737</v>
      </c>
      <c r="P526" s="284">
        <v>625.5492304210051</v>
      </c>
      <c r="Q526" s="285">
        <v>55.297926419986425</v>
      </c>
    </row>
    <row r="527" spans="1:17" ht="12.75" customHeight="1">
      <c r="A527" s="230"/>
      <c r="B527" s="231" t="s">
        <v>865</v>
      </c>
      <c r="C527" s="255" t="s">
        <v>856</v>
      </c>
      <c r="D527" s="45">
        <v>46</v>
      </c>
      <c r="E527" s="45">
        <v>1981</v>
      </c>
      <c r="F527" s="256">
        <v>35.399</v>
      </c>
      <c r="G527" s="256">
        <v>4.488153</v>
      </c>
      <c r="H527" s="256">
        <v>7.2</v>
      </c>
      <c r="I527" s="256">
        <v>23.710845</v>
      </c>
      <c r="J527" s="256">
        <v>2273.52</v>
      </c>
      <c r="K527" s="256">
        <v>23.710845</v>
      </c>
      <c r="L527" s="256">
        <v>2273.52</v>
      </c>
      <c r="M527" s="46">
        <v>0.010429134118019634</v>
      </c>
      <c r="N527" s="47">
        <v>90.25200000000001</v>
      </c>
      <c r="O527" s="47">
        <v>0.9412502124195081</v>
      </c>
      <c r="P527" s="47">
        <v>625.748047081178</v>
      </c>
      <c r="Q527" s="257">
        <v>56.47501274517048</v>
      </c>
    </row>
    <row r="528" spans="1:17" ht="12.75" customHeight="1">
      <c r="A528" s="230"/>
      <c r="B528" s="234" t="s">
        <v>800</v>
      </c>
      <c r="C528" s="258" t="s">
        <v>829</v>
      </c>
      <c r="D528" s="259">
        <v>73</v>
      </c>
      <c r="E528" s="259">
        <v>1966</v>
      </c>
      <c r="F528" s="260">
        <v>26.797</v>
      </c>
      <c r="G528" s="260">
        <v>4.245846</v>
      </c>
      <c r="H528" s="260">
        <v>0.78</v>
      </c>
      <c r="I528" s="260">
        <v>21.771154</v>
      </c>
      <c r="J528" s="260">
        <v>2087.05</v>
      </c>
      <c r="K528" s="260">
        <v>21.771154</v>
      </c>
      <c r="L528" s="260">
        <v>2087.05</v>
      </c>
      <c r="M528" s="261">
        <v>0.010431544045422965</v>
      </c>
      <c r="N528" s="262">
        <v>82.186</v>
      </c>
      <c r="O528" s="262">
        <v>0.8573268789171319</v>
      </c>
      <c r="P528" s="262">
        <v>625.8926427253779</v>
      </c>
      <c r="Q528" s="263">
        <v>51.439612735027914</v>
      </c>
    </row>
    <row r="529" spans="1:17" ht="12.75" customHeight="1">
      <c r="A529" s="230"/>
      <c r="B529" s="231" t="s">
        <v>921</v>
      </c>
      <c r="C529" s="280" t="s">
        <v>909</v>
      </c>
      <c r="D529" s="281">
        <v>37</v>
      </c>
      <c r="E529" s="281">
        <v>1987</v>
      </c>
      <c r="F529" s="282">
        <v>27.091</v>
      </c>
      <c r="G529" s="282">
        <v>3.00776</v>
      </c>
      <c r="H529" s="282">
        <v>4.84</v>
      </c>
      <c r="I529" s="282">
        <v>19.243241</v>
      </c>
      <c r="J529" s="282">
        <v>1832.06</v>
      </c>
      <c r="K529" s="282">
        <v>19.243241</v>
      </c>
      <c r="L529" s="282">
        <v>1832.06</v>
      </c>
      <c r="M529" s="283">
        <v>0.01050360850627163</v>
      </c>
      <c r="N529" s="284">
        <v>88.399</v>
      </c>
      <c r="O529" s="284">
        <v>0.9285084883459058</v>
      </c>
      <c r="P529" s="284">
        <v>630.2165103762978</v>
      </c>
      <c r="Q529" s="285">
        <v>55.71050930075435</v>
      </c>
    </row>
    <row r="530" spans="1:17" ht="12.75" customHeight="1">
      <c r="A530" s="230"/>
      <c r="B530" s="231" t="s">
        <v>723</v>
      </c>
      <c r="C530" s="80" t="s">
        <v>744</v>
      </c>
      <c r="D530" s="17">
        <v>20</v>
      </c>
      <c r="E530" s="17">
        <v>1995</v>
      </c>
      <c r="F530" s="247">
        <v>15.1</v>
      </c>
      <c r="G530" s="247">
        <v>1.164</v>
      </c>
      <c r="H530" s="247">
        <v>2.2</v>
      </c>
      <c r="I530" s="247">
        <v>11.72</v>
      </c>
      <c r="J530" s="247">
        <v>1108.2</v>
      </c>
      <c r="K530" s="247">
        <v>11.72</v>
      </c>
      <c r="L530" s="247">
        <v>1108.2</v>
      </c>
      <c r="M530" s="48">
        <f>K530/L530</f>
        <v>0.010575708355892438</v>
      </c>
      <c r="N530" s="49">
        <v>83.2</v>
      </c>
      <c r="O530" s="50">
        <f>M530*N530</f>
        <v>0.8798989352102509</v>
      </c>
      <c r="P530" s="50">
        <f>M530*60*1000</f>
        <v>634.5425013535463</v>
      </c>
      <c r="Q530" s="248">
        <f>P530*N530/1000</f>
        <v>52.79393611261506</v>
      </c>
    </row>
    <row r="531" spans="1:17" ht="12.75" customHeight="1">
      <c r="A531" s="230"/>
      <c r="B531" s="231" t="s">
        <v>921</v>
      </c>
      <c r="C531" s="280" t="s">
        <v>910</v>
      </c>
      <c r="D531" s="281">
        <v>37</v>
      </c>
      <c r="E531" s="281">
        <v>1983</v>
      </c>
      <c r="F531" s="282">
        <v>31.974</v>
      </c>
      <c r="G531" s="282">
        <v>3.862933</v>
      </c>
      <c r="H531" s="282">
        <v>5.76</v>
      </c>
      <c r="I531" s="282">
        <v>22.351069</v>
      </c>
      <c r="J531" s="282">
        <v>2108.85</v>
      </c>
      <c r="K531" s="282">
        <v>22.351069</v>
      </c>
      <c r="L531" s="282">
        <v>2108.85</v>
      </c>
      <c r="M531" s="283">
        <v>0.010598700239467008</v>
      </c>
      <c r="N531" s="284">
        <v>88.399</v>
      </c>
      <c r="O531" s="284">
        <v>0.936914502468644</v>
      </c>
      <c r="P531" s="284">
        <v>635.9220143680204</v>
      </c>
      <c r="Q531" s="285">
        <v>56.214870148118635</v>
      </c>
    </row>
    <row r="532" spans="1:17" ht="12.75" customHeight="1">
      <c r="A532" s="230"/>
      <c r="B532" s="231" t="s">
        <v>723</v>
      </c>
      <c r="C532" s="80" t="s">
        <v>745</v>
      </c>
      <c r="D532" s="17">
        <v>24</v>
      </c>
      <c r="E532" s="17">
        <v>1964</v>
      </c>
      <c r="F532" s="247">
        <v>18.1</v>
      </c>
      <c r="G532" s="247">
        <v>2.39</v>
      </c>
      <c r="H532" s="247">
        <v>3.84</v>
      </c>
      <c r="I532" s="247">
        <v>11.86</v>
      </c>
      <c r="J532" s="247">
        <v>1116.92</v>
      </c>
      <c r="K532" s="247">
        <v>11.86</v>
      </c>
      <c r="L532" s="247">
        <v>1116.92</v>
      </c>
      <c r="M532" s="48">
        <f>K532/L532</f>
        <v>0.010618486552304551</v>
      </c>
      <c r="N532" s="49">
        <v>83.2</v>
      </c>
      <c r="O532" s="50">
        <f>M532*N532</f>
        <v>0.8834580811517386</v>
      </c>
      <c r="P532" s="50">
        <f>M532*60*1000</f>
        <v>637.1091931382731</v>
      </c>
      <c r="Q532" s="248">
        <f>P532*N532/1000</f>
        <v>53.007484869104324</v>
      </c>
    </row>
    <row r="533" spans="1:17" ht="12.75" customHeight="1">
      <c r="A533" s="230"/>
      <c r="B533" s="234" t="s">
        <v>840</v>
      </c>
      <c r="C533" s="235" t="s">
        <v>816</v>
      </c>
      <c r="D533" s="236">
        <v>40</v>
      </c>
      <c r="E533" s="236">
        <v>1986</v>
      </c>
      <c r="F533" s="237">
        <v>33.136</v>
      </c>
      <c r="G533" s="237">
        <v>2.918373</v>
      </c>
      <c r="H533" s="237">
        <v>6.4</v>
      </c>
      <c r="I533" s="237">
        <v>23.817627</v>
      </c>
      <c r="J533" s="237">
        <v>2240.67</v>
      </c>
      <c r="K533" s="237">
        <v>23.817627</v>
      </c>
      <c r="L533" s="237">
        <v>2240.67</v>
      </c>
      <c r="M533" s="238">
        <v>0.010629689780288932</v>
      </c>
      <c r="N533" s="239">
        <v>69.869</v>
      </c>
      <c r="O533" s="239">
        <v>0.7426857952590074</v>
      </c>
      <c r="P533" s="239">
        <v>637.7813868173358</v>
      </c>
      <c r="Q533" s="240">
        <v>44.561147715540436</v>
      </c>
    </row>
    <row r="534" spans="1:17" ht="12.75" customHeight="1">
      <c r="A534" s="230"/>
      <c r="B534" s="231" t="s">
        <v>186</v>
      </c>
      <c r="C534" s="255" t="s">
        <v>193</v>
      </c>
      <c r="D534" s="45">
        <v>31</v>
      </c>
      <c r="E534" s="45">
        <v>1986</v>
      </c>
      <c r="F534" s="256">
        <v>29.123</v>
      </c>
      <c r="G534" s="256">
        <v>4.248775</v>
      </c>
      <c r="H534" s="256">
        <v>4.96</v>
      </c>
      <c r="I534" s="256">
        <v>19.914231</v>
      </c>
      <c r="J534" s="256">
        <v>1870.28</v>
      </c>
      <c r="K534" s="256">
        <v>19.914231</v>
      </c>
      <c r="L534" s="256">
        <v>1870.28</v>
      </c>
      <c r="M534" s="46">
        <v>0.010647727078298436</v>
      </c>
      <c r="N534" s="47">
        <v>69.215</v>
      </c>
      <c r="O534" s="47">
        <v>0.7369824297244263</v>
      </c>
      <c r="P534" s="47">
        <v>638.8636246979062</v>
      </c>
      <c r="Q534" s="257">
        <v>44.21894578346558</v>
      </c>
    </row>
    <row r="535" spans="1:17" ht="12.75" customHeight="1">
      <c r="A535" s="230"/>
      <c r="B535" s="234" t="s">
        <v>340</v>
      </c>
      <c r="C535" s="80" t="s">
        <v>730</v>
      </c>
      <c r="D535" s="17">
        <v>22</v>
      </c>
      <c r="E535" s="17">
        <v>1981</v>
      </c>
      <c r="F535" s="247">
        <v>18.08</v>
      </c>
      <c r="G535" s="247">
        <v>1.96</v>
      </c>
      <c r="H535" s="247">
        <v>3.52</v>
      </c>
      <c r="I535" s="247">
        <v>12.599</v>
      </c>
      <c r="J535" s="247">
        <v>1177.79</v>
      </c>
      <c r="K535" s="247">
        <v>12.59</v>
      </c>
      <c r="L535" s="247">
        <v>1177.79</v>
      </c>
      <c r="M535" s="48">
        <f>K535/L535</f>
        <v>0.010689511712614303</v>
      </c>
      <c r="N535" s="49">
        <v>83.2</v>
      </c>
      <c r="O535" s="50">
        <f>M535*N535</f>
        <v>0.8893673744895101</v>
      </c>
      <c r="P535" s="50">
        <f>M535*60*1000</f>
        <v>641.3707027568581</v>
      </c>
      <c r="Q535" s="248">
        <f>P535*N535/1000</f>
        <v>53.3620424693706</v>
      </c>
    </row>
    <row r="536" spans="1:17" ht="12.75" customHeight="1">
      <c r="A536" s="230"/>
      <c r="B536" s="234" t="s">
        <v>340</v>
      </c>
      <c r="C536" s="80" t="s">
        <v>731</v>
      </c>
      <c r="D536" s="17">
        <v>13</v>
      </c>
      <c r="E536" s="17">
        <v>1985</v>
      </c>
      <c r="F536" s="247">
        <v>9.88</v>
      </c>
      <c r="G536" s="247">
        <v>0.544</v>
      </c>
      <c r="H536" s="247">
        <v>1.92</v>
      </c>
      <c r="I536" s="247">
        <v>7.42</v>
      </c>
      <c r="J536" s="247">
        <v>692.08</v>
      </c>
      <c r="K536" s="247">
        <v>7.4</v>
      </c>
      <c r="L536" s="247">
        <v>692.08</v>
      </c>
      <c r="M536" s="48">
        <f>K536/L536</f>
        <v>0.010692405502254074</v>
      </c>
      <c r="N536" s="49">
        <v>83.2</v>
      </c>
      <c r="O536" s="50">
        <f>M536*N536</f>
        <v>0.889608137787539</v>
      </c>
      <c r="P536" s="50">
        <f>M536*60*1000</f>
        <v>641.5443301352444</v>
      </c>
      <c r="Q536" s="248">
        <f>P536*N536/1000</f>
        <v>53.37648826725234</v>
      </c>
    </row>
    <row r="537" spans="1:17" ht="12.75" customHeight="1">
      <c r="A537" s="230"/>
      <c r="B537" s="234" t="s">
        <v>723</v>
      </c>
      <c r="C537" s="80" t="s">
        <v>746</v>
      </c>
      <c r="D537" s="17">
        <v>30</v>
      </c>
      <c r="E537" s="17">
        <v>1988</v>
      </c>
      <c r="F537" s="247">
        <v>23.1</v>
      </c>
      <c r="G537" s="247">
        <v>1.846</v>
      </c>
      <c r="H537" s="247">
        <v>4.35</v>
      </c>
      <c r="I537" s="247">
        <v>16.9</v>
      </c>
      <c r="J537" s="247">
        <v>1574.8</v>
      </c>
      <c r="K537" s="247">
        <v>16.9</v>
      </c>
      <c r="L537" s="247">
        <v>1574.8</v>
      </c>
      <c r="M537" s="48">
        <f>K537/L537</f>
        <v>0.010731521463042926</v>
      </c>
      <c r="N537" s="49">
        <v>83.2</v>
      </c>
      <c r="O537" s="50">
        <f>M537*N537</f>
        <v>0.8928625857251715</v>
      </c>
      <c r="P537" s="50">
        <f>M537*60*1000</f>
        <v>643.8912877825755</v>
      </c>
      <c r="Q537" s="248">
        <f>P537*N537/1000</f>
        <v>53.57175514351029</v>
      </c>
    </row>
    <row r="538" spans="1:17" ht="12.75" customHeight="1">
      <c r="A538" s="230"/>
      <c r="B538" s="234" t="s">
        <v>340</v>
      </c>
      <c r="C538" s="80" t="s">
        <v>732</v>
      </c>
      <c r="D538" s="17">
        <v>24</v>
      </c>
      <c r="E538" s="17">
        <v>1981</v>
      </c>
      <c r="F538" s="247">
        <v>20.03</v>
      </c>
      <c r="G538" s="247">
        <v>3.55</v>
      </c>
      <c r="H538" s="247">
        <v>3.36</v>
      </c>
      <c r="I538" s="247">
        <v>13.1</v>
      </c>
      <c r="J538" s="247">
        <v>1220.49</v>
      </c>
      <c r="K538" s="247">
        <v>13.1</v>
      </c>
      <c r="L538" s="247">
        <v>1220.49</v>
      </c>
      <c r="M538" s="48">
        <f>K538/L538</f>
        <v>0.010733393964719088</v>
      </c>
      <c r="N538" s="49">
        <v>83.2</v>
      </c>
      <c r="O538" s="50">
        <f>M538*N538</f>
        <v>0.8930183778646282</v>
      </c>
      <c r="P538" s="50">
        <f>M538*60*1000</f>
        <v>644.0036378831453</v>
      </c>
      <c r="Q538" s="248">
        <f>P538*N538/1000</f>
        <v>53.581102671877694</v>
      </c>
    </row>
    <row r="539" spans="1:17" ht="12.75" customHeight="1">
      <c r="A539" s="230"/>
      <c r="B539" s="231" t="s">
        <v>34</v>
      </c>
      <c r="C539" s="80" t="s">
        <v>540</v>
      </c>
      <c r="D539" s="17">
        <v>30</v>
      </c>
      <c r="E539" s="17">
        <v>1989</v>
      </c>
      <c r="F539" s="247">
        <v>24.923</v>
      </c>
      <c r="G539" s="247">
        <v>2.511</v>
      </c>
      <c r="H539" s="247">
        <v>4.8</v>
      </c>
      <c r="I539" s="247">
        <v>17.611</v>
      </c>
      <c r="J539" s="247">
        <v>1637.74</v>
      </c>
      <c r="K539" s="247">
        <v>17.611</v>
      </c>
      <c r="L539" s="247">
        <v>1637.74</v>
      </c>
      <c r="M539" s="48">
        <f>K539/L539</f>
        <v>0.010753233113925287</v>
      </c>
      <c r="N539" s="49">
        <v>60.1</v>
      </c>
      <c r="O539" s="50">
        <f>M539*N539</f>
        <v>0.6462693101469098</v>
      </c>
      <c r="P539" s="50">
        <f>M539*60*1000</f>
        <v>645.1939868355172</v>
      </c>
      <c r="Q539" s="248">
        <f>P539*N539/1000</f>
        <v>38.77615860881458</v>
      </c>
    </row>
    <row r="540" spans="1:17" ht="12.75" customHeight="1">
      <c r="A540" s="230"/>
      <c r="B540" s="231" t="s">
        <v>186</v>
      </c>
      <c r="C540" s="255" t="s">
        <v>170</v>
      </c>
      <c r="D540" s="45">
        <v>108</v>
      </c>
      <c r="E540" s="45">
        <v>1990</v>
      </c>
      <c r="F540" s="256">
        <v>55.276</v>
      </c>
      <c r="G540" s="256">
        <v>9.632881</v>
      </c>
      <c r="H540" s="256">
        <v>17.2</v>
      </c>
      <c r="I540" s="256">
        <v>28.44313</v>
      </c>
      <c r="J540" s="256">
        <v>2642.7</v>
      </c>
      <c r="K540" s="256">
        <v>28.44313</v>
      </c>
      <c r="L540" s="256">
        <v>2642.7</v>
      </c>
      <c r="M540" s="46">
        <v>0.01076290536194044</v>
      </c>
      <c r="N540" s="47">
        <v>69.215</v>
      </c>
      <c r="O540" s="47">
        <v>0.7449544946267076</v>
      </c>
      <c r="P540" s="47">
        <v>645.7743217164265</v>
      </c>
      <c r="Q540" s="257">
        <v>44.69726967760246</v>
      </c>
    </row>
    <row r="541" spans="1:17" ht="12.75" customHeight="1">
      <c r="A541" s="230"/>
      <c r="B541" s="234" t="s">
        <v>30</v>
      </c>
      <c r="C541" s="80" t="s">
        <v>190</v>
      </c>
      <c r="D541" s="17">
        <v>22</v>
      </c>
      <c r="E541" s="17">
        <v>1987</v>
      </c>
      <c r="F541" s="247">
        <f>G541+H541+I541</f>
        <v>18.856</v>
      </c>
      <c r="G541" s="247">
        <v>2.059177</v>
      </c>
      <c r="H541" s="247">
        <v>3.80579</v>
      </c>
      <c r="I541" s="247">
        <v>12.991033</v>
      </c>
      <c r="J541" s="247">
        <v>1206.5</v>
      </c>
      <c r="K541" s="247">
        <f>I541</f>
        <v>12.991033</v>
      </c>
      <c r="L541" s="247">
        <f>J541</f>
        <v>1206.5</v>
      </c>
      <c r="M541" s="48">
        <f>K541/L541</f>
        <v>0.01076753667633651</v>
      </c>
      <c r="N541" s="49">
        <f>0.0831*1000</f>
        <v>83.1</v>
      </c>
      <c r="O541" s="50">
        <f>M541*N541</f>
        <v>0.894782297803564</v>
      </c>
      <c r="P541" s="50">
        <f>M541*60*1000</f>
        <v>646.0522005801906</v>
      </c>
      <c r="Q541" s="248">
        <f>P541*N541/1000</f>
        <v>53.68693786821383</v>
      </c>
    </row>
    <row r="542" spans="1:17" ht="12.75" customHeight="1">
      <c r="A542" s="230"/>
      <c r="B542" s="231" t="s">
        <v>901</v>
      </c>
      <c r="C542" s="34" t="s">
        <v>883</v>
      </c>
      <c r="D542" s="17">
        <v>41</v>
      </c>
      <c r="E542" s="17">
        <v>1981</v>
      </c>
      <c r="F542" s="247">
        <v>30.425</v>
      </c>
      <c r="G542" s="247">
        <v>3.491938</v>
      </c>
      <c r="H542" s="247">
        <v>2.65</v>
      </c>
      <c r="I542" s="247">
        <v>24.283058</v>
      </c>
      <c r="J542" s="247">
        <v>2245.19</v>
      </c>
      <c r="K542" s="247">
        <v>24.283058</v>
      </c>
      <c r="L542" s="247">
        <v>2245.19</v>
      </c>
      <c r="M542" s="48">
        <v>0.010815591553498812</v>
      </c>
      <c r="N542" s="49">
        <v>69.76</v>
      </c>
      <c r="O542" s="50">
        <v>0.7544956667720772</v>
      </c>
      <c r="P542" s="50">
        <v>648.9354932099287</v>
      </c>
      <c r="Q542" s="248">
        <v>45.26974000632463</v>
      </c>
    </row>
    <row r="543" spans="1:17" ht="12.75" customHeight="1">
      <c r="A543" s="230"/>
      <c r="B543" s="231" t="s">
        <v>34</v>
      </c>
      <c r="C543" s="80" t="s">
        <v>539</v>
      </c>
      <c r="D543" s="17">
        <v>8</v>
      </c>
      <c r="E543" s="17">
        <v>1981</v>
      </c>
      <c r="F543" s="247">
        <v>5.517</v>
      </c>
      <c r="G543" s="247">
        <v>0.321</v>
      </c>
      <c r="H543" s="247">
        <v>1.28</v>
      </c>
      <c r="I543" s="247">
        <v>3.916</v>
      </c>
      <c r="J543" s="247">
        <v>361.53</v>
      </c>
      <c r="K543" s="247">
        <v>3.916</v>
      </c>
      <c r="L543" s="247">
        <v>361.53</v>
      </c>
      <c r="M543" s="48">
        <f>K543/L543</f>
        <v>0.010831742870577823</v>
      </c>
      <c r="N543" s="49">
        <v>60.1</v>
      </c>
      <c r="O543" s="50">
        <f>M543*N543</f>
        <v>0.6509877465217272</v>
      </c>
      <c r="P543" s="50">
        <f>M543*60*1000</f>
        <v>649.9045722346694</v>
      </c>
      <c r="Q543" s="248">
        <f>P543*N543/1000</f>
        <v>39.05926479130363</v>
      </c>
    </row>
    <row r="544" spans="1:17" ht="12.75" customHeight="1">
      <c r="A544" s="230"/>
      <c r="B544" s="234" t="s">
        <v>340</v>
      </c>
      <c r="C544" s="80" t="s">
        <v>733</v>
      </c>
      <c r="D544" s="17">
        <v>22</v>
      </c>
      <c r="E544" s="17">
        <v>1983</v>
      </c>
      <c r="F544" s="247">
        <v>17.94</v>
      </c>
      <c r="G544" s="247">
        <v>1.426</v>
      </c>
      <c r="H544" s="247">
        <v>3.52</v>
      </c>
      <c r="I544" s="247">
        <v>12.99</v>
      </c>
      <c r="J544" s="247">
        <v>1195.71</v>
      </c>
      <c r="K544" s="247">
        <v>12.99</v>
      </c>
      <c r="L544" s="247">
        <v>1195.71</v>
      </c>
      <c r="M544" s="48">
        <f>K544/L544</f>
        <v>0.010863838221642372</v>
      </c>
      <c r="N544" s="49">
        <v>83.2</v>
      </c>
      <c r="O544" s="50">
        <f>M544*N544</f>
        <v>0.9038713400406454</v>
      </c>
      <c r="P544" s="50">
        <f>M544*60*1000</f>
        <v>651.8302932985423</v>
      </c>
      <c r="Q544" s="248">
        <f>P544*N544/1000</f>
        <v>54.232280402438725</v>
      </c>
    </row>
    <row r="545" spans="1:17" ht="12.75" customHeight="1">
      <c r="A545" s="230"/>
      <c r="B545" s="231" t="s">
        <v>723</v>
      </c>
      <c r="C545" s="80" t="s">
        <v>747</v>
      </c>
      <c r="D545" s="17">
        <v>10</v>
      </c>
      <c r="E545" s="17">
        <v>1978</v>
      </c>
      <c r="F545" s="247">
        <v>7.2</v>
      </c>
      <c r="G545" s="247">
        <v>0.517</v>
      </c>
      <c r="H545" s="247">
        <v>1.29</v>
      </c>
      <c r="I545" s="247">
        <v>5.39</v>
      </c>
      <c r="J545" s="247">
        <v>494.78</v>
      </c>
      <c r="K545" s="247">
        <v>5.39</v>
      </c>
      <c r="L545" s="247">
        <v>494.78</v>
      </c>
      <c r="M545" s="48">
        <f>K545/L545</f>
        <v>0.010893730546909737</v>
      </c>
      <c r="N545" s="49">
        <v>83.2</v>
      </c>
      <c r="O545" s="50">
        <f>M545*N545</f>
        <v>0.9063583815028902</v>
      </c>
      <c r="P545" s="50">
        <f>M545*60*1000</f>
        <v>653.6238328145843</v>
      </c>
      <c r="Q545" s="248">
        <f>P545*N545/1000</f>
        <v>54.38150289017341</v>
      </c>
    </row>
    <row r="546" spans="1:17" ht="12.75" customHeight="1">
      <c r="A546" s="230"/>
      <c r="B546" s="231" t="s">
        <v>129</v>
      </c>
      <c r="C546" s="80" t="s">
        <v>590</v>
      </c>
      <c r="D546" s="286">
        <v>38</v>
      </c>
      <c r="E546" s="17" t="s">
        <v>35</v>
      </c>
      <c r="F546" s="247">
        <f>G546+H546+I546</f>
        <v>25.32</v>
      </c>
      <c r="G546" s="247">
        <v>2.142</v>
      </c>
      <c r="H546" s="247">
        <v>0.375</v>
      </c>
      <c r="I546" s="247">
        <v>22.803</v>
      </c>
      <c r="J546" s="247">
        <v>2088.63</v>
      </c>
      <c r="K546" s="247">
        <v>22.803</v>
      </c>
      <c r="L546" s="247">
        <v>2088.63</v>
      </c>
      <c r="M546" s="48">
        <f>K546/L546</f>
        <v>0.010917682883038163</v>
      </c>
      <c r="N546" s="49">
        <v>50.9</v>
      </c>
      <c r="O546" s="50">
        <f>M546*N546</f>
        <v>0.5557100587466425</v>
      </c>
      <c r="P546" s="50">
        <f>M546*60*1000</f>
        <v>655.0609729822899</v>
      </c>
      <c r="Q546" s="248">
        <f>P546*N546/1000</f>
        <v>33.34260352479855</v>
      </c>
    </row>
    <row r="547" spans="1:17" ht="12.75" customHeight="1">
      <c r="A547" s="230"/>
      <c r="B547" s="234" t="s">
        <v>840</v>
      </c>
      <c r="C547" s="235" t="s">
        <v>817</v>
      </c>
      <c r="D547" s="236">
        <v>35</v>
      </c>
      <c r="E547" s="236">
        <v>1972</v>
      </c>
      <c r="F547" s="237">
        <v>24.874</v>
      </c>
      <c r="G547" s="237">
        <v>2.544033</v>
      </c>
      <c r="H547" s="237">
        <v>5.76</v>
      </c>
      <c r="I547" s="237">
        <v>16.569968</v>
      </c>
      <c r="J547" s="237">
        <v>1516.82</v>
      </c>
      <c r="K547" s="237">
        <v>16.569968</v>
      </c>
      <c r="L547" s="237">
        <v>1516.82</v>
      </c>
      <c r="M547" s="238">
        <v>0.01092414920689337</v>
      </c>
      <c r="N547" s="239">
        <v>69.869</v>
      </c>
      <c r="O547" s="239">
        <v>0.7632593809364329</v>
      </c>
      <c r="P547" s="239">
        <v>655.4489524136022</v>
      </c>
      <c r="Q547" s="240">
        <v>45.79556285618597</v>
      </c>
    </row>
    <row r="548" spans="1:17" ht="12.75" customHeight="1">
      <c r="A548" s="230"/>
      <c r="B548" s="234" t="s">
        <v>30</v>
      </c>
      <c r="C548" s="80" t="s">
        <v>299</v>
      </c>
      <c r="D548" s="17">
        <v>12</v>
      </c>
      <c r="E548" s="17">
        <v>1988</v>
      </c>
      <c r="F548" s="247">
        <f>G548+H548+I548</f>
        <v>9.234999</v>
      </c>
      <c r="G548" s="247">
        <v>0.780656</v>
      </c>
      <c r="H548" s="247">
        <v>1.92</v>
      </c>
      <c r="I548" s="247">
        <v>6.534343</v>
      </c>
      <c r="J548" s="247">
        <v>597.3</v>
      </c>
      <c r="K548" s="247">
        <f>I548</f>
        <v>6.534343</v>
      </c>
      <c r="L548" s="247">
        <f>J548</f>
        <v>597.3</v>
      </c>
      <c r="M548" s="48">
        <f>K548/L548</f>
        <v>0.010939800770132263</v>
      </c>
      <c r="N548" s="49">
        <f>0.0831*1000</f>
        <v>83.1</v>
      </c>
      <c r="O548" s="50">
        <f>M548*N548</f>
        <v>0.909097443997991</v>
      </c>
      <c r="P548" s="50">
        <f>M548*60*1000</f>
        <v>656.3880462079358</v>
      </c>
      <c r="Q548" s="248">
        <f>P548*N548/1000</f>
        <v>54.54584663987946</v>
      </c>
    </row>
    <row r="549" spans="1:17" ht="12.75" customHeight="1">
      <c r="A549" s="230"/>
      <c r="B549" s="234" t="s">
        <v>30</v>
      </c>
      <c r="C549" s="80" t="s">
        <v>199</v>
      </c>
      <c r="D549" s="17">
        <v>20</v>
      </c>
      <c r="E549" s="17">
        <v>1983</v>
      </c>
      <c r="F549" s="247">
        <f>G549+H549+I549</f>
        <v>17.336001</v>
      </c>
      <c r="G549" s="247">
        <v>1.840409</v>
      </c>
      <c r="H549" s="247">
        <v>3.2</v>
      </c>
      <c r="I549" s="247">
        <v>12.295592</v>
      </c>
      <c r="J549" s="247">
        <v>1123.9</v>
      </c>
      <c r="K549" s="247">
        <f>I549</f>
        <v>12.295592</v>
      </c>
      <c r="L549" s="247">
        <f>J549</f>
        <v>1123.9</v>
      </c>
      <c r="M549" s="48">
        <f>K549/L549</f>
        <v>0.010940112109618292</v>
      </c>
      <c r="N549" s="49">
        <f>0.0831*1000</f>
        <v>83.1</v>
      </c>
      <c r="O549" s="50">
        <f>M549*N549</f>
        <v>0.90912331630928</v>
      </c>
      <c r="P549" s="50">
        <f>M549*60*1000</f>
        <v>656.4067265770975</v>
      </c>
      <c r="Q549" s="248">
        <f>P549*N549/1000</f>
        <v>54.5473989785568</v>
      </c>
    </row>
    <row r="550" spans="1:17" ht="12.75" customHeight="1">
      <c r="A550" s="230"/>
      <c r="B550" s="231" t="s">
        <v>129</v>
      </c>
      <c r="C550" s="80" t="s">
        <v>121</v>
      </c>
      <c r="D550" s="286">
        <v>10</v>
      </c>
      <c r="E550" s="17" t="s">
        <v>35</v>
      </c>
      <c r="F550" s="247">
        <f>G550+H550+I550</f>
        <v>7.630001000000001</v>
      </c>
      <c r="G550" s="247">
        <v>0.102</v>
      </c>
      <c r="H550" s="247">
        <v>1.1300000000000001</v>
      </c>
      <c r="I550" s="247">
        <v>6.398001000000001</v>
      </c>
      <c r="J550" s="247">
        <v>584.3000000000001</v>
      </c>
      <c r="K550" s="247">
        <v>6.398001000000001</v>
      </c>
      <c r="L550" s="247">
        <v>584.3000000000001</v>
      </c>
      <c r="M550" s="48">
        <f>K550/L550</f>
        <v>0.010949856238233784</v>
      </c>
      <c r="N550" s="49">
        <v>50.9</v>
      </c>
      <c r="O550" s="50">
        <f>M550*N550</f>
        <v>0.5573476825260996</v>
      </c>
      <c r="P550" s="50">
        <f>M550*60*1000</f>
        <v>656.9913742940271</v>
      </c>
      <c r="Q550" s="248">
        <f>P550*N550/1000</f>
        <v>33.44086095156598</v>
      </c>
    </row>
    <row r="551" spans="1:17" ht="12.75" customHeight="1">
      <c r="A551" s="230"/>
      <c r="B551" s="231" t="s">
        <v>821</v>
      </c>
      <c r="C551" s="44" t="s">
        <v>927</v>
      </c>
      <c r="D551" s="45">
        <v>44</v>
      </c>
      <c r="E551" s="45">
        <v>1964</v>
      </c>
      <c r="F551" s="256">
        <v>28.105</v>
      </c>
      <c r="G551" s="256">
        <v>2.791128</v>
      </c>
      <c r="H551" s="256">
        <v>4.8</v>
      </c>
      <c r="I551" s="256">
        <v>20.51387</v>
      </c>
      <c r="J551" s="256">
        <v>1865.95</v>
      </c>
      <c r="K551" s="256">
        <v>20.51387</v>
      </c>
      <c r="L551" s="256">
        <v>1865.95</v>
      </c>
      <c r="M551" s="46">
        <v>0.010993794045928347</v>
      </c>
      <c r="N551" s="47">
        <v>75.64600000000002</v>
      </c>
      <c r="O551" s="47">
        <v>0.8316365443982959</v>
      </c>
      <c r="P551" s="47">
        <v>659.6276427557009</v>
      </c>
      <c r="Q551" s="257">
        <v>49.89819266389776</v>
      </c>
    </row>
    <row r="552" spans="1:17" ht="12.75" customHeight="1">
      <c r="A552" s="230"/>
      <c r="B552" s="231" t="s">
        <v>129</v>
      </c>
      <c r="C552" s="80" t="s">
        <v>591</v>
      </c>
      <c r="D552" s="286">
        <v>93</v>
      </c>
      <c r="E552" s="17" t="s">
        <v>35</v>
      </c>
      <c r="F552" s="247">
        <f>G552+H552+I552</f>
        <v>39.51</v>
      </c>
      <c r="G552" s="247">
        <v>2.499</v>
      </c>
      <c r="H552" s="247">
        <v>0.8300000000000001</v>
      </c>
      <c r="I552" s="247">
        <v>36.181</v>
      </c>
      <c r="J552" s="247">
        <v>3290.77</v>
      </c>
      <c r="K552" s="247">
        <v>36.181</v>
      </c>
      <c r="L552" s="247">
        <v>3290.77</v>
      </c>
      <c r="M552" s="48">
        <f>K552/L552</f>
        <v>0.01099469121208714</v>
      </c>
      <c r="N552" s="49">
        <v>50.9</v>
      </c>
      <c r="O552" s="50">
        <f>M552*N552</f>
        <v>0.5596297826952354</v>
      </c>
      <c r="P552" s="50">
        <f>M552*60*1000</f>
        <v>659.6814727252284</v>
      </c>
      <c r="Q552" s="248">
        <f>P552*N552/1000</f>
        <v>33.577786961714125</v>
      </c>
    </row>
    <row r="553" spans="1:17" ht="12.75" customHeight="1">
      <c r="A553" s="230"/>
      <c r="B553" s="231" t="s">
        <v>129</v>
      </c>
      <c r="C553" s="80" t="s">
        <v>124</v>
      </c>
      <c r="D553" s="286">
        <v>8</v>
      </c>
      <c r="E553" s="17" t="s">
        <v>35</v>
      </c>
      <c r="F553" s="247">
        <f>G553+H553+I553</f>
        <v>4.800000000000001</v>
      </c>
      <c r="G553" s="247">
        <v>0.35700000000000004</v>
      </c>
      <c r="H553" s="247">
        <v>0.08</v>
      </c>
      <c r="I553" s="247">
        <v>4.363</v>
      </c>
      <c r="J553" s="247">
        <v>396.8</v>
      </c>
      <c r="K553" s="247">
        <v>4.363</v>
      </c>
      <c r="L553" s="247">
        <v>396.8</v>
      </c>
      <c r="M553" s="48">
        <f>K553/L553</f>
        <v>0.01099546370967742</v>
      </c>
      <c r="N553" s="49">
        <v>50.9</v>
      </c>
      <c r="O553" s="50">
        <f>M553*N553</f>
        <v>0.5596691028225806</v>
      </c>
      <c r="P553" s="50">
        <f>M553*60*1000</f>
        <v>659.7278225806452</v>
      </c>
      <c r="Q553" s="248">
        <f>P553*N553/1000</f>
        <v>33.58014616935484</v>
      </c>
    </row>
    <row r="554" spans="1:17" ht="12.75" customHeight="1">
      <c r="A554" s="230"/>
      <c r="B554" s="231" t="s">
        <v>289</v>
      </c>
      <c r="C554" s="80" t="s">
        <v>708</v>
      </c>
      <c r="D554" s="17">
        <v>60</v>
      </c>
      <c r="E554" s="17">
        <v>1941</v>
      </c>
      <c r="F554" s="247">
        <v>50.189</v>
      </c>
      <c r="G554" s="247">
        <v>6.069</v>
      </c>
      <c r="H554" s="247">
        <v>9.6</v>
      </c>
      <c r="I554" s="247">
        <v>34.519999999999996</v>
      </c>
      <c r="J554" s="247">
        <v>3135.27</v>
      </c>
      <c r="K554" s="247">
        <v>34.519</v>
      </c>
      <c r="L554" s="247">
        <v>3131.26</v>
      </c>
      <c r="M554" s="48">
        <v>0.011023996729750962</v>
      </c>
      <c r="N554" s="49">
        <v>55.59</v>
      </c>
      <c r="O554" s="50">
        <v>0.6128239782068561</v>
      </c>
      <c r="P554" s="50">
        <v>661.4398037850577</v>
      </c>
      <c r="Q554" s="248">
        <v>36.76943869241136</v>
      </c>
    </row>
    <row r="555" spans="1:17" ht="12.75" customHeight="1">
      <c r="A555" s="230"/>
      <c r="B555" s="234" t="s">
        <v>277</v>
      </c>
      <c r="C555" s="81" t="s">
        <v>268</v>
      </c>
      <c r="D555" s="15">
        <v>50</v>
      </c>
      <c r="E555" s="15">
        <v>1973</v>
      </c>
      <c r="F555" s="232">
        <f>SUM(G555+H555+I555)</f>
        <v>38.7</v>
      </c>
      <c r="G555" s="232">
        <v>3.2</v>
      </c>
      <c r="H555" s="232">
        <v>7.8</v>
      </c>
      <c r="I555" s="232">
        <v>27.7</v>
      </c>
      <c r="J555" s="232">
        <v>2510.22</v>
      </c>
      <c r="K555" s="232">
        <v>27.7</v>
      </c>
      <c r="L555" s="232">
        <v>2510.2</v>
      </c>
      <c r="M555" s="51">
        <f>SUM(K555/L555)</f>
        <v>0.011034977292646004</v>
      </c>
      <c r="N555" s="52">
        <v>57.3</v>
      </c>
      <c r="O555" s="52">
        <f>SUM(M555*N555)</f>
        <v>0.632304198868616</v>
      </c>
      <c r="P555" s="52">
        <f>SUM(M555*60*1000)</f>
        <v>662.0986375587603</v>
      </c>
      <c r="Q555" s="233">
        <f>SUM(O555*60)</f>
        <v>37.93825193211696</v>
      </c>
    </row>
    <row r="556" spans="1:17" ht="12.75" customHeight="1">
      <c r="A556" s="230"/>
      <c r="B556" s="234" t="s">
        <v>277</v>
      </c>
      <c r="C556" s="81" t="s">
        <v>269</v>
      </c>
      <c r="D556" s="15">
        <v>45</v>
      </c>
      <c r="E556" s="15">
        <v>1981</v>
      </c>
      <c r="F556" s="232">
        <f>SUM(G556+H556+I556)</f>
        <v>34.9</v>
      </c>
      <c r="G556" s="232">
        <v>2.8</v>
      </c>
      <c r="H556" s="232">
        <v>7.2</v>
      </c>
      <c r="I556" s="232">
        <v>24.9</v>
      </c>
      <c r="J556" s="232">
        <v>2250.55</v>
      </c>
      <c r="K556" s="232">
        <v>24.9</v>
      </c>
      <c r="L556" s="232">
        <v>2250.55</v>
      </c>
      <c r="M556" s="51">
        <f>SUM(K556/L556)</f>
        <v>0.011063962142587366</v>
      </c>
      <c r="N556" s="52">
        <v>57.3</v>
      </c>
      <c r="O556" s="52">
        <f>SUM(M556*N556)</f>
        <v>0.633965030770256</v>
      </c>
      <c r="P556" s="52">
        <f>SUM(M556*60*1000)</f>
        <v>663.8377285552419</v>
      </c>
      <c r="Q556" s="233">
        <f>SUM(O556*60)</f>
        <v>38.03790184621536</v>
      </c>
    </row>
    <row r="557" spans="1:17" ht="12.75" customHeight="1">
      <c r="A557" s="230"/>
      <c r="B557" s="231" t="s">
        <v>252</v>
      </c>
      <c r="C557" s="81" t="s">
        <v>222</v>
      </c>
      <c r="D557" s="15">
        <v>42</v>
      </c>
      <c r="E557" s="15">
        <v>1994</v>
      </c>
      <c r="F557" s="232">
        <v>30.98</v>
      </c>
      <c r="G557" s="232">
        <v>5.127476</v>
      </c>
      <c r="H557" s="232">
        <v>5.84</v>
      </c>
      <c r="I557" s="232">
        <v>20.012525</v>
      </c>
      <c r="J557" s="232">
        <v>1808.75</v>
      </c>
      <c r="K557" s="232">
        <v>20.012525</v>
      </c>
      <c r="L557" s="232">
        <v>1808.75</v>
      </c>
      <c r="M557" s="51">
        <f>K557/L557</f>
        <v>0.011064284727021423</v>
      </c>
      <c r="N557" s="52">
        <v>63.329</v>
      </c>
      <c r="O557" s="52">
        <f>K557*N557/J557</f>
        <v>0.7006900874775397</v>
      </c>
      <c r="P557" s="52">
        <f>M557*60*1000</f>
        <v>663.8570836212854</v>
      </c>
      <c r="Q557" s="233">
        <f>O557*60</f>
        <v>42.04140524865238</v>
      </c>
    </row>
    <row r="558" spans="1:17" ht="12.75" customHeight="1">
      <c r="A558" s="230"/>
      <c r="B558" s="231" t="s">
        <v>129</v>
      </c>
      <c r="C558" s="80" t="s">
        <v>308</v>
      </c>
      <c r="D558" s="286">
        <v>45</v>
      </c>
      <c r="E558" s="17" t="s">
        <v>35</v>
      </c>
      <c r="F558" s="247">
        <f>G558+H558+I558</f>
        <v>36.269999999999996</v>
      </c>
      <c r="G558" s="247">
        <v>3.315</v>
      </c>
      <c r="H558" s="247">
        <v>7.2</v>
      </c>
      <c r="I558" s="247">
        <v>25.755</v>
      </c>
      <c r="J558" s="247">
        <v>2326.05</v>
      </c>
      <c r="K558" s="247">
        <v>25.755</v>
      </c>
      <c r="L558" s="247">
        <v>2326.05</v>
      </c>
      <c r="M558" s="48">
        <f>K558/L558</f>
        <v>0.01107241890759012</v>
      </c>
      <c r="N558" s="49">
        <v>50.9</v>
      </c>
      <c r="O558" s="50">
        <f>M558*N558</f>
        <v>0.5635861223963371</v>
      </c>
      <c r="P558" s="50">
        <f>M558*60*1000</f>
        <v>664.3451344554072</v>
      </c>
      <c r="Q558" s="248">
        <f>P558*N558/1000</f>
        <v>33.815167343780224</v>
      </c>
    </row>
    <row r="559" spans="1:17" ht="12.75" customHeight="1">
      <c r="A559" s="230"/>
      <c r="B559" s="231" t="s">
        <v>252</v>
      </c>
      <c r="C559" s="81" t="s">
        <v>217</v>
      </c>
      <c r="D559" s="15">
        <v>35</v>
      </c>
      <c r="E559" s="15">
        <v>1993</v>
      </c>
      <c r="F559" s="232">
        <v>32.66</v>
      </c>
      <c r="G559" s="232">
        <v>4.5176</v>
      </c>
      <c r="H559" s="232">
        <v>5.44</v>
      </c>
      <c r="I559" s="232">
        <v>22.7024</v>
      </c>
      <c r="J559" s="232">
        <v>2047.51</v>
      </c>
      <c r="K559" s="232">
        <v>22.7024</v>
      </c>
      <c r="L559" s="232">
        <v>2047.51</v>
      </c>
      <c r="M559" s="51">
        <f>K559/L559</f>
        <v>0.011087809094949476</v>
      </c>
      <c r="N559" s="52">
        <v>63.329</v>
      </c>
      <c r="O559" s="52">
        <f>K559*N559/J559</f>
        <v>0.7021798621740554</v>
      </c>
      <c r="P559" s="52">
        <f>M559*60*1000</f>
        <v>665.2685456969685</v>
      </c>
      <c r="Q559" s="233">
        <f>O559*60</f>
        <v>42.13079173044332</v>
      </c>
    </row>
    <row r="560" spans="1:17" ht="12.75" customHeight="1">
      <c r="A560" s="230"/>
      <c r="B560" s="231" t="s">
        <v>921</v>
      </c>
      <c r="C560" s="280" t="s">
        <v>911</v>
      </c>
      <c r="D560" s="281">
        <v>12</v>
      </c>
      <c r="E560" s="281">
        <v>1981</v>
      </c>
      <c r="F560" s="282">
        <v>10.593</v>
      </c>
      <c r="G560" s="282">
        <v>0.80565</v>
      </c>
      <c r="H560" s="282">
        <v>1.84</v>
      </c>
      <c r="I560" s="282">
        <v>7.947348</v>
      </c>
      <c r="J560" s="282">
        <v>716.05</v>
      </c>
      <c r="K560" s="282">
        <v>7.947348</v>
      </c>
      <c r="L560" s="282">
        <v>716.05</v>
      </c>
      <c r="M560" s="283">
        <v>0.011098872983730187</v>
      </c>
      <c r="N560" s="284">
        <v>88.399</v>
      </c>
      <c r="O560" s="284">
        <v>0.9811292728887648</v>
      </c>
      <c r="P560" s="284">
        <v>665.9323790238112</v>
      </c>
      <c r="Q560" s="285">
        <v>58.86775637332589</v>
      </c>
    </row>
    <row r="561" spans="1:17" ht="12.75" customHeight="1">
      <c r="A561" s="230"/>
      <c r="B561" s="231" t="s">
        <v>186</v>
      </c>
      <c r="C561" s="255" t="s">
        <v>159</v>
      </c>
      <c r="D561" s="45">
        <v>59</v>
      </c>
      <c r="E561" s="45">
        <v>1964</v>
      </c>
      <c r="F561" s="256">
        <v>44.938</v>
      </c>
      <c r="G561" s="256">
        <v>6.488466</v>
      </c>
      <c r="H561" s="256">
        <v>9.12</v>
      </c>
      <c r="I561" s="256">
        <v>29.329536</v>
      </c>
      <c r="J561" s="256">
        <v>2642.27</v>
      </c>
      <c r="K561" s="256">
        <v>29.329536</v>
      </c>
      <c r="L561" s="256">
        <v>2642.27</v>
      </c>
      <c r="M561" s="46">
        <v>0.011100128298773404</v>
      </c>
      <c r="N561" s="47">
        <v>69.215</v>
      </c>
      <c r="O561" s="47">
        <v>0.7682953801996012</v>
      </c>
      <c r="P561" s="47">
        <v>666.0076979264043</v>
      </c>
      <c r="Q561" s="257">
        <v>46.09772281197608</v>
      </c>
    </row>
    <row r="562" spans="1:17" ht="12.75" customHeight="1">
      <c r="A562" s="230"/>
      <c r="B562" s="231" t="s">
        <v>129</v>
      </c>
      <c r="C562" s="80" t="s">
        <v>119</v>
      </c>
      <c r="D562" s="286">
        <v>28</v>
      </c>
      <c r="E562" s="17" t="s">
        <v>35</v>
      </c>
      <c r="F562" s="247">
        <f>G562+H562+I562</f>
        <v>15.400001</v>
      </c>
      <c r="G562" s="247">
        <v>0.70176</v>
      </c>
      <c r="H562" s="247">
        <v>0.28</v>
      </c>
      <c r="I562" s="247">
        <v>14.418241</v>
      </c>
      <c r="J562" s="247">
        <v>1295.3600000000001</v>
      </c>
      <c r="K562" s="247">
        <v>14.418241</v>
      </c>
      <c r="L562" s="247">
        <v>1295.3600000000001</v>
      </c>
      <c r="M562" s="48">
        <f>K562/L562</f>
        <v>0.011130682590167983</v>
      </c>
      <c r="N562" s="49">
        <v>50.9</v>
      </c>
      <c r="O562" s="50">
        <f>M562*N562</f>
        <v>0.5665517438395503</v>
      </c>
      <c r="P562" s="50">
        <f>M562*60*1000</f>
        <v>667.840955410079</v>
      </c>
      <c r="Q562" s="248">
        <f>P562*N562/1000</f>
        <v>33.99310463037302</v>
      </c>
    </row>
    <row r="563" spans="1:17" ht="12.75" customHeight="1">
      <c r="A563" s="230"/>
      <c r="B563" s="231" t="s">
        <v>129</v>
      </c>
      <c r="C563" s="80" t="s">
        <v>120</v>
      </c>
      <c r="D563" s="286">
        <v>54</v>
      </c>
      <c r="E563" s="17" t="s">
        <v>35</v>
      </c>
      <c r="F563" s="247">
        <f>G563+H563+I563</f>
        <v>39.10976</v>
      </c>
      <c r="G563" s="247">
        <v>4.01676</v>
      </c>
      <c r="H563" s="247">
        <v>8.4</v>
      </c>
      <c r="I563" s="247">
        <v>26.693</v>
      </c>
      <c r="J563" s="247">
        <v>2392.67</v>
      </c>
      <c r="K563" s="247">
        <v>26.693</v>
      </c>
      <c r="L563" s="247">
        <v>2392.67</v>
      </c>
      <c r="M563" s="48">
        <f>K563/L563</f>
        <v>0.011156156093401932</v>
      </c>
      <c r="N563" s="49">
        <v>50.9</v>
      </c>
      <c r="O563" s="50">
        <f>M563*N563</f>
        <v>0.5678483451541584</v>
      </c>
      <c r="P563" s="50">
        <f>M563*60*1000</f>
        <v>669.369365604116</v>
      </c>
      <c r="Q563" s="248">
        <f>P563*N563/1000</f>
        <v>34.0709007092495</v>
      </c>
    </row>
    <row r="564" spans="1:17" ht="12.75" customHeight="1">
      <c r="A564" s="230"/>
      <c r="B564" s="234" t="s">
        <v>421</v>
      </c>
      <c r="C564" s="34" t="s">
        <v>430</v>
      </c>
      <c r="D564" s="17">
        <v>45</v>
      </c>
      <c r="E564" s="17">
        <v>1980</v>
      </c>
      <c r="F564" s="247">
        <v>37.806</v>
      </c>
      <c r="G564" s="247">
        <v>4.93</v>
      </c>
      <c r="H564" s="247">
        <v>7.201</v>
      </c>
      <c r="I564" s="247">
        <v>25.675</v>
      </c>
      <c r="J564" s="247">
        <v>2298</v>
      </c>
      <c r="K564" s="247">
        <v>25.675</v>
      </c>
      <c r="L564" s="247">
        <v>2298</v>
      </c>
      <c r="M564" s="48">
        <f>K564/L564</f>
        <v>0.011172758920800696</v>
      </c>
      <c r="N564" s="49">
        <v>85.02</v>
      </c>
      <c r="O564" s="50">
        <f>M564*N564</f>
        <v>0.9499079634464751</v>
      </c>
      <c r="P564" s="50">
        <f>M564*60*1000</f>
        <v>670.3655352480417</v>
      </c>
      <c r="Q564" s="248">
        <f>P564*N564/1000</f>
        <v>56.9944778067885</v>
      </c>
    </row>
    <row r="565" spans="1:17" ht="12.75" customHeight="1">
      <c r="A565" s="230"/>
      <c r="B565" s="231" t="s">
        <v>821</v>
      </c>
      <c r="C565" s="287" t="s">
        <v>928</v>
      </c>
      <c r="D565" s="250">
        <v>20</v>
      </c>
      <c r="E565" s="250">
        <v>1973</v>
      </c>
      <c r="F565" s="251">
        <v>14.999</v>
      </c>
      <c r="G565" s="251">
        <v>1.4076</v>
      </c>
      <c r="H565" s="251">
        <v>3.2</v>
      </c>
      <c r="I565" s="251">
        <v>10.391399</v>
      </c>
      <c r="J565" s="251">
        <v>929.05</v>
      </c>
      <c r="K565" s="251">
        <v>10.391399</v>
      </c>
      <c r="L565" s="251">
        <v>929.05</v>
      </c>
      <c r="M565" s="252">
        <v>0.011184972821699586</v>
      </c>
      <c r="N565" s="253">
        <v>75.64600000000002</v>
      </c>
      <c r="O565" s="253">
        <v>0.846098454070287</v>
      </c>
      <c r="P565" s="253">
        <v>671.0983693019751</v>
      </c>
      <c r="Q565" s="254">
        <v>50.76590724421722</v>
      </c>
    </row>
    <row r="566" spans="1:17" ht="12.75" customHeight="1">
      <c r="A566" s="230"/>
      <c r="B566" s="231" t="s">
        <v>186</v>
      </c>
      <c r="C566" s="255" t="s">
        <v>172</v>
      </c>
      <c r="D566" s="45">
        <v>24</v>
      </c>
      <c r="E566" s="45">
        <v>1959</v>
      </c>
      <c r="F566" s="256">
        <v>19.906</v>
      </c>
      <c r="G566" s="256">
        <v>5.06208</v>
      </c>
      <c r="H566" s="256">
        <v>0</v>
      </c>
      <c r="I566" s="256">
        <v>14.843924</v>
      </c>
      <c r="J566" s="256">
        <v>1321.74</v>
      </c>
      <c r="K566" s="256">
        <v>14.843924</v>
      </c>
      <c r="L566" s="256">
        <v>1321.74</v>
      </c>
      <c r="M566" s="46">
        <v>0.01123059300618881</v>
      </c>
      <c r="N566" s="47">
        <v>69.215</v>
      </c>
      <c r="O566" s="47">
        <v>0.7773254949233586</v>
      </c>
      <c r="P566" s="47">
        <v>673.8355803713287</v>
      </c>
      <c r="Q566" s="257">
        <v>46.639529695401514</v>
      </c>
    </row>
    <row r="567" spans="1:17" ht="12.75" customHeight="1">
      <c r="A567" s="230"/>
      <c r="B567" s="234" t="s">
        <v>421</v>
      </c>
      <c r="C567" s="34" t="s">
        <v>429</v>
      </c>
      <c r="D567" s="17">
        <v>37</v>
      </c>
      <c r="E567" s="17">
        <v>1972</v>
      </c>
      <c r="F567" s="247">
        <v>30.221</v>
      </c>
      <c r="G567" s="247">
        <v>2.493</v>
      </c>
      <c r="H567" s="247">
        <v>5.921</v>
      </c>
      <c r="I567" s="247">
        <v>21.807</v>
      </c>
      <c r="J567" s="247">
        <v>1935.1</v>
      </c>
      <c r="K567" s="247">
        <v>21.807</v>
      </c>
      <c r="L567" s="247">
        <v>1935.1</v>
      </c>
      <c r="M567" s="48">
        <f>K567/L567</f>
        <v>0.011269185055035916</v>
      </c>
      <c r="N567" s="49">
        <v>85.02</v>
      </c>
      <c r="O567" s="50">
        <f>M567*N567</f>
        <v>0.9581061133791535</v>
      </c>
      <c r="P567" s="50">
        <f>M567*60*1000</f>
        <v>676.151103302155</v>
      </c>
      <c r="Q567" s="248">
        <f>P567*N567/1000</f>
        <v>57.48636680274922</v>
      </c>
    </row>
    <row r="568" spans="1:17" ht="12.75" customHeight="1">
      <c r="A568" s="230"/>
      <c r="B568" s="231" t="s">
        <v>921</v>
      </c>
      <c r="C568" s="280" t="s">
        <v>912</v>
      </c>
      <c r="D568" s="281">
        <v>30</v>
      </c>
      <c r="E568" s="281">
        <v>1980</v>
      </c>
      <c r="F568" s="282">
        <v>22.3</v>
      </c>
      <c r="G568" s="282">
        <v>3.06147</v>
      </c>
      <c r="H568" s="282">
        <v>3.84</v>
      </c>
      <c r="I568" s="282">
        <v>15.398527</v>
      </c>
      <c r="J568" s="282">
        <v>1363.59</v>
      </c>
      <c r="K568" s="282">
        <v>15.398527</v>
      </c>
      <c r="L568" s="282">
        <v>1363.59</v>
      </c>
      <c r="M568" s="283">
        <v>0.011292637082994156</v>
      </c>
      <c r="N568" s="284">
        <v>88.399</v>
      </c>
      <c r="O568" s="284">
        <v>0.9982578254996004</v>
      </c>
      <c r="P568" s="284">
        <v>677.5582249796494</v>
      </c>
      <c r="Q568" s="285">
        <v>59.895469529976026</v>
      </c>
    </row>
    <row r="569" spans="1:17" ht="12.75" customHeight="1">
      <c r="A569" s="230"/>
      <c r="B569" s="231" t="s">
        <v>129</v>
      </c>
      <c r="C569" s="80" t="s">
        <v>592</v>
      </c>
      <c r="D569" s="286">
        <v>12</v>
      </c>
      <c r="E569" s="17" t="s">
        <v>35</v>
      </c>
      <c r="F569" s="247">
        <f>G569+H569+I569</f>
        <v>7.744999999999999</v>
      </c>
      <c r="G569" s="247">
        <v>0.255</v>
      </c>
      <c r="H569" s="247">
        <v>1.69</v>
      </c>
      <c r="I569" s="247">
        <v>5.8</v>
      </c>
      <c r="J569" s="247">
        <v>510.21000000000004</v>
      </c>
      <c r="K569" s="247">
        <v>5.8</v>
      </c>
      <c r="L569" s="247">
        <v>510.21000000000004</v>
      </c>
      <c r="M569" s="48">
        <f>K569/L569</f>
        <v>0.011367868132729659</v>
      </c>
      <c r="N569" s="49">
        <v>50.9</v>
      </c>
      <c r="O569" s="50">
        <f>M569*N569</f>
        <v>0.5786244879559396</v>
      </c>
      <c r="P569" s="50">
        <f>M569*60*1000</f>
        <v>682.0720879637795</v>
      </c>
      <c r="Q569" s="248">
        <f>P569*N569/1000</f>
        <v>34.71746927735637</v>
      </c>
    </row>
    <row r="570" spans="1:17" ht="12.75" customHeight="1">
      <c r="A570" s="230"/>
      <c r="B570" s="231" t="s">
        <v>129</v>
      </c>
      <c r="C570" s="80" t="s">
        <v>307</v>
      </c>
      <c r="D570" s="286">
        <v>44</v>
      </c>
      <c r="E570" s="17" t="s">
        <v>35</v>
      </c>
      <c r="F570" s="247">
        <f>G570+H570+I570</f>
        <v>45.659991000000005</v>
      </c>
      <c r="G570" s="247">
        <v>5.1000000000000005</v>
      </c>
      <c r="H570" s="247">
        <v>6.88</v>
      </c>
      <c r="I570" s="247">
        <v>33.679991</v>
      </c>
      <c r="J570" s="247">
        <v>2962.01</v>
      </c>
      <c r="K570" s="247">
        <v>33.679991</v>
      </c>
      <c r="L570" s="247">
        <v>2962.01</v>
      </c>
      <c r="M570" s="48">
        <f>K570/L570</f>
        <v>0.011370654049108544</v>
      </c>
      <c r="N570" s="49">
        <v>50.9</v>
      </c>
      <c r="O570" s="50">
        <f>M570*N570</f>
        <v>0.5787662910996249</v>
      </c>
      <c r="P570" s="50">
        <f>M570*60*1000</f>
        <v>682.2392429465127</v>
      </c>
      <c r="Q570" s="248">
        <f>P570*N570/1000</f>
        <v>34.7259774659775</v>
      </c>
    </row>
    <row r="571" spans="1:17" ht="12.75" customHeight="1">
      <c r="A571" s="230"/>
      <c r="B571" s="231" t="s">
        <v>76</v>
      </c>
      <c r="C571" s="81" t="s">
        <v>59</v>
      </c>
      <c r="D571" s="15">
        <v>57</v>
      </c>
      <c r="E571" s="15">
        <v>1982</v>
      </c>
      <c r="F571" s="232">
        <v>55.91</v>
      </c>
      <c r="G571" s="232">
        <v>7.63</v>
      </c>
      <c r="H571" s="232">
        <v>8.64</v>
      </c>
      <c r="I571" s="232">
        <f>F571-G571-H571</f>
        <v>39.63999999999999</v>
      </c>
      <c r="J571" s="232">
        <v>3486.09</v>
      </c>
      <c r="K571" s="232">
        <f>I571/J571*L571</f>
        <v>39.63999999999999</v>
      </c>
      <c r="L571" s="232">
        <v>3486.09</v>
      </c>
      <c r="M571" s="51">
        <f>K571/L571</f>
        <v>0.011370905513053304</v>
      </c>
      <c r="N571" s="52">
        <v>49.595</v>
      </c>
      <c r="O571" s="52">
        <f>M571*N571</f>
        <v>0.5639400589198785</v>
      </c>
      <c r="P571" s="52">
        <f>M571*60*1000</f>
        <v>682.2543307831982</v>
      </c>
      <c r="Q571" s="233">
        <f>P571*N571/1000</f>
        <v>33.83640353519271</v>
      </c>
    </row>
    <row r="572" spans="1:17" ht="12.75" customHeight="1">
      <c r="A572" s="230"/>
      <c r="B572" s="231" t="s">
        <v>76</v>
      </c>
      <c r="C572" s="81" t="s">
        <v>66</v>
      </c>
      <c r="D572" s="15">
        <v>92</v>
      </c>
      <c r="E572" s="15">
        <v>1991</v>
      </c>
      <c r="F572" s="232">
        <v>67.89</v>
      </c>
      <c r="G572" s="232">
        <v>10.2</v>
      </c>
      <c r="H572" s="232">
        <v>15.12</v>
      </c>
      <c r="I572" s="232">
        <f>F572-G572-H572</f>
        <v>42.57</v>
      </c>
      <c r="J572" s="232">
        <v>3722</v>
      </c>
      <c r="K572" s="232">
        <f>I572/J572*L572</f>
        <v>40.56708264373993</v>
      </c>
      <c r="L572" s="232">
        <v>3546.88</v>
      </c>
      <c r="M572" s="51">
        <f>K572/L572</f>
        <v>0.011437399247716282</v>
      </c>
      <c r="N572" s="52">
        <v>49.595</v>
      </c>
      <c r="O572" s="52">
        <f>M572*N572</f>
        <v>0.567237815690489</v>
      </c>
      <c r="P572" s="52">
        <f>M572*60*1000</f>
        <v>686.2439548629769</v>
      </c>
      <c r="Q572" s="233">
        <f>P572*N572/1000</f>
        <v>34.03426894142934</v>
      </c>
    </row>
    <row r="573" spans="1:17" ht="12.75" customHeight="1">
      <c r="A573" s="230"/>
      <c r="B573" s="231" t="s">
        <v>289</v>
      </c>
      <c r="C573" s="80" t="s">
        <v>709</v>
      </c>
      <c r="D573" s="17">
        <v>36</v>
      </c>
      <c r="E573" s="17">
        <v>1965</v>
      </c>
      <c r="F573" s="247">
        <v>26.181</v>
      </c>
      <c r="G573" s="247">
        <v>3.04266</v>
      </c>
      <c r="H573" s="247">
        <v>5.76</v>
      </c>
      <c r="I573" s="247">
        <v>17.37834</v>
      </c>
      <c r="J573" s="247">
        <v>1518.85</v>
      </c>
      <c r="K573" s="247">
        <v>17.378</v>
      </c>
      <c r="L573" s="247">
        <v>1518.85</v>
      </c>
      <c r="M573" s="48">
        <v>0.01144155117358528</v>
      </c>
      <c r="N573" s="49">
        <v>55.59</v>
      </c>
      <c r="O573" s="50">
        <v>0.6360358297396057</v>
      </c>
      <c r="P573" s="50">
        <v>686.4930704151168</v>
      </c>
      <c r="Q573" s="248">
        <v>38.16214978437634</v>
      </c>
    </row>
    <row r="574" spans="1:17" ht="12.75" customHeight="1">
      <c r="A574" s="230"/>
      <c r="B574" s="231" t="s">
        <v>901</v>
      </c>
      <c r="C574" s="34" t="s">
        <v>887</v>
      </c>
      <c r="D574" s="17">
        <v>40</v>
      </c>
      <c r="E574" s="17">
        <v>1988</v>
      </c>
      <c r="F574" s="247">
        <v>30.171</v>
      </c>
      <c r="G574" s="247">
        <v>2.856</v>
      </c>
      <c r="H574" s="247">
        <v>3.92</v>
      </c>
      <c r="I574" s="247">
        <v>23.394999</v>
      </c>
      <c r="J574" s="247">
        <v>2040.9</v>
      </c>
      <c r="K574" s="247">
        <v>23.394999</v>
      </c>
      <c r="L574" s="247">
        <v>2040.9</v>
      </c>
      <c r="M574" s="48">
        <v>0.011463079523739525</v>
      </c>
      <c r="N574" s="49">
        <v>69.76</v>
      </c>
      <c r="O574" s="50">
        <v>0.7996644275760694</v>
      </c>
      <c r="P574" s="50">
        <v>687.7847714243715</v>
      </c>
      <c r="Q574" s="248">
        <v>47.97986565456416</v>
      </c>
    </row>
    <row r="575" spans="1:17" ht="12.75" customHeight="1">
      <c r="A575" s="230"/>
      <c r="B575" s="234" t="s">
        <v>361</v>
      </c>
      <c r="C575" s="80" t="s">
        <v>526</v>
      </c>
      <c r="D575" s="17">
        <v>20</v>
      </c>
      <c r="E575" s="17">
        <v>1990</v>
      </c>
      <c r="F575" s="247">
        <v>18.1</v>
      </c>
      <c r="G575" s="247">
        <v>2.624</v>
      </c>
      <c r="H575" s="247">
        <v>3.2</v>
      </c>
      <c r="I575" s="247">
        <v>12.275</v>
      </c>
      <c r="J575" s="247">
        <v>1069.95</v>
      </c>
      <c r="K575" s="247">
        <v>12.275</v>
      </c>
      <c r="L575" s="247">
        <v>1069.95</v>
      </c>
      <c r="M575" s="48">
        <v>0.011472498714893219</v>
      </c>
      <c r="N575" s="49">
        <v>57</v>
      </c>
      <c r="O575" s="50">
        <v>0.6539324267489135</v>
      </c>
      <c r="P575" s="50">
        <v>688.3499228935931</v>
      </c>
      <c r="Q575" s="248">
        <v>39.235945604934805</v>
      </c>
    </row>
    <row r="576" spans="1:17" ht="12.75" customHeight="1">
      <c r="A576" s="230"/>
      <c r="B576" s="231" t="s">
        <v>444</v>
      </c>
      <c r="C576" s="81" t="s">
        <v>721</v>
      </c>
      <c r="D576" s="15">
        <v>40</v>
      </c>
      <c r="E576" s="15">
        <v>1981</v>
      </c>
      <c r="F576" s="232">
        <v>36.469</v>
      </c>
      <c r="G576" s="232">
        <v>3.927</v>
      </c>
      <c r="H576" s="232">
        <v>6.4</v>
      </c>
      <c r="I576" s="232">
        <v>26.14199</v>
      </c>
      <c r="J576" s="232">
        <v>2247.63</v>
      </c>
      <c r="K576" s="232">
        <v>26.1</v>
      </c>
      <c r="L576" s="232">
        <v>2247.6</v>
      </c>
      <c r="M576" s="51">
        <v>0.011612386545648693</v>
      </c>
      <c r="N576" s="52">
        <v>54.06</v>
      </c>
      <c r="O576" s="52">
        <v>0.6277656166577684</v>
      </c>
      <c r="P576" s="52">
        <v>696.7431927389216</v>
      </c>
      <c r="Q576" s="233">
        <v>37.665936999466105</v>
      </c>
    </row>
    <row r="577" spans="1:17" ht="12.75" customHeight="1">
      <c r="A577" s="230"/>
      <c r="B577" s="231" t="s">
        <v>444</v>
      </c>
      <c r="C577" s="81" t="s">
        <v>722</v>
      </c>
      <c r="D577" s="15">
        <v>30</v>
      </c>
      <c r="E577" s="15">
        <v>1990</v>
      </c>
      <c r="F577" s="232">
        <v>29.12</v>
      </c>
      <c r="G577" s="232">
        <v>2.958</v>
      </c>
      <c r="H577" s="232">
        <v>4.8</v>
      </c>
      <c r="I577" s="232">
        <v>21.361995</v>
      </c>
      <c r="J577" s="232">
        <v>2247.63</v>
      </c>
      <c r="K577" s="232">
        <v>26.14199</v>
      </c>
      <c r="L577" s="232">
        <v>2247.663</v>
      </c>
      <c r="M577" s="51">
        <v>0.011630742686959744</v>
      </c>
      <c r="N577" s="52">
        <v>54.06</v>
      </c>
      <c r="O577" s="52">
        <v>0.6287579496570438</v>
      </c>
      <c r="P577" s="52">
        <v>697.8445612175847</v>
      </c>
      <c r="Q577" s="233">
        <v>37.72547697942263</v>
      </c>
    </row>
    <row r="578" spans="1:17" ht="12.75" customHeight="1">
      <c r="A578" s="230"/>
      <c r="B578" s="234" t="s">
        <v>361</v>
      </c>
      <c r="C578" s="80" t="s">
        <v>533</v>
      </c>
      <c r="D578" s="17">
        <v>20</v>
      </c>
      <c r="E578" s="17">
        <v>1986</v>
      </c>
      <c r="F578" s="247">
        <v>18.852</v>
      </c>
      <c r="G578" s="247">
        <v>3.35</v>
      </c>
      <c r="H578" s="247">
        <v>3.2</v>
      </c>
      <c r="I578" s="247">
        <v>12.301</v>
      </c>
      <c r="J578" s="247">
        <v>1054.27</v>
      </c>
      <c r="K578" s="247">
        <v>12.301</v>
      </c>
      <c r="L578" s="247">
        <v>1054.27</v>
      </c>
      <c r="M578" s="48">
        <v>0.011667789086287194</v>
      </c>
      <c r="N578" s="49">
        <v>57</v>
      </c>
      <c r="O578" s="50">
        <v>0.66506397791837</v>
      </c>
      <c r="P578" s="50">
        <v>700.0673451772317</v>
      </c>
      <c r="Q578" s="248">
        <v>39.90383867510221</v>
      </c>
    </row>
    <row r="579" spans="1:17" ht="12.75" customHeight="1">
      <c r="A579" s="230"/>
      <c r="B579" s="234" t="s">
        <v>800</v>
      </c>
      <c r="C579" s="258" t="s">
        <v>830</v>
      </c>
      <c r="D579" s="259">
        <v>38</v>
      </c>
      <c r="E579" s="259">
        <v>1978</v>
      </c>
      <c r="F579" s="260">
        <v>32.509</v>
      </c>
      <c r="G579" s="260">
        <v>3.822246</v>
      </c>
      <c r="H579" s="260">
        <v>5.92</v>
      </c>
      <c r="I579" s="260">
        <v>22.766751</v>
      </c>
      <c r="J579" s="260">
        <v>1934.43</v>
      </c>
      <c r="K579" s="260">
        <v>22.766751</v>
      </c>
      <c r="L579" s="260">
        <v>1934.43</v>
      </c>
      <c r="M579" s="261">
        <v>0.011769229695569237</v>
      </c>
      <c r="N579" s="262">
        <v>82.186</v>
      </c>
      <c r="O579" s="262">
        <v>0.9672659117600534</v>
      </c>
      <c r="P579" s="262">
        <v>706.1537817341542</v>
      </c>
      <c r="Q579" s="263">
        <v>58.0359547056032</v>
      </c>
    </row>
    <row r="580" spans="1:17" ht="12.75" customHeight="1">
      <c r="A580" s="230"/>
      <c r="B580" s="231" t="s">
        <v>129</v>
      </c>
      <c r="C580" s="80" t="s">
        <v>593</v>
      </c>
      <c r="D580" s="286">
        <v>103</v>
      </c>
      <c r="E580" s="17" t="s">
        <v>35</v>
      </c>
      <c r="F580" s="247">
        <f>G580+H580+I580</f>
        <v>45.679997</v>
      </c>
      <c r="G580" s="247">
        <v>3.48075</v>
      </c>
      <c r="H580" s="247">
        <v>0.935</v>
      </c>
      <c r="I580" s="247">
        <v>41.264247</v>
      </c>
      <c r="J580" s="247">
        <v>3493.73</v>
      </c>
      <c r="K580" s="247">
        <v>41.264247</v>
      </c>
      <c r="L580" s="247">
        <v>3493.73</v>
      </c>
      <c r="M580" s="48">
        <f>K580/L580</f>
        <v>0.011810943318459067</v>
      </c>
      <c r="N580" s="49">
        <v>50.9</v>
      </c>
      <c r="O580" s="50">
        <f>M580*N580</f>
        <v>0.6011770149095665</v>
      </c>
      <c r="P580" s="50">
        <f>M580*60*1000</f>
        <v>708.6565991075441</v>
      </c>
      <c r="Q580" s="248">
        <f>P580*N580/1000</f>
        <v>36.07062089457399</v>
      </c>
    </row>
    <row r="581" spans="1:17" ht="12.75" customHeight="1">
      <c r="A581" s="230"/>
      <c r="B581" s="231" t="s">
        <v>289</v>
      </c>
      <c r="C581" s="80" t="s">
        <v>710</v>
      </c>
      <c r="D581" s="17">
        <v>47</v>
      </c>
      <c r="E581" s="17">
        <v>1962</v>
      </c>
      <c r="F581" s="247">
        <v>29.129</v>
      </c>
      <c r="G581" s="247">
        <v>4.388</v>
      </c>
      <c r="H581" s="247">
        <v>0.46</v>
      </c>
      <c r="I581" s="247">
        <v>24.281</v>
      </c>
      <c r="J581" s="247">
        <v>2030.42</v>
      </c>
      <c r="K581" s="247">
        <v>22.67959</v>
      </c>
      <c r="L581" s="247">
        <v>1896.51</v>
      </c>
      <c r="M581" s="48">
        <v>0.011958592361759232</v>
      </c>
      <c r="N581" s="49">
        <v>55.59</v>
      </c>
      <c r="O581" s="50">
        <v>0.6647781493901957</v>
      </c>
      <c r="P581" s="50">
        <v>717.515541705554</v>
      </c>
      <c r="Q581" s="248">
        <v>39.88668896341176</v>
      </c>
    </row>
    <row r="582" spans="1:17" ht="12.75" customHeight="1">
      <c r="A582" s="230"/>
      <c r="B582" s="231" t="s">
        <v>186</v>
      </c>
      <c r="C582" s="255" t="s">
        <v>171</v>
      </c>
      <c r="D582" s="45">
        <v>60</v>
      </c>
      <c r="E582" s="45">
        <v>1981</v>
      </c>
      <c r="F582" s="256">
        <v>59.022</v>
      </c>
      <c r="G582" s="256">
        <v>11.566751</v>
      </c>
      <c r="H582" s="256">
        <v>9.6</v>
      </c>
      <c r="I582" s="256">
        <v>37.85523</v>
      </c>
      <c r="J582" s="256">
        <v>3139.2</v>
      </c>
      <c r="K582" s="256">
        <v>37.85523</v>
      </c>
      <c r="L582" s="256">
        <v>3139.2</v>
      </c>
      <c r="M582" s="46">
        <v>0.012058878058103975</v>
      </c>
      <c r="N582" s="47">
        <v>69.215</v>
      </c>
      <c r="O582" s="47">
        <v>0.8346552447916666</v>
      </c>
      <c r="P582" s="47">
        <v>723.5326834862385</v>
      </c>
      <c r="Q582" s="257">
        <v>50.0793146875</v>
      </c>
    </row>
    <row r="583" spans="1:17" ht="12.75" customHeight="1">
      <c r="A583" s="230"/>
      <c r="B583" s="234" t="s">
        <v>800</v>
      </c>
      <c r="C583" s="258" t="s">
        <v>831</v>
      </c>
      <c r="D583" s="259">
        <v>37</v>
      </c>
      <c r="E583" s="259">
        <v>1983</v>
      </c>
      <c r="F583" s="260">
        <v>33.891</v>
      </c>
      <c r="G583" s="260">
        <v>3.213</v>
      </c>
      <c r="H583" s="260">
        <v>6.08</v>
      </c>
      <c r="I583" s="260">
        <v>24.598003</v>
      </c>
      <c r="J583" s="260">
        <v>2034.47</v>
      </c>
      <c r="K583" s="260">
        <v>24.598003</v>
      </c>
      <c r="L583" s="260">
        <v>2034.47</v>
      </c>
      <c r="M583" s="261">
        <v>0.01209061966998776</v>
      </c>
      <c r="N583" s="262">
        <v>82.186</v>
      </c>
      <c r="O583" s="262">
        <v>0.9936796681976141</v>
      </c>
      <c r="P583" s="262">
        <v>725.4371801992656</v>
      </c>
      <c r="Q583" s="263">
        <v>59.62078009185685</v>
      </c>
    </row>
    <row r="584" spans="1:17" ht="12.75" customHeight="1">
      <c r="A584" s="230"/>
      <c r="B584" s="234" t="s">
        <v>30</v>
      </c>
      <c r="C584" s="80" t="s">
        <v>197</v>
      </c>
      <c r="D584" s="17">
        <v>9</v>
      </c>
      <c r="E584" s="17">
        <v>1992</v>
      </c>
      <c r="F584" s="247">
        <f>G584+H584+I584</f>
        <v>7.695</v>
      </c>
      <c r="G584" s="247">
        <v>0.636812</v>
      </c>
      <c r="H584" s="247">
        <v>1.44</v>
      </c>
      <c r="I584" s="247">
        <v>5.618188</v>
      </c>
      <c r="J584" s="247">
        <v>464.1</v>
      </c>
      <c r="K584" s="247">
        <f>I584</f>
        <v>5.618188</v>
      </c>
      <c r="L584" s="247">
        <f>J584</f>
        <v>464.1</v>
      </c>
      <c r="M584" s="48">
        <f>K584/L584</f>
        <v>0.012105554837319543</v>
      </c>
      <c r="N584" s="49">
        <f>0.0831*1000</f>
        <v>83.1</v>
      </c>
      <c r="O584" s="50">
        <f>M584*N584</f>
        <v>1.0059716069812539</v>
      </c>
      <c r="P584" s="50">
        <f>M584*60*1000</f>
        <v>726.3332902391726</v>
      </c>
      <c r="Q584" s="248">
        <f>P584*N584/1000</f>
        <v>60.358296418875234</v>
      </c>
    </row>
    <row r="585" spans="1:17" ht="12.75" customHeight="1">
      <c r="A585" s="230"/>
      <c r="B585" s="231" t="s">
        <v>901</v>
      </c>
      <c r="C585" s="288" t="s">
        <v>890</v>
      </c>
      <c r="D585" s="289">
        <v>20</v>
      </c>
      <c r="E585" s="289">
        <v>1985</v>
      </c>
      <c r="F585" s="282">
        <v>16.364</v>
      </c>
      <c r="G585" s="282">
        <v>1.066461</v>
      </c>
      <c r="H585" s="282">
        <v>2.60444</v>
      </c>
      <c r="I585" s="282">
        <v>12.6931</v>
      </c>
      <c r="J585" s="282">
        <v>1047.19</v>
      </c>
      <c r="K585" s="282">
        <v>12.6931</v>
      </c>
      <c r="L585" s="282">
        <v>1047.19</v>
      </c>
      <c r="M585" s="283">
        <v>0.012121105052569256</v>
      </c>
      <c r="N585" s="284">
        <v>79.24300000000001</v>
      </c>
      <c r="O585" s="284">
        <v>0.9605127276807457</v>
      </c>
      <c r="P585" s="284">
        <v>727.2663031541554</v>
      </c>
      <c r="Q585" s="285">
        <v>57.63076366084474</v>
      </c>
    </row>
    <row r="586" spans="1:17" ht="12.75" customHeight="1">
      <c r="A586" s="230"/>
      <c r="B586" s="234" t="s">
        <v>277</v>
      </c>
      <c r="C586" s="81" t="s">
        <v>264</v>
      </c>
      <c r="D586" s="15">
        <v>50</v>
      </c>
      <c r="E586" s="15">
        <v>1969</v>
      </c>
      <c r="F586" s="232">
        <f>SUM(G586+H586+I586)</f>
        <v>43.599999999999994</v>
      </c>
      <c r="G586" s="232">
        <v>4.3</v>
      </c>
      <c r="H586" s="232">
        <v>7.9</v>
      </c>
      <c r="I586" s="232">
        <v>31.4</v>
      </c>
      <c r="J586" s="232">
        <v>2582.6</v>
      </c>
      <c r="K586" s="232">
        <v>31.4</v>
      </c>
      <c r="L586" s="232">
        <v>2582.6</v>
      </c>
      <c r="M586" s="51">
        <f>SUM(K586/L586)</f>
        <v>0.012158290095252846</v>
      </c>
      <c r="N586" s="52">
        <v>57.3</v>
      </c>
      <c r="O586" s="52">
        <f>SUM(M586*N586)</f>
        <v>0.696670022457988</v>
      </c>
      <c r="P586" s="52">
        <f>SUM(M586*60*1000)</f>
        <v>729.4974057151708</v>
      </c>
      <c r="Q586" s="233">
        <f>SUM(O586*60)</f>
        <v>41.80020134747928</v>
      </c>
    </row>
    <row r="587" spans="1:17" ht="12.75" customHeight="1">
      <c r="A587" s="230"/>
      <c r="B587" s="234" t="s">
        <v>118</v>
      </c>
      <c r="C587" s="249" t="s">
        <v>108</v>
      </c>
      <c r="D587" s="250">
        <v>20</v>
      </c>
      <c r="E587" s="250">
        <v>1990</v>
      </c>
      <c r="F587" s="251">
        <v>18.213</v>
      </c>
      <c r="G587" s="251">
        <v>1.93086</v>
      </c>
      <c r="H587" s="251">
        <v>3.2</v>
      </c>
      <c r="I587" s="251">
        <v>13.082142</v>
      </c>
      <c r="J587" s="251">
        <v>1074.54</v>
      </c>
      <c r="K587" s="251">
        <v>13.082142</v>
      </c>
      <c r="L587" s="251">
        <v>1074.54</v>
      </c>
      <c r="M587" s="252">
        <v>0.012174644033726058</v>
      </c>
      <c r="N587" s="253">
        <v>83.712</v>
      </c>
      <c r="O587" s="253">
        <v>1.0191638013512758</v>
      </c>
      <c r="P587" s="253">
        <v>730.4786420235635</v>
      </c>
      <c r="Q587" s="254">
        <v>61.14982808107654</v>
      </c>
    </row>
    <row r="588" spans="1:17" ht="12.75" customHeight="1">
      <c r="A588" s="230"/>
      <c r="B588" s="231" t="s">
        <v>76</v>
      </c>
      <c r="C588" s="81" t="s">
        <v>57</v>
      </c>
      <c r="D588" s="15">
        <v>108</v>
      </c>
      <c r="E588" s="15">
        <v>1968</v>
      </c>
      <c r="F588" s="232">
        <v>56.18</v>
      </c>
      <c r="G588" s="232">
        <v>7.77</v>
      </c>
      <c r="H588" s="232">
        <v>17.2</v>
      </c>
      <c r="I588" s="232">
        <f>F588-G588-H588</f>
        <v>31.209999999999997</v>
      </c>
      <c r="J588" s="232">
        <v>2558.44</v>
      </c>
      <c r="K588" s="232">
        <f>I588/J588*L588</f>
        <v>31.209999999999997</v>
      </c>
      <c r="L588" s="232">
        <v>2558.44</v>
      </c>
      <c r="M588" s="51">
        <f>K588/L588</f>
        <v>0.012198839918075076</v>
      </c>
      <c r="N588" s="52">
        <v>49.595</v>
      </c>
      <c r="O588" s="52">
        <f>M588*N588</f>
        <v>0.6050014657369334</v>
      </c>
      <c r="P588" s="52">
        <f>M588*60*1000</f>
        <v>731.9303950845045</v>
      </c>
      <c r="Q588" s="233">
        <f>P588*N588/1000</f>
        <v>36.300087944216</v>
      </c>
    </row>
    <row r="589" spans="1:17" ht="12.75" customHeight="1">
      <c r="A589" s="230"/>
      <c r="B589" s="231" t="s">
        <v>76</v>
      </c>
      <c r="C589" s="81" t="s">
        <v>62</v>
      </c>
      <c r="D589" s="15">
        <v>118</v>
      </c>
      <c r="E589" s="15">
        <v>1961</v>
      </c>
      <c r="F589" s="232">
        <v>43.35</v>
      </c>
      <c r="G589" s="232">
        <v>11.25</v>
      </c>
      <c r="H589" s="232">
        <v>0</v>
      </c>
      <c r="I589" s="232">
        <f>F589-G589-H589</f>
        <v>32.1</v>
      </c>
      <c r="J589" s="232">
        <v>2620.23</v>
      </c>
      <c r="K589" s="232">
        <f>I589/J589*L589</f>
        <v>32.1</v>
      </c>
      <c r="L589" s="232">
        <v>2620.23</v>
      </c>
      <c r="M589" s="51">
        <f>K589/L589</f>
        <v>0.0122508329421463</v>
      </c>
      <c r="N589" s="52">
        <v>49.595</v>
      </c>
      <c r="O589" s="52">
        <f>M589*N589</f>
        <v>0.6075800597657457</v>
      </c>
      <c r="P589" s="52">
        <f>M589*60*1000</f>
        <v>735.049976528778</v>
      </c>
      <c r="Q589" s="233">
        <f>P589*N589/1000</f>
        <v>36.45480358594474</v>
      </c>
    </row>
    <row r="590" spans="1:17" ht="12.75" customHeight="1">
      <c r="A590" s="230"/>
      <c r="B590" s="231" t="s">
        <v>289</v>
      </c>
      <c r="C590" s="80" t="s">
        <v>711</v>
      </c>
      <c r="D590" s="17">
        <v>45</v>
      </c>
      <c r="E590" s="17">
        <v>1969</v>
      </c>
      <c r="F590" s="247">
        <v>27.949</v>
      </c>
      <c r="G590" s="247">
        <v>4.34</v>
      </c>
      <c r="H590" s="247">
        <v>0.45</v>
      </c>
      <c r="I590" s="247">
        <v>23.159000000000002</v>
      </c>
      <c r="J590" s="247">
        <v>1889.05</v>
      </c>
      <c r="K590" s="247">
        <v>23.1589</v>
      </c>
      <c r="L590" s="247">
        <v>1889.05</v>
      </c>
      <c r="M590" s="48">
        <v>0.012259548450279241</v>
      </c>
      <c r="N590" s="49">
        <v>55.59</v>
      </c>
      <c r="O590" s="50">
        <v>0.6815082983510231</v>
      </c>
      <c r="P590" s="50">
        <v>735.5729070167545</v>
      </c>
      <c r="Q590" s="248">
        <v>40.89049790106138</v>
      </c>
    </row>
    <row r="591" spans="1:17" ht="12.75" customHeight="1">
      <c r="A591" s="230"/>
      <c r="B591" s="234" t="s">
        <v>294</v>
      </c>
      <c r="C591" s="80" t="s">
        <v>475</v>
      </c>
      <c r="D591" s="17">
        <v>13</v>
      </c>
      <c r="E591" s="17"/>
      <c r="F591" s="247">
        <v>8.6</v>
      </c>
      <c r="G591" s="247">
        <v>1.763</v>
      </c>
      <c r="H591" s="247"/>
      <c r="I591" s="247">
        <v>6.789</v>
      </c>
      <c r="J591" s="247">
        <v>551.79</v>
      </c>
      <c r="K591" s="247">
        <v>6.8</v>
      </c>
      <c r="L591" s="247">
        <v>551.8</v>
      </c>
      <c r="M591" s="48">
        <v>0.012323305545487497</v>
      </c>
      <c r="N591" s="49">
        <v>57.12</v>
      </c>
      <c r="O591" s="50">
        <v>0.7039072127582457</v>
      </c>
      <c r="P591" s="50">
        <v>739.3983327292498</v>
      </c>
      <c r="Q591" s="248">
        <v>42.234432765494745</v>
      </c>
    </row>
    <row r="592" spans="1:17" ht="12.75" customHeight="1">
      <c r="A592" s="230"/>
      <c r="B592" s="231" t="s">
        <v>213</v>
      </c>
      <c r="C592" s="270" t="s">
        <v>397</v>
      </c>
      <c r="D592" s="265">
        <v>107</v>
      </c>
      <c r="E592" s="272" t="s">
        <v>35</v>
      </c>
      <c r="F592" s="267">
        <v>54.69</v>
      </c>
      <c r="G592" s="267">
        <v>5.87</v>
      </c>
      <c r="H592" s="267">
        <v>17.2</v>
      </c>
      <c r="I592" s="267">
        <v>31.62</v>
      </c>
      <c r="J592" s="269">
        <v>2563.58</v>
      </c>
      <c r="K592" s="267">
        <v>31.38</v>
      </c>
      <c r="L592" s="269">
        <v>2544.59</v>
      </c>
      <c r="M592" s="48">
        <v>0.012332045634070714</v>
      </c>
      <c r="N592" s="49">
        <v>65.1</v>
      </c>
      <c r="O592" s="50">
        <v>0.8028161707780034</v>
      </c>
      <c r="P592" s="50">
        <v>739.9227380442428</v>
      </c>
      <c r="Q592" s="248">
        <v>48.1689702466802</v>
      </c>
    </row>
    <row r="593" spans="1:17" ht="12.75" customHeight="1">
      <c r="A593" s="230"/>
      <c r="B593" s="231" t="s">
        <v>630</v>
      </c>
      <c r="C593" s="34" t="s">
        <v>611</v>
      </c>
      <c r="D593" s="17">
        <v>5</v>
      </c>
      <c r="E593" s="17" t="s">
        <v>35</v>
      </c>
      <c r="F593" s="247">
        <v>3.672</v>
      </c>
      <c r="G593" s="247">
        <v>0.153</v>
      </c>
      <c r="H593" s="247">
        <v>0.8000000000000003</v>
      </c>
      <c r="I593" s="247">
        <v>2.719</v>
      </c>
      <c r="J593" s="247">
        <v>220.10999999999999</v>
      </c>
      <c r="K593" s="247">
        <v>2.719</v>
      </c>
      <c r="L593" s="247">
        <v>220.10999999999999</v>
      </c>
      <c r="M593" s="48">
        <v>0.012352914451864977</v>
      </c>
      <c r="N593" s="49">
        <v>80</v>
      </c>
      <c r="O593" s="50">
        <v>0.9882331561491982</v>
      </c>
      <c r="P593" s="50">
        <v>741.1748671118986</v>
      </c>
      <c r="Q593" s="248">
        <v>59.293989368951884</v>
      </c>
    </row>
    <row r="594" spans="1:17" ht="12.75" customHeight="1">
      <c r="A594" s="230"/>
      <c r="B594" s="231" t="s">
        <v>252</v>
      </c>
      <c r="C594" s="81" t="s">
        <v>239</v>
      </c>
      <c r="D594" s="15">
        <v>50</v>
      </c>
      <c r="E594" s="15">
        <v>1988</v>
      </c>
      <c r="F594" s="232">
        <v>41.62</v>
      </c>
      <c r="G594" s="232">
        <v>4.23525</v>
      </c>
      <c r="H594" s="232">
        <v>7.84</v>
      </c>
      <c r="I594" s="232">
        <v>29.54475</v>
      </c>
      <c r="J594" s="232">
        <v>2389.81</v>
      </c>
      <c r="K594" s="232">
        <v>29.54475</v>
      </c>
      <c r="L594" s="232">
        <v>2389.81</v>
      </c>
      <c r="M594" s="51">
        <f>K594/L594</f>
        <v>0.012362802900649006</v>
      </c>
      <c r="N594" s="52">
        <v>63.329</v>
      </c>
      <c r="O594" s="52">
        <f>K594*N594/J594</f>
        <v>0.7829239448952009</v>
      </c>
      <c r="P594" s="52">
        <f>M594*60*1000</f>
        <v>741.7681740389404</v>
      </c>
      <c r="Q594" s="233">
        <f>O594*60</f>
        <v>46.975436693712055</v>
      </c>
    </row>
    <row r="595" spans="1:17" ht="12.75" customHeight="1">
      <c r="A595" s="230"/>
      <c r="B595" s="234" t="s">
        <v>294</v>
      </c>
      <c r="C595" s="80" t="s">
        <v>774</v>
      </c>
      <c r="D595" s="17">
        <v>12</v>
      </c>
      <c r="E595" s="17">
        <v>1960</v>
      </c>
      <c r="F595" s="247">
        <v>4.874</v>
      </c>
      <c r="G595" s="247"/>
      <c r="H595" s="247"/>
      <c r="I595" s="247">
        <v>4.874</v>
      </c>
      <c r="J595" s="247">
        <v>393.99</v>
      </c>
      <c r="K595" s="247">
        <v>4.874</v>
      </c>
      <c r="L595" s="247">
        <v>393.99</v>
      </c>
      <c r="M595" s="48">
        <v>0.012370872357166425</v>
      </c>
      <c r="N595" s="49">
        <v>57.12</v>
      </c>
      <c r="O595" s="50">
        <v>0.7066242290413461</v>
      </c>
      <c r="P595" s="50">
        <v>742.2523414299856</v>
      </c>
      <c r="Q595" s="248">
        <v>42.39745374248077</v>
      </c>
    </row>
    <row r="596" spans="1:17" ht="12.75" customHeight="1">
      <c r="A596" s="230"/>
      <c r="B596" s="231" t="s">
        <v>630</v>
      </c>
      <c r="C596" s="34" t="s">
        <v>612</v>
      </c>
      <c r="D596" s="17">
        <v>12</v>
      </c>
      <c r="E596" s="17" t="s">
        <v>35</v>
      </c>
      <c r="F596" s="247">
        <v>10.31</v>
      </c>
      <c r="G596" s="247">
        <v>0.7649999999999999</v>
      </c>
      <c r="H596" s="247">
        <v>1.9200000000000006</v>
      </c>
      <c r="I596" s="247">
        <v>7.625</v>
      </c>
      <c r="J596" s="247">
        <v>616.07</v>
      </c>
      <c r="K596" s="247">
        <v>7.625</v>
      </c>
      <c r="L596" s="247">
        <v>616.07</v>
      </c>
      <c r="M596" s="48">
        <v>0.012376840294122421</v>
      </c>
      <c r="N596" s="49">
        <v>80</v>
      </c>
      <c r="O596" s="50">
        <v>0.9901472235297937</v>
      </c>
      <c r="P596" s="50">
        <v>742.6104176473452</v>
      </c>
      <c r="Q596" s="248">
        <v>59.40883341178762</v>
      </c>
    </row>
    <row r="597" spans="1:17" ht="12.75" customHeight="1">
      <c r="A597" s="230"/>
      <c r="B597" s="231" t="s">
        <v>186</v>
      </c>
      <c r="C597" s="255" t="s">
        <v>166</v>
      </c>
      <c r="D597" s="45">
        <v>22</v>
      </c>
      <c r="E597" s="45" t="s">
        <v>35</v>
      </c>
      <c r="F597" s="256">
        <v>20.22</v>
      </c>
      <c r="G597" s="256">
        <v>1.994749</v>
      </c>
      <c r="H597" s="256">
        <v>3.52</v>
      </c>
      <c r="I597" s="256">
        <v>14.705249</v>
      </c>
      <c r="J597" s="256">
        <v>1186.65</v>
      </c>
      <c r="K597" s="256">
        <v>14.705249</v>
      </c>
      <c r="L597" s="256">
        <v>1186.65</v>
      </c>
      <c r="M597" s="46">
        <v>0.012392237812328824</v>
      </c>
      <c r="N597" s="47">
        <v>69.215</v>
      </c>
      <c r="O597" s="47">
        <v>0.8577287401803396</v>
      </c>
      <c r="P597" s="47">
        <v>743.5342687397294</v>
      </c>
      <c r="Q597" s="257">
        <v>51.463724410820376</v>
      </c>
    </row>
    <row r="598" spans="1:17" ht="12.75" customHeight="1">
      <c r="A598" s="230"/>
      <c r="B598" s="231" t="s">
        <v>252</v>
      </c>
      <c r="C598" s="81" t="s">
        <v>240</v>
      </c>
      <c r="D598" s="15">
        <v>60</v>
      </c>
      <c r="E598" s="15">
        <v>1985</v>
      </c>
      <c r="F598" s="232">
        <v>63.29</v>
      </c>
      <c r="G598" s="232">
        <v>5.36465</v>
      </c>
      <c r="H598" s="232">
        <v>9.36</v>
      </c>
      <c r="I598" s="232">
        <v>48.56534</v>
      </c>
      <c r="J598" s="232">
        <v>3912.05</v>
      </c>
      <c r="K598" s="232">
        <v>48.56534</v>
      </c>
      <c r="L598" s="232">
        <v>3912.05</v>
      </c>
      <c r="M598" s="51">
        <f>K598/L598</f>
        <v>0.012414294295829551</v>
      </c>
      <c r="N598" s="52">
        <v>63.329</v>
      </c>
      <c r="O598" s="52">
        <f>K598*N598/J598</f>
        <v>0.7861848434605897</v>
      </c>
      <c r="P598" s="52">
        <f>M598*60*1000</f>
        <v>744.8576577497731</v>
      </c>
      <c r="Q598" s="233">
        <f>O598*60</f>
        <v>47.171090607635385</v>
      </c>
    </row>
    <row r="599" spans="1:17" ht="12.75" customHeight="1">
      <c r="A599" s="230"/>
      <c r="B599" s="234" t="s">
        <v>294</v>
      </c>
      <c r="C599" s="80" t="s">
        <v>474</v>
      </c>
      <c r="D599" s="17">
        <v>8</v>
      </c>
      <c r="E599" s="17">
        <v>1959</v>
      </c>
      <c r="F599" s="247">
        <v>6.3</v>
      </c>
      <c r="G599" s="247">
        <v>0.51</v>
      </c>
      <c r="H599" s="247">
        <v>1.28</v>
      </c>
      <c r="I599" s="247">
        <v>4.451</v>
      </c>
      <c r="J599" s="247">
        <v>361.47</v>
      </c>
      <c r="K599" s="247">
        <v>4.5</v>
      </c>
      <c r="L599" s="247">
        <v>361.47</v>
      </c>
      <c r="M599" s="48">
        <v>0.012449165905884305</v>
      </c>
      <c r="N599" s="49">
        <v>57.12</v>
      </c>
      <c r="O599" s="50">
        <v>0.7110963565441115</v>
      </c>
      <c r="P599" s="50">
        <v>746.9499543530584</v>
      </c>
      <c r="Q599" s="248">
        <v>42.66578139264669</v>
      </c>
    </row>
    <row r="600" spans="1:17" ht="12.75" customHeight="1">
      <c r="A600" s="230"/>
      <c r="B600" s="231" t="s">
        <v>252</v>
      </c>
      <c r="C600" s="81" t="s">
        <v>219</v>
      </c>
      <c r="D600" s="15">
        <v>20</v>
      </c>
      <c r="E600" s="15">
        <v>1994</v>
      </c>
      <c r="F600" s="232">
        <v>18.14</v>
      </c>
      <c r="G600" s="232">
        <v>1.35528</v>
      </c>
      <c r="H600" s="232">
        <v>2.72</v>
      </c>
      <c r="I600" s="232">
        <v>14.06472</v>
      </c>
      <c r="J600" s="232">
        <v>1127.46</v>
      </c>
      <c r="K600" s="232">
        <v>14.06472</v>
      </c>
      <c r="L600" s="232">
        <v>1127.46</v>
      </c>
      <c r="M600" s="51">
        <f>K600/L600</f>
        <v>0.012474695332872118</v>
      </c>
      <c r="N600" s="52">
        <v>63.329</v>
      </c>
      <c r="O600" s="52">
        <f>K600*N600/J600</f>
        <v>0.7900099807354585</v>
      </c>
      <c r="P600" s="52">
        <f>M600*60*1000</f>
        <v>748.481719972327</v>
      </c>
      <c r="Q600" s="233">
        <f>O600*60</f>
        <v>47.40059884412751</v>
      </c>
    </row>
    <row r="601" spans="1:17" ht="12.75" customHeight="1">
      <c r="A601" s="230"/>
      <c r="B601" s="231" t="s">
        <v>186</v>
      </c>
      <c r="C601" s="255" t="s">
        <v>169</v>
      </c>
      <c r="D601" s="45">
        <v>33</v>
      </c>
      <c r="E601" s="45">
        <v>1958</v>
      </c>
      <c r="F601" s="256">
        <v>18.712</v>
      </c>
      <c r="G601" s="256">
        <v>3.266965</v>
      </c>
      <c r="H601" s="256">
        <v>0</v>
      </c>
      <c r="I601" s="256">
        <v>15.445036</v>
      </c>
      <c r="J601" s="256">
        <v>1237.47</v>
      </c>
      <c r="K601" s="256">
        <v>15.445036</v>
      </c>
      <c r="L601" s="256">
        <v>1237.47</v>
      </c>
      <c r="M601" s="46">
        <v>0.012481139744801894</v>
      </c>
      <c r="N601" s="47">
        <v>69.215</v>
      </c>
      <c r="O601" s="47">
        <v>0.8638820874364631</v>
      </c>
      <c r="P601" s="47">
        <v>748.8683846881137</v>
      </c>
      <c r="Q601" s="257">
        <v>51.83292524618779</v>
      </c>
    </row>
    <row r="602" spans="1:17" ht="12.75" customHeight="1">
      <c r="A602" s="230"/>
      <c r="B602" s="231" t="s">
        <v>213</v>
      </c>
      <c r="C602" s="270" t="s">
        <v>396</v>
      </c>
      <c r="D602" s="265">
        <v>59</v>
      </c>
      <c r="E602" s="272" t="s">
        <v>35</v>
      </c>
      <c r="F602" s="267">
        <v>36.2</v>
      </c>
      <c r="G602" s="267">
        <v>5.52</v>
      </c>
      <c r="H602" s="267">
        <v>0.6</v>
      </c>
      <c r="I602" s="267">
        <v>30.08</v>
      </c>
      <c r="J602" s="269">
        <v>2449.72</v>
      </c>
      <c r="K602" s="267">
        <v>30.08</v>
      </c>
      <c r="L602" s="269">
        <v>2403.11</v>
      </c>
      <c r="M602" s="48">
        <v>0.012517113240758848</v>
      </c>
      <c r="N602" s="49">
        <v>65.1</v>
      </c>
      <c r="O602" s="50">
        <v>0.8148640719734009</v>
      </c>
      <c r="P602" s="50">
        <v>751.0267944455309</v>
      </c>
      <c r="Q602" s="248">
        <v>48.89184431840406</v>
      </c>
    </row>
    <row r="603" spans="1:17" ht="12.75" customHeight="1">
      <c r="A603" s="230"/>
      <c r="B603" s="234" t="s">
        <v>361</v>
      </c>
      <c r="C603" s="80" t="s">
        <v>529</v>
      </c>
      <c r="D603" s="17">
        <v>20</v>
      </c>
      <c r="E603" s="17">
        <v>1983</v>
      </c>
      <c r="F603" s="247">
        <v>17.765</v>
      </c>
      <c r="G603" s="247">
        <v>1.563</v>
      </c>
      <c r="H603" s="247">
        <v>3.2</v>
      </c>
      <c r="I603" s="247">
        <v>13.001</v>
      </c>
      <c r="J603" s="247">
        <v>1037.85</v>
      </c>
      <c r="K603" s="247">
        <v>13</v>
      </c>
      <c r="L603" s="247">
        <v>1037.85</v>
      </c>
      <c r="M603" s="48">
        <v>0.012525894878836057</v>
      </c>
      <c r="N603" s="49">
        <v>57</v>
      </c>
      <c r="O603" s="50">
        <v>0.7139760080936552</v>
      </c>
      <c r="P603" s="50">
        <v>751.5536927301633</v>
      </c>
      <c r="Q603" s="248">
        <v>42.83856048561931</v>
      </c>
    </row>
    <row r="604" spans="1:17" ht="12.75" customHeight="1">
      <c r="A604" s="230"/>
      <c r="B604" s="231" t="s">
        <v>186</v>
      </c>
      <c r="C604" s="255" t="s">
        <v>167</v>
      </c>
      <c r="D604" s="45">
        <v>47</v>
      </c>
      <c r="E604" s="45" t="s">
        <v>35</v>
      </c>
      <c r="F604" s="256">
        <v>29.065</v>
      </c>
      <c r="G604" s="256">
        <v>5.502203</v>
      </c>
      <c r="H604" s="256">
        <v>0</v>
      </c>
      <c r="I604" s="256">
        <v>23.562799</v>
      </c>
      <c r="J604" s="256">
        <v>1879.63</v>
      </c>
      <c r="K604" s="256">
        <v>23.562799</v>
      </c>
      <c r="L604" s="256">
        <v>1879.63</v>
      </c>
      <c r="M604" s="46">
        <v>0.012535870889483568</v>
      </c>
      <c r="N604" s="47">
        <v>69.215</v>
      </c>
      <c r="O604" s="47">
        <v>0.8676703036156052</v>
      </c>
      <c r="P604" s="47">
        <v>752.152253369014</v>
      </c>
      <c r="Q604" s="257">
        <v>52.060218216936306</v>
      </c>
    </row>
    <row r="605" spans="1:17" ht="12.75" customHeight="1">
      <c r="A605" s="230"/>
      <c r="B605" s="234" t="s">
        <v>361</v>
      </c>
      <c r="C605" s="80" t="s">
        <v>531</v>
      </c>
      <c r="D605" s="17">
        <v>61</v>
      </c>
      <c r="E605" s="17">
        <v>1977</v>
      </c>
      <c r="F605" s="247">
        <v>62.167</v>
      </c>
      <c r="G605" s="247">
        <v>6.644</v>
      </c>
      <c r="H605" s="247">
        <v>10</v>
      </c>
      <c r="I605" s="247">
        <v>45.5</v>
      </c>
      <c r="J605" s="247">
        <v>3618.23</v>
      </c>
      <c r="K605" s="247">
        <v>45.5</v>
      </c>
      <c r="L605" s="247">
        <v>3618.23</v>
      </c>
      <c r="M605" s="48">
        <v>0.012575209425603126</v>
      </c>
      <c r="N605" s="49">
        <v>57</v>
      </c>
      <c r="O605" s="50">
        <v>0.7167869372593781</v>
      </c>
      <c r="P605" s="50">
        <v>754.5125655361875</v>
      </c>
      <c r="Q605" s="248">
        <v>43.00721623556269</v>
      </c>
    </row>
    <row r="606" spans="1:17" ht="12.75" customHeight="1">
      <c r="A606" s="230"/>
      <c r="B606" s="234" t="s">
        <v>277</v>
      </c>
      <c r="C606" s="81" t="s">
        <v>267</v>
      </c>
      <c r="D606" s="15">
        <v>20</v>
      </c>
      <c r="E606" s="15">
        <v>1979</v>
      </c>
      <c r="F606" s="232">
        <f>SUM(G606+H606+I606)</f>
        <v>18.3</v>
      </c>
      <c r="G606" s="232">
        <v>1.7</v>
      </c>
      <c r="H606" s="232">
        <v>3.1</v>
      </c>
      <c r="I606" s="232">
        <v>13.5</v>
      </c>
      <c r="J606" s="232">
        <v>1072.62</v>
      </c>
      <c r="K606" s="232">
        <v>13.5</v>
      </c>
      <c r="L606" s="232">
        <v>1072.62</v>
      </c>
      <c r="M606" s="51">
        <f>SUM(K606/L606)</f>
        <v>0.012586004363148181</v>
      </c>
      <c r="N606" s="52">
        <v>57.3</v>
      </c>
      <c r="O606" s="52">
        <f>SUM(M606*N606)</f>
        <v>0.7211780500083907</v>
      </c>
      <c r="P606" s="52">
        <f>SUM(M606*60*1000)</f>
        <v>755.1602617888908</v>
      </c>
      <c r="Q606" s="233">
        <f>SUM(O606*60)</f>
        <v>43.270683000503446</v>
      </c>
    </row>
    <row r="607" spans="1:17" ht="12.75" customHeight="1">
      <c r="A607" s="230"/>
      <c r="B607" s="231" t="s">
        <v>186</v>
      </c>
      <c r="C607" s="255" t="s">
        <v>174</v>
      </c>
      <c r="D607" s="45">
        <v>87</v>
      </c>
      <c r="E607" s="45">
        <v>1983</v>
      </c>
      <c r="F607" s="256">
        <v>66.357</v>
      </c>
      <c r="G607" s="256">
        <v>9.67754</v>
      </c>
      <c r="H607" s="256">
        <v>14.08</v>
      </c>
      <c r="I607" s="256">
        <v>42.599461</v>
      </c>
      <c r="J607" s="256">
        <v>3382.64</v>
      </c>
      <c r="K607" s="256">
        <v>42.599461</v>
      </c>
      <c r="L607" s="256">
        <v>3382.64</v>
      </c>
      <c r="M607" s="46">
        <v>0.01259355444268382</v>
      </c>
      <c r="N607" s="47">
        <v>69.215</v>
      </c>
      <c r="O607" s="47">
        <v>0.8716628707503606</v>
      </c>
      <c r="P607" s="47">
        <v>755.6132665610293</v>
      </c>
      <c r="Q607" s="257">
        <v>52.29977224502164</v>
      </c>
    </row>
    <row r="608" spans="1:17" ht="12.75" customHeight="1">
      <c r="A608" s="230"/>
      <c r="B608" s="231" t="s">
        <v>213</v>
      </c>
      <c r="C608" s="270" t="s">
        <v>398</v>
      </c>
      <c r="D608" s="265">
        <v>105</v>
      </c>
      <c r="E608" s="272" t="s">
        <v>35</v>
      </c>
      <c r="F608" s="267">
        <v>56.32</v>
      </c>
      <c r="G608" s="267">
        <v>7.15</v>
      </c>
      <c r="H608" s="267">
        <v>17.13</v>
      </c>
      <c r="I608" s="267">
        <v>32.04</v>
      </c>
      <c r="J608" s="269">
        <v>2608.98</v>
      </c>
      <c r="K608" s="267">
        <v>32.04</v>
      </c>
      <c r="L608" s="269">
        <v>2539.69</v>
      </c>
      <c r="M608" s="48">
        <v>0.012615712941343234</v>
      </c>
      <c r="N608" s="49">
        <v>65.1</v>
      </c>
      <c r="O608" s="50">
        <v>0.8212829124814445</v>
      </c>
      <c r="P608" s="50">
        <v>756.942776480594</v>
      </c>
      <c r="Q608" s="248">
        <v>49.27697474888667</v>
      </c>
    </row>
    <row r="609" spans="1:17" ht="12.75" customHeight="1">
      <c r="A609" s="230"/>
      <c r="B609" s="234" t="s">
        <v>361</v>
      </c>
      <c r="C609" s="80" t="s">
        <v>532</v>
      </c>
      <c r="D609" s="17">
        <v>40</v>
      </c>
      <c r="E609" s="17">
        <v>1982</v>
      </c>
      <c r="F609" s="247">
        <v>29.964</v>
      </c>
      <c r="G609" s="247">
        <v>2.792</v>
      </c>
      <c r="H609" s="247">
        <v>6.4</v>
      </c>
      <c r="I609" s="247">
        <v>20.772</v>
      </c>
      <c r="J609" s="247">
        <v>1643.77</v>
      </c>
      <c r="K609" s="247">
        <v>20.772</v>
      </c>
      <c r="L609" s="247">
        <v>1643.77</v>
      </c>
      <c r="M609" s="48">
        <v>0.01263680441910973</v>
      </c>
      <c r="N609" s="49">
        <v>57</v>
      </c>
      <c r="O609" s="50">
        <v>0.7202978518892545</v>
      </c>
      <c r="P609" s="50">
        <v>758.2082651465838</v>
      </c>
      <c r="Q609" s="248">
        <v>43.21787111335528</v>
      </c>
    </row>
    <row r="610" spans="1:17" ht="12.75" customHeight="1">
      <c r="A610" s="230"/>
      <c r="B610" s="234" t="s">
        <v>294</v>
      </c>
      <c r="C610" s="80" t="s">
        <v>351</v>
      </c>
      <c r="D610" s="17">
        <v>3</v>
      </c>
      <c r="E610" s="17">
        <v>1940</v>
      </c>
      <c r="F610" s="247">
        <v>1.594</v>
      </c>
      <c r="G610" s="247"/>
      <c r="H610" s="247"/>
      <c r="I610" s="247">
        <v>1.594</v>
      </c>
      <c r="J610" s="247">
        <v>125.4</v>
      </c>
      <c r="K610" s="247">
        <v>1.594</v>
      </c>
      <c r="L610" s="247">
        <v>125.4</v>
      </c>
      <c r="M610" s="48">
        <v>0.012711323763955343</v>
      </c>
      <c r="N610" s="49">
        <v>57.12</v>
      </c>
      <c r="O610" s="50">
        <v>0.7260708133971292</v>
      </c>
      <c r="P610" s="50">
        <v>762.6794258373207</v>
      </c>
      <c r="Q610" s="248">
        <v>43.56424880382775</v>
      </c>
    </row>
    <row r="611" spans="1:17" ht="12.75" customHeight="1">
      <c r="A611" s="230"/>
      <c r="B611" s="231" t="s">
        <v>252</v>
      </c>
      <c r="C611" s="81" t="s">
        <v>242</v>
      </c>
      <c r="D611" s="15">
        <v>85</v>
      </c>
      <c r="E611" s="15">
        <v>1970</v>
      </c>
      <c r="F611" s="232">
        <v>71.08</v>
      </c>
      <c r="G611" s="232">
        <v>8.63991</v>
      </c>
      <c r="H611" s="232">
        <v>13.6</v>
      </c>
      <c r="I611" s="232">
        <v>48.84009</v>
      </c>
      <c r="J611" s="232">
        <v>3839.76</v>
      </c>
      <c r="K611" s="232">
        <v>48.84009</v>
      </c>
      <c r="L611" s="232">
        <v>3839.76</v>
      </c>
      <c r="M611" s="51">
        <f>K611/L611</f>
        <v>0.012719568410525656</v>
      </c>
      <c r="N611" s="52">
        <v>63.329</v>
      </c>
      <c r="O611" s="52">
        <f>K611*N611/J611</f>
        <v>0.8055175478701794</v>
      </c>
      <c r="P611" s="52">
        <f>M611*60*1000</f>
        <v>763.1741046315393</v>
      </c>
      <c r="Q611" s="233">
        <f>O611*60</f>
        <v>48.33105287221076</v>
      </c>
    </row>
    <row r="612" spans="1:17" ht="12.75" customHeight="1">
      <c r="A612" s="230"/>
      <c r="B612" s="234" t="s">
        <v>840</v>
      </c>
      <c r="C612" s="235" t="s">
        <v>818</v>
      </c>
      <c r="D612" s="236">
        <v>51</v>
      </c>
      <c r="E612" s="236">
        <v>1984</v>
      </c>
      <c r="F612" s="237">
        <v>27.336</v>
      </c>
      <c r="G612" s="237">
        <v>3.640533</v>
      </c>
      <c r="H612" s="237">
        <v>0.5</v>
      </c>
      <c r="I612" s="237">
        <v>23.195468</v>
      </c>
      <c r="J612" s="237">
        <v>1816.15</v>
      </c>
      <c r="K612" s="237">
        <v>23.195468</v>
      </c>
      <c r="L612" s="237">
        <v>1816.15</v>
      </c>
      <c r="M612" s="238">
        <v>0.012771779863998018</v>
      </c>
      <c r="N612" s="239">
        <v>69.869</v>
      </c>
      <c r="O612" s="239">
        <v>0.8923514873176775</v>
      </c>
      <c r="P612" s="239">
        <v>766.306791839881</v>
      </c>
      <c r="Q612" s="240">
        <v>53.541089239060646</v>
      </c>
    </row>
    <row r="613" spans="1:17" ht="12.75" customHeight="1">
      <c r="A613" s="230"/>
      <c r="B613" s="231" t="s">
        <v>289</v>
      </c>
      <c r="C613" s="80" t="s">
        <v>442</v>
      </c>
      <c r="D613" s="17">
        <v>70</v>
      </c>
      <c r="E613" s="17">
        <v>1963</v>
      </c>
      <c r="F613" s="247">
        <v>44.754</v>
      </c>
      <c r="G613" s="247">
        <v>5.755</v>
      </c>
      <c r="H613" s="247">
        <v>0.7</v>
      </c>
      <c r="I613" s="247">
        <v>38.29899999999999</v>
      </c>
      <c r="J613" s="247">
        <v>2997.89</v>
      </c>
      <c r="K613" s="247">
        <v>38.298</v>
      </c>
      <c r="L613" s="247">
        <v>2997.89</v>
      </c>
      <c r="M613" s="48">
        <v>0.012774985072834562</v>
      </c>
      <c r="N613" s="49">
        <v>55.59</v>
      </c>
      <c r="O613" s="50">
        <v>0.7101614201988734</v>
      </c>
      <c r="P613" s="50">
        <v>766.4991043700737</v>
      </c>
      <c r="Q613" s="248">
        <v>42.6096852119324</v>
      </c>
    </row>
    <row r="614" spans="1:17" ht="12.75" customHeight="1">
      <c r="A614" s="230"/>
      <c r="B614" s="231" t="s">
        <v>213</v>
      </c>
      <c r="C614" s="270" t="s">
        <v>394</v>
      </c>
      <c r="D614" s="265">
        <v>12</v>
      </c>
      <c r="E614" s="272" t="s">
        <v>35</v>
      </c>
      <c r="F614" s="267">
        <v>10.28</v>
      </c>
      <c r="G614" s="267">
        <v>1.39</v>
      </c>
      <c r="H614" s="267">
        <v>1.76</v>
      </c>
      <c r="I614" s="267">
        <v>7.13</v>
      </c>
      <c r="J614" s="269">
        <v>604.23</v>
      </c>
      <c r="K614" s="267">
        <v>7.07</v>
      </c>
      <c r="L614" s="269">
        <v>552.99</v>
      </c>
      <c r="M614" s="48">
        <v>0.012785041320819545</v>
      </c>
      <c r="N614" s="49">
        <v>65.1</v>
      </c>
      <c r="O614" s="50">
        <v>0.8323061899853523</v>
      </c>
      <c r="P614" s="50">
        <v>767.1024792491727</v>
      </c>
      <c r="Q614" s="248">
        <v>49.93837139912114</v>
      </c>
    </row>
    <row r="615" spans="1:17" ht="12.75" customHeight="1">
      <c r="A615" s="230"/>
      <c r="B615" s="231" t="s">
        <v>630</v>
      </c>
      <c r="C615" s="34" t="s">
        <v>613</v>
      </c>
      <c r="D615" s="17">
        <v>23</v>
      </c>
      <c r="E615" s="17" t="s">
        <v>35</v>
      </c>
      <c r="F615" s="247">
        <v>18.836</v>
      </c>
      <c r="G615" s="247">
        <v>1.275</v>
      </c>
      <c r="H615" s="247">
        <v>3.8399999999999985</v>
      </c>
      <c r="I615" s="247">
        <v>13.721</v>
      </c>
      <c r="J615" s="247">
        <v>1069.03</v>
      </c>
      <c r="K615" s="247">
        <v>13.721</v>
      </c>
      <c r="L615" s="247">
        <v>1069.03</v>
      </c>
      <c r="M615" s="48">
        <v>0.012834999953228628</v>
      </c>
      <c r="N615" s="49">
        <v>80</v>
      </c>
      <c r="O615" s="50">
        <v>1.02679999625829</v>
      </c>
      <c r="P615" s="50">
        <v>770.0999971937177</v>
      </c>
      <c r="Q615" s="248">
        <v>61.60799977549742</v>
      </c>
    </row>
    <row r="616" spans="1:17" ht="12.75" customHeight="1">
      <c r="A616" s="230"/>
      <c r="B616" s="231" t="s">
        <v>630</v>
      </c>
      <c r="C616" s="34" t="s">
        <v>614</v>
      </c>
      <c r="D616" s="17">
        <v>7</v>
      </c>
      <c r="E616" s="17" t="s">
        <v>35</v>
      </c>
      <c r="F616" s="247">
        <v>6.1</v>
      </c>
      <c r="G616" s="247">
        <v>0.714</v>
      </c>
      <c r="H616" s="247">
        <v>0.07999999999999963</v>
      </c>
      <c r="I616" s="247">
        <v>5.306</v>
      </c>
      <c r="J616" s="247">
        <v>412.72</v>
      </c>
      <c r="K616" s="247">
        <v>5.306</v>
      </c>
      <c r="L616" s="247">
        <v>412.72</v>
      </c>
      <c r="M616" s="48">
        <v>0.0128561736770692</v>
      </c>
      <c r="N616" s="49">
        <v>80</v>
      </c>
      <c r="O616" s="50">
        <v>1.028493894165536</v>
      </c>
      <c r="P616" s="50">
        <v>771.370420624152</v>
      </c>
      <c r="Q616" s="248">
        <v>61.70963364993216</v>
      </c>
    </row>
    <row r="617" spans="1:17" ht="12.75" customHeight="1">
      <c r="A617" s="230"/>
      <c r="B617" s="234" t="s">
        <v>361</v>
      </c>
      <c r="C617" s="80" t="s">
        <v>530</v>
      </c>
      <c r="D617" s="17">
        <v>20</v>
      </c>
      <c r="E617" s="17">
        <v>1981</v>
      </c>
      <c r="F617" s="247">
        <v>19.031</v>
      </c>
      <c r="G617" s="247">
        <v>2.512</v>
      </c>
      <c r="H617" s="247">
        <v>3.2</v>
      </c>
      <c r="I617" s="247">
        <v>13.318</v>
      </c>
      <c r="J617" s="247">
        <v>1033.77</v>
      </c>
      <c r="K617" s="247">
        <v>13.318</v>
      </c>
      <c r="L617" s="247">
        <v>1033.77</v>
      </c>
      <c r="M617" s="48">
        <v>0.01288294301440359</v>
      </c>
      <c r="N617" s="49">
        <v>57</v>
      </c>
      <c r="O617" s="50">
        <v>0.7343277518210046</v>
      </c>
      <c r="P617" s="50">
        <v>772.9765808642154</v>
      </c>
      <c r="Q617" s="248">
        <v>44.05966510926028</v>
      </c>
    </row>
    <row r="618" spans="1:17" ht="12.75" customHeight="1">
      <c r="A618" s="230"/>
      <c r="B618" s="234" t="s">
        <v>421</v>
      </c>
      <c r="C618" s="34" t="s">
        <v>419</v>
      </c>
      <c r="D618" s="17">
        <v>45</v>
      </c>
      <c r="E618" s="17">
        <v>1985</v>
      </c>
      <c r="F618" s="247">
        <v>11.8</v>
      </c>
      <c r="G618" s="247">
        <v>1.19</v>
      </c>
      <c r="H618" s="247">
        <v>1.92</v>
      </c>
      <c r="I618" s="247">
        <v>8.69</v>
      </c>
      <c r="J618" s="247">
        <v>672.3</v>
      </c>
      <c r="K618" s="247">
        <v>8.69</v>
      </c>
      <c r="L618" s="247">
        <v>672.3</v>
      </c>
      <c r="M618" s="48">
        <f>K618/L618</f>
        <v>0.012925777182805295</v>
      </c>
      <c r="N618" s="49">
        <v>85.02</v>
      </c>
      <c r="O618" s="50">
        <f>M618*N618</f>
        <v>1.0989495760821062</v>
      </c>
      <c r="P618" s="50">
        <f>M618*60*1000</f>
        <v>775.5466309683177</v>
      </c>
      <c r="Q618" s="248">
        <f>P618*N618/1000</f>
        <v>65.93697456492636</v>
      </c>
    </row>
    <row r="619" spans="1:17" ht="12.75" customHeight="1">
      <c r="A619" s="230"/>
      <c r="B619" s="231" t="s">
        <v>252</v>
      </c>
      <c r="C619" s="33" t="s">
        <v>334</v>
      </c>
      <c r="D619" s="15">
        <v>26</v>
      </c>
      <c r="E619" s="290">
        <v>1998</v>
      </c>
      <c r="F619" s="232">
        <v>29.13</v>
      </c>
      <c r="G619" s="232">
        <v>1.52469</v>
      </c>
      <c r="H619" s="232">
        <v>4.16</v>
      </c>
      <c r="I619" s="232">
        <v>23.44531</v>
      </c>
      <c r="J619" s="232">
        <v>1812.2</v>
      </c>
      <c r="K619" s="232">
        <v>23.44531</v>
      </c>
      <c r="L619" s="232">
        <v>1812.2</v>
      </c>
      <c r="M619" s="51">
        <f>K619/L619</f>
        <v>0.012937484825074494</v>
      </c>
      <c r="N619" s="52">
        <v>63.329</v>
      </c>
      <c r="O619" s="52">
        <f>K619*N619/J619</f>
        <v>0.8193179764871427</v>
      </c>
      <c r="P619" s="52">
        <f>M619*60*1000</f>
        <v>776.2490895044696</v>
      </c>
      <c r="Q619" s="233">
        <f>O619*60</f>
        <v>49.15907858922856</v>
      </c>
    </row>
    <row r="620" spans="1:17" ht="12.75" customHeight="1">
      <c r="A620" s="230"/>
      <c r="B620" s="231" t="s">
        <v>630</v>
      </c>
      <c r="C620" s="34" t="s">
        <v>295</v>
      </c>
      <c r="D620" s="17">
        <v>7</v>
      </c>
      <c r="E620" s="17" t="s">
        <v>35</v>
      </c>
      <c r="F620" s="247">
        <v>5.57</v>
      </c>
      <c r="G620" s="247">
        <v>0.816</v>
      </c>
      <c r="H620" s="247">
        <v>0.060000000000000386</v>
      </c>
      <c r="I620" s="247">
        <v>4.694</v>
      </c>
      <c r="J620" s="247">
        <v>362.72</v>
      </c>
      <c r="K620" s="247">
        <v>4.694</v>
      </c>
      <c r="L620" s="247">
        <v>362.72</v>
      </c>
      <c r="M620" s="48">
        <v>0.012941111601235112</v>
      </c>
      <c r="N620" s="49">
        <v>80</v>
      </c>
      <c r="O620" s="50">
        <v>1.035288928098809</v>
      </c>
      <c r="P620" s="50">
        <v>776.4666960741067</v>
      </c>
      <c r="Q620" s="248">
        <v>62.117335685928545</v>
      </c>
    </row>
    <row r="621" spans="1:17" ht="12.75" customHeight="1">
      <c r="A621" s="230"/>
      <c r="B621" s="231" t="s">
        <v>213</v>
      </c>
      <c r="C621" s="270" t="s">
        <v>395</v>
      </c>
      <c r="D621" s="265">
        <v>33</v>
      </c>
      <c r="E621" s="266" t="s">
        <v>35</v>
      </c>
      <c r="F621" s="267">
        <v>26.49</v>
      </c>
      <c r="G621" s="267">
        <v>2.94</v>
      </c>
      <c r="H621" s="267">
        <v>5.12</v>
      </c>
      <c r="I621" s="267">
        <v>18.43</v>
      </c>
      <c r="J621" s="269">
        <v>1419.26</v>
      </c>
      <c r="K621" s="267">
        <v>18.43</v>
      </c>
      <c r="L621" s="269">
        <v>1419.26</v>
      </c>
      <c r="M621" s="48">
        <v>0.012985640404154277</v>
      </c>
      <c r="N621" s="49">
        <v>65.1</v>
      </c>
      <c r="O621" s="50">
        <v>0.8453651903104434</v>
      </c>
      <c r="P621" s="50">
        <v>779.1384242492566</v>
      </c>
      <c r="Q621" s="248">
        <v>50.7219114186266</v>
      </c>
    </row>
    <row r="622" spans="1:17" ht="12.75" customHeight="1">
      <c r="A622" s="230"/>
      <c r="B622" s="234" t="s">
        <v>361</v>
      </c>
      <c r="C622" s="80" t="s">
        <v>525</v>
      </c>
      <c r="D622" s="17">
        <v>20</v>
      </c>
      <c r="E622" s="17">
        <v>1983</v>
      </c>
      <c r="F622" s="247">
        <v>19.584</v>
      </c>
      <c r="G622" s="247">
        <v>2.345</v>
      </c>
      <c r="H622" s="247">
        <v>3.2</v>
      </c>
      <c r="I622" s="247">
        <v>14.038</v>
      </c>
      <c r="J622" s="247">
        <v>1080</v>
      </c>
      <c r="K622" s="247">
        <v>14.038</v>
      </c>
      <c r="L622" s="247">
        <v>1080</v>
      </c>
      <c r="M622" s="48">
        <v>0.012998148148148148</v>
      </c>
      <c r="N622" s="49">
        <v>57</v>
      </c>
      <c r="O622" s="50">
        <v>0.7408944444444444</v>
      </c>
      <c r="P622" s="50">
        <v>779.8888888888888</v>
      </c>
      <c r="Q622" s="248">
        <v>44.45366666666666</v>
      </c>
    </row>
    <row r="623" spans="1:17" ht="12.75" customHeight="1">
      <c r="A623" s="230"/>
      <c r="B623" s="234" t="s">
        <v>294</v>
      </c>
      <c r="C623" s="80" t="s">
        <v>352</v>
      </c>
      <c r="D623" s="17">
        <v>8</v>
      </c>
      <c r="E623" s="17">
        <v>1958</v>
      </c>
      <c r="F623" s="247">
        <v>6.7</v>
      </c>
      <c r="G623" s="247">
        <v>1.02</v>
      </c>
      <c r="H623" s="247">
        <v>1.12</v>
      </c>
      <c r="I623" s="247">
        <v>4.636</v>
      </c>
      <c r="J623" s="247">
        <v>356.49</v>
      </c>
      <c r="K623" s="247">
        <v>4.636</v>
      </c>
      <c r="L623" s="247">
        <v>356.49</v>
      </c>
      <c r="M623" s="48">
        <v>0.013004572358270919</v>
      </c>
      <c r="N623" s="49">
        <v>57.12</v>
      </c>
      <c r="O623" s="50">
        <v>0.7428211731044349</v>
      </c>
      <c r="P623" s="50">
        <v>780.2743414962551</v>
      </c>
      <c r="Q623" s="248">
        <v>44.56927038626609</v>
      </c>
    </row>
    <row r="624" spans="1:17" ht="12.75" customHeight="1">
      <c r="A624" s="230"/>
      <c r="B624" s="234" t="s">
        <v>30</v>
      </c>
      <c r="C624" s="80" t="s">
        <v>201</v>
      </c>
      <c r="D624" s="17">
        <v>15</v>
      </c>
      <c r="E624" s="17">
        <v>1984</v>
      </c>
      <c r="F624" s="247">
        <f>G624+H624+I624</f>
        <v>10.002001</v>
      </c>
      <c r="G624" s="247">
        <v>0.845307</v>
      </c>
      <c r="H624" s="247">
        <v>0.15</v>
      </c>
      <c r="I624" s="247">
        <v>9.006694</v>
      </c>
      <c r="J624" s="247">
        <v>691.4</v>
      </c>
      <c r="K624" s="247">
        <f>I624</f>
        <v>9.006694</v>
      </c>
      <c r="L624" s="247">
        <f>J624</f>
        <v>691.4</v>
      </c>
      <c r="M624" s="48">
        <f>K624/L624</f>
        <v>0.013026748625976279</v>
      </c>
      <c r="N624" s="49">
        <f>0.0831*1000</f>
        <v>83.1</v>
      </c>
      <c r="O624" s="50">
        <f>M624*N624</f>
        <v>1.0825228108186287</v>
      </c>
      <c r="P624" s="50">
        <f>M624*60*1000</f>
        <v>781.6049175585767</v>
      </c>
      <c r="Q624" s="248">
        <f>P624*N624/1000</f>
        <v>64.95136864911773</v>
      </c>
    </row>
    <row r="625" spans="1:17" ht="12.75" customHeight="1">
      <c r="A625" s="230"/>
      <c r="B625" s="231" t="s">
        <v>444</v>
      </c>
      <c r="C625" s="81" t="s">
        <v>443</v>
      </c>
      <c r="D625" s="15">
        <v>30</v>
      </c>
      <c r="E625" s="15">
        <v>1990</v>
      </c>
      <c r="F625" s="232">
        <v>34.46</v>
      </c>
      <c r="G625" s="232">
        <v>3.621</v>
      </c>
      <c r="H625" s="232">
        <v>4.8</v>
      </c>
      <c r="I625" s="232">
        <v>26.039</v>
      </c>
      <c r="J625" s="232">
        <v>1996.3</v>
      </c>
      <c r="K625" s="232">
        <v>26.039</v>
      </c>
      <c r="L625" s="232">
        <v>1996.3</v>
      </c>
      <c r="M625" s="51">
        <v>0.01304363071682613</v>
      </c>
      <c r="N625" s="52">
        <v>54.06</v>
      </c>
      <c r="O625" s="52">
        <v>0.7051386765516207</v>
      </c>
      <c r="P625" s="52">
        <v>782.6178430095679</v>
      </c>
      <c r="Q625" s="233">
        <v>42.30832059309724</v>
      </c>
    </row>
    <row r="626" spans="1:17" ht="12.75" customHeight="1">
      <c r="A626" s="230"/>
      <c r="B626" s="234" t="s">
        <v>361</v>
      </c>
      <c r="C626" s="80" t="s">
        <v>524</v>
      </c>
      <c r="D626" s="17">
        <v>35</v>
      </c>
      <c r="E626" s="17">
        <v>1983</v>
      </c>
      <c r="F626" s="247">
        <v>39.408</v>
      </c>
      <c r="G626" s="247">
        <v>3.685</v>
      </c>
      <c r="H626" s="247">
        <v>8.64</v>
      </c>
      <c r="I626" s="247">
        <v>27.082</v>
      </c>
      <c r="J626" s="247">
        <v>2073.32</v>
      </c>
      <c r="K626" s="247">
        <v>27.082</v>
      </c>
      <c r="L626" s="247">
        <v>2073.32</v>
      </c>
      <c r="M626" s="48">
        <v>0.013062141878725907</v>
      </c>
      <c r="N626" s="49">
        <v>57</v>
      </c>
      <c r="O626" s="50">
        <v>0.7445420870873767</v>
      </c>
      <c r="P626" s="50">
        <v>783.7285127235544</v>
      </c>
      <c r="Q626" s="248">
        <v>44.6725252252426</v>
      </c>
    </row>
    <row r="627" spans="1:17" ht="12.75" customHeight="1">
      <c r="A627" s="230"/>
      <c r="B627" s="234" t="s">
        <v>277</v>
      </c>
      <c r="C627" s="81" t="s">
        <v>265</v>
      </c>
      <c r="D627" s="15">
        <v>40</v>
      </c>
      <c r="E627" s="15">
        <v>1980</v>
      </c>
      <c r="F627" s="232">
        <f>SUM(G627+H627+I627)</f>
        <v>39.099999999999994</v>
      </c>
      <c r="G627" s="232">
        <v>3.8</v>
      </c>
      <c r="H627" s="232">
        <v>6.4</v>
      </c>
      <c r="I627" s="232">
        <v>28.9</v>
      </c>
      <c r="J627" s="232">
        <v>2208.76</v>
      </c>
      <c r="K627" s="232">
        <v>28.9</v>
      </c>
      <c r="L627" s="232">
        <v>2208.8</v>
      </c>
      <c r="M627" s="51">
        <f>SUM(K627/L627)</f>
        <v>0.0130840275262586</v>
      </c>
      <c r="N627" s="52">
        <v>57.3</v>
      </c>
      <c r="O627" s="52">
        <f>SUM(M627*N627)</f>
        <v>0.7497147772546178</v>
      </c>
      <c r="P627" s="52">
        <f>SUM(M627*60*1000)</f>
        <v>785.0416515755161</v>
      </c>
      <c r="Q627" s="233">
        <f>SUM(O627*60)</f>
        <v>44.98288663527707</v>
      </c>
    </row>
    <row r="628" spans="1:17" ht="12.75" customHeight="1">
      <c r="A628" s="230"/>
      <c r="B628" s="231" t="s">
        <v>630</v>
      </c>
      <c r="C628" s="34" t="s">
        <v>615</v>
      </c>
      <c r="D628" s="17">
        <v>8</v>
      </c>
      <c r="E628" s="17" t="s">
        <v>35</v>
      </c>
      <c r="F628" s="247">
        <v>5.99</v>
      </c>
      <c r="G628" s="247">
        <v>0.408</v>
      </c>
      <c r="H628" s="247">
        <v>0.08000000000000046</v>
      </c>
      <c r="I628" s="247">
        <v>5.502</v>
      </c>
      <c r="J628" s="247">
        <v>414.27</v>
      </c>
      <c r="K628" s="247">
        <v>5.502</v>
      </c>
      <c r="L628" s="247">
        <v>414.27</v>
      </c>
      <c r="M628" s="48">
        <v>0.013281193424578173</v>
      </c>
      <c r="N628" s="49">
        <v>80</v>
      </c>
      <c r="O628" s="50">
        <v>1.0624954739662538</v>
      </c>
      <c r="P628" s="50">
        <v>796.8716054746903</v>
      </c>
      <c r="Q628" s="248">
        <v>63.74972843797522</v>
      </c>
    </row>
    <row r="629" spans="1:17" ht="12.75" customHeight="1">
      <c r="A629" s="230"/>
      <c r="B629" s="231" t="s">
        <v>630</v>
      </c>
      <c r="C629" s="34" t="s">
        <v>616</v>
      </c>
      <c r="D629" s="17">
        <v>4</v>
      </c>
      <c r="E629" s="17" t="s">
        <v>35</v>
      </c>
      <c r="F629" s="247">
        <v>3.3770000000000007</v>
      </c>
      <c r="G629" s="247">
        <v>0</v>
      </c>
      <c r="H629" s="247">
        <v>0</v>
      </c>
      <c r="I629" s="247">
        <v>3.3770000000000007</v>
      </c>
      <c r="J629" s="247">
        <v>253.29</v>
      </c>
      <c r="K629" s="247">
        <v>3.3770000000000007</v>
      </c>
      <c r="L629" s="247">
        <v>253.29</v>
      </c>
      <c r="M629" s="48">
        <v>0.013332543724584471</v>
      </c>
      <c r="N629" s="49">
        <v>80</v>
      </c>
      <c r="O629" s="50">
        <v>1.0666034979667578</v>
      </c>
      <c r="P629" s="50">
        <v>799.9526234750682</v>
      </c>
      <c r="Q629" s="248">
        <v>63.99620987800546</v>
      </c>
    </row>
    <row r="630" spans="1:17" ht="12.75" customHeight="1">
      <c r="A630" s="230"/>
      <c r="B630" s="231" t="s">
        <v>289</v>
      </c>
      <c r="C630" s="80" t="s">
        <v>712</v>
      </c>
      <c r="D630" s="17">
        <v>32</v>
      </c>
      <c r="E630" s="17">
        <v>1961</v>
      </c>
      <c r="F630" s="247">
        <v>16.624</v>
      </c>
      <c r="G630" s="247"/>
      <c r="H630" s="247"/>
      <c r="I630" s="247">
        <v>16.624</v>
      </c>
      <c r="J630" s="247">
        <v>1239.4</v>
      </c>
      <c r="K630" s="247">
        <v>16.624</v>
      </c>
      <c r="L630" s="247">
        <v>1239.4</v>
      </c>
      <c r="M630" s="48">
        <v>0.01341294174600613</v>
      </c>
      <c r="N630" s="49">
        <v>55.59</v>
      </c>
      <c r="O630" s="50">
        <v>0.7456254316604808</v>
      </c>
      <c r="P630" s="50">
        <v>804.7765047603677</v>
      </c>
      <c r="Q630" s="248">
        <v>44.73752589962885</v>
      </c>
    </row>
    <row r="631" spans="1:17" ht="12.75" customHeight="1">
      <c r="A631" s="230"/>
      <c r="B631" s="234" t="s">
        <v>361</v>
      </c>
      <c r="C631" s="80" t="s">
        <v>528</v>
      </c>
      <c r="D631" s="17">
        <v>20</v>
      </c>
      <c r="E631" s="17">
        <v>1984</v>
      </c>
      <c r="F631" s="247">
        <v>19.052</v>
      </c>
      <c r="G631" s="247">
        <v>1.619</v>
      </c>
      <c r="H631" s="247">
        <v>3.2</v>
      </c>
      <c r="I631" s="247">
        <v>14.232</v>
      </c>
      <c r="J631" s="247">
        <v>1056.6</v>
      </c>
      <c r="K631" s="247">
        <v>14.232</v>
      </c>
      <c r="L631" s="247">
        <v>1056.6</v>
      </c>
      <c r="M631" s="48">
        <v>0.01346961953435548</v>
      </c>
      <c r="N631" s="49">
        <v>57</v>
      </c>
      <c r="O631" s="50">
        <v>0.7677683134582624</v>
      </c>
      <c r="P631" s="50">
        <v>808.1771720613287</v>
      </c>
      <c r="Q631" s="248">
        <v>46.06609880749574</v>
      </c>
    </row>
    <row r="632" spans="1:17" ht="12.75" customHeight="1">
      <c r="A632" s="230"/>
      <c r="B632" s="231" t="s">
        <v>289</v>
      </c>
      <c r="C632" s="80" t="s">
        <v>713</v>
      </c>
      <c r="D632" s="17">
        <v>12</v>
      </c>
      <c r="E632" s="17">
        <v>1954</v>
      </c>
      <c r="F632" s="247">
        <v>11.066</v>
      </c>
      <c r="G632" s="247">
        <v>1.383</v>
      </c>
      <c r="H632" s="247">
        <v>1.92</v>
      </c>
      <c r="I632" s="247">
        <v>7.763</v>
      </c>
      <c r="J632" s="247">
        <v>575.37</v>
      </c>
      <c r="K632" s="247">
        <v>7.76288</v>
      </c>
      <c r="L632" s="247">
        <v>575.37</v>
      </c>
      <c r="M632" s="48">
        <v>0.013491979074334776</v>
      </c>
      <c r="N632" s="49">
        <v>55.59</v>
      </c>
      <c r="O632" s="50">
        <v>0.7500191167422702</v>
      </c>
      <c r="P632" s="50">
        <v>809.5187444600865</v>
      </c>
      <c r="Q632" s="248">
        <v>45.001147004536215</v>
      </c>
    </row>
    <row r="633" spans="1:17" ht="12.75" customHeight="1">
      <c r="A633" s="230"/>
      <c r="B633" s="231" t="s">
        <v>630</v>
      </c>
      <c r="C633" s="34" t="s">
        <v>617</v>
      </c>
      <c r="D633" s="17">
        <v>9</v>
      </c>
      <c r="E633" s="17" t="s">
        <v>35</v>
      </c>
      <c r="F633" s="247">
        <v>9.486</v>
      </c>
      <c r="G633" s="247">
        <v>1.071</v>
      </c>
      <c r="H633" s="247">
        <v>1.4400000000000002</v>
      </c>
      <c r="I633" s="247">
        <v>6.9750000000000005</v>
      </c>
      <c r="J633" s="247">
        <v>515.76</v>
      </c>
      <c r="K633" s="247">
        <v>6.9750000000000005</v>
      </c>
      <c r="L633" s="247">
        <v>515.76</v>
      </c>
      <c r="M633" s="48">
        <v>0.013523731968357378</v>
      </c>
      <c r="N633" s="49">
        <v>80</v>
      </c>
      <c r="O633" s="50">
        <v>1.0818985574685902</v>
      </c>
      <c r="P633" s="50">
        <v>811.4239181014426</v>
      </c>
      <c r="Q633" s="248">
        <v>64.91391344811541</v>
      </c>
    </row>
    <row r="634" spans="1:17" ht="12.75" customHeight="1">
      <c r="A634" s="230"/>
      <c r="B634" s="231" t="s">
        <v>630</v>
      </c>
      <c r="C634" s="34" t="s">
        <v>618</v>
      </c>
      <c r="D634" s="17">
        <v>4</v>
      </c>
      <c r="E634" s="17" t="s">
        <v>35</v>
      </c>
      <c r="F634" s="247">
        <v>3.948</v>
      </c>
      <c r="G634" s="247">
        <v>0.204</v>
      </c>
      <c r="H634" s="247">
        <v>0.6399999999999999</v>
      </c>
      <c r="I634" s="247">
        <v>3.104</v>
      </c>
      <c r="J634" s="247">
        <v>228.53</v>
      </c>
      <c r="K634" s="247">
        <v>3.104</v>
      </c>
      <c r="L634" s="247">
        <v>228.53</v>
      </c>
      <c r="M634" s="48">
        <v>0.013582461821205094</v>
      </c>
      <c r="N634" s="49">
        <v>80</v>
      </c>
      <c r="O634" s="50">
        <v>1.0865969456964075</v>
      </c>
      <c r="P634" s="50">
        <v>814.9477092723056</v>
      </c>
      <c r="Q634" s="248">
        <v>65.19581674178444</v>
      </c>
    </row>
    <row r="635" spans="1:17" ht="12.75" customHeight="1">
      <c r="A635" s="230"/>
      <c r="B635" s="234" t="s">
        <v>294</v>
      </c>
      <c r="C635" s="80" t="s">
        <v>775</v>
      </c>
      <c r="D635" s="17">
        <v>18</v>
      </c>
      <c r="E635" s="17"/>
      <c r="F635" s="247">
        <v>10</v>
      </c>
      <c r="G635" s="247">
        <v>1.173</v>
      </c>
      <c r="H635" s="247">
        <v>0.32</v>
      </c>
      <c r="I635" s="247">
        <v>8.484</v>
      </c>
      <c r="J635" s="247">
        <v>623.12</v>
      </c>
      <c r="K635" s="247">
        <v>8.484</v>
      </c>
      <c r="L635" s="247">
        <v>623.12</v>
      </c>
      <c r="M635" s="48">
        <v>0.013615354987803313</v>
      </c>
      <c r="N635" s="49">
        <v>57.12</v>
      </c>
      <c r="O635" s="50">
        <v>0.7777090769033251</v>
      </c>
      <c r="P635" s="50">
        <v>816.9212992681988</v>
      </c>
      <c r="Q635" s="248">
        <v>46.66254461419951</v>
      </c>
    </row>
    <row r="636" spans="1:17" ht="12.75" customHeight="1">
      <c r="A636" s="230"/>
      <c r="B636" s="234" t="s">
        <v>361</v>
      </c>
      <c r="C636" s="80" t="s">
        <v>527</v>
      </c>
      <c r="D636" s="17">
        <v>20</v>
      </c>
      <c r="E636" s="17">
        <v>1984</v>
      </c>
      <c r="F636" s="247">
        <v>19.638</v>
      </c>
      <c r="G636" s="247">
        <v>1.898</v>
      </c>
      <c r="H636" s="247">
        <v>3.2</v>
      </c>
      <c r="I636" s="247">
        <v>14.539</v>
      </c>
      <c r="J636" s="247">
        <v>1066.7</v>
      </c>
      <c r="K636" s="247">
        <v>14.539</v>
      </c>
      <c r="L636" s="247">
        <v>1066.7</v>
      </c>
      <c r="M636" s="48">
        <v>0.01362988656604481</v>
      </c>
      <c r="N636" s="49">
        <v>57</v>
      </c>
      <c r="O636" s="50">
        <v>0.7769035342645542</v>
      </c>
      <c r="P636" s="50">
        <v>817.7931939626886</v>
      </c>
      <c r="Q636" s="248">
        <v>46.61421205587325</v>
      </c>
    </row>
    <row r="637" spans="1:17" ht="12.75" customHeight="1">
      <c r="A637" s="230"/>
      <c r="B637" s="234" t="s">
        <v>277</v>
      </c>
      <c r="C637" s="81" t="s">
        <v>266</v>
      </c>
      <c r="D637" s="15">
        <v>45</v>
      </c>
      <c r="E637" s="15">
        <v>1971</v>
      </c>
      <c r="F637" s="232">
        <f>SUM(G637+H637+I637)</f>
        <v>36.2</v>
      </c>
      <c r="G637" s="232">
        <v>3</v>
      </c>
      <c r="H637" s="232">
        <v>7.2</v>
      </c>
      <c r="I637" s="232">
        <v>26</v>
      </c>
      <c r="J637" s="232">
        <v>1906.15</v>
      </c>
      <c r="K637" s="232">
        <v>26</v>
      </c>
      <c r="L637" s="232">
        <v>1906.2</v>
      </c>
      <c r="M637" s="51">
        <f>SUM(K637/L637)</f>
        <v>0.013639702024971147</v>
      </c>
      <c r="N637" s="52">
        <v>57.3</v>
      </c>
      <c r="O637" s="52">
        <f>SUM(M637*N637)</f>
        <v>0.7815549260308466</v>
      </c>
      <c r="P637" s="52">
        <f>SUM(M637*60*1000)</f>
        <v>818.3821214982688</v>
      </c>
      <c r="Q637" s="233">
        <f>SUM(O637*60)</f>
        <v>46.8932955618508</v>
      </c>
    </row>
    <row r="638" spans="1:17" ht="12.75" customHeight="1">
      <c r="A638" s="230"/>
      <c r="B638" s="231" t="s">
        <v>444</v>
      </c>
      <c r="C638" s="81" t="s">
        <v>720</v>
      </c>
      <c r="D638" s="15">
        <v>8</v>
      </c>
      <c r="E638" s="15">
        <v>1967</v>
      </c>
      <c r="F638" s="232">
        <v>6.346679</v>
      </c>
      <c r="G638" s="232">
        <v>0.561</v>
      </c>
      <c r="H638" s="232">
        <v>1.171</v>
      </c>
      <c r="I638" s="232">
        <v>4.614379</v>
      </c>
      <c r="J638" s="232">
        <v>335.29</v>
      </c>
      <c r="K638" s="232">
        <v>4.614379</v>
      </c>
      <c r="L638" s="232">
        <v>335.3</v>
      </c>
      <c r="M638" s="51">
        <v>0.013761941544885175</v>
      </c>
      <c r="N638" s="52">
        <v>54.06</v>
      </c>
      <c r="O638" s="52">
        <v>0.7439705599164926</v>
      </c>
      <c r="P638" s="52">
        <v>825.7164926931106</v>
      </c>
      <c r="Q638" s="233">
        <v>44.63823359498956</v>
      </c>
    </row>
    <row r="639" spans="1:17" ht="12.75" customHeight="1">
      <c r="A639" s="230"/>
      <c r="B639" s="234" t="s">
        <v>277</v>
      </c>
      <c r="C639" s="81" t="s">
        <v>263</v>
      </c>
      <c r="D639" s="15">
        <v>40</v>
      </c>
      <c r="E639" s="15">
        <v>1975</v>
      </c>
      <c r="F639" s="232">
        <f>SUM(G639+H639+I639)</f>
        <v>39.6</v>
      </c>
      <c r="G639" s="232">
        <v>1.8</v>
      </c>
      <c r="H639" s="232">
        <v>6.4</v>
      </c>
      <c r="I639" s="232">
        <v>31.4</v>
      </c>
      <c r="J639" s="232">
        <v>2260.93</v>
      </c>
      <c r="K639" s="232">
        <v>31.4</v>
      </c>
      <c r="L639" s="232">
        <v>2260.9</v>
      </c>
      <c r="M639" s="51">
        <f>SUM(K639/L639)</f>
        <v>0.013888274580919102</v>
      </c>
      <c r="N639" s="52">
        <v>57.3</v>
      </c>
      <c r="O639" s="52">
        <f>SUM(M639*N639)</f>
        <v>0.7957981334866645</v>
      </c>
      <c r="P639" s="52">
        <f>SUM(M639*60*1000)</f>
        <v>833.2964748551461</v>
      </c>
      <c r="Q639" s="233">
        <f>SUM(O639*60)</f>
        <v>47.74788800919987</v>
      </c>
    </row>
    <row r="640" spans="1:17" ht="12.75" customHeight="1">
      <c r="A640" s="230"/>
      <c r="B640" s="234" t="s">
        <v>294</v>
      </c>
      <c r="C640" s="80" t="s">
        <v>353</v>
      </c>
      <c r="D640" s="17">
        <v>8</v>
      </c>
      <c r="E640" s="17">
        <v>1959</v>
      </c>
      <c r="F640" s="247">
        <v>6.9</v>
      </c>
      <c r="G640" s="247">
        <v>0.459</v>
      </c>
      <c r="H640" s="247">
        <v>1.2</v>
      </c>
      <c r="I640" s="247">
        <v>5.211</v>
      </c>
      <c r="J640" s="247">
        <v>371.23</v>
      </c>
      <c r="K640" s="247">
        <v>5.2</v>
      </c>
      <c r="L640" s="247">
        <v>371.23</v>
      </c>
      <c r="M640" s="48">
        <v>0.014007488618915497</v>
      </c>
      <c r="N640" s="49">
        <v>57.12</v>
      </c>
      <c r="O640" s="50">
        <v>0.8001077499124531</v>
      </c>
      <c r="P640" s="50">
        <v>840.4493171349299</v>
      </c>
      <c r="Q640" s="248">
        <v>48.00646499474719</v>
      </c>
    </row>
    <row r="641" spans="1:17" ht="12.75" customHeight="1">
      <c r="A641" s="230"/>
      <c r="B641" s="234" t="s">
        <v>294</v>
      </c>
      <c r="C641" s="80" t="s">
        <v>354</v>
      </c>
      <c r="D641" s="17">
        <v>8</v>
      </c>
      <c r="E641" s="17">
        <v>1960</v>
      </c>
      <c r="F641" s="247">
        <v>6.6</v>
      </c>
      <c r="G641" s="247">
        <v>0.255</v>
      </c>
      <c r="H641" s="247">
        <v>1.12</v>
      </c>
      <c r="I641" s="247">
        <v>5.234</v>
      </c>
      <c r="J641" s="247">
        <v>372.64</v>
      </c>
      <c r="K641" s="247">
        <v>5.234</v>
      </c>
      <c r="L641" s="247">
        <v>372.64</v>
      </c>
      <c r="M641" s="48">
        <v>0.01404572778016316</v>
      </c>
      <c r="N641" s="49">
        <v>57.12</v>
      </c>
      <c r="O641" s="50">
        <v>0.8022919708029197</v>
      </c>
      <c r="P641" s="50">
        <v>842.7436668097896</v>
      </c>
      <c r="Q641" s="248">
        <v>48.137518248175176</v>
      </c>
    </row>
    <row r="642" spans="1:17" ht="12.75" customHeight="1">
      <c r="A642" s="230"/>
      <c r="B642" s="231" t="s">
        <v>630</v>
      </c>
      <c r="C642" s="34" t="s">
        <v>619</v>
      </c>
      <c r="D642" s="17">
        <v>36</v>
      </c>
      <c r="E642" s="17" t="s">
        <v>35</v>
      </c>
      <c r="F642" s="247">
        <v>20.852</v>
      </c>
      <c r="G642" s="247">
        <v>1.20105</v>
      </c>
      <c r="H642" s="247">
        <v>3.6399999999999992</v>
      </c>
      <c r="I642" s="247">
        <v>16.01095</v>
      </c>
      <c r="J642" s="247">
        <v>1136.91</v>
      </c>
      <c r="K642" s="247">
        <v>16.01095</v>
      </c>
      <c r="L642" s="247">
        <v>1136.91</v>
      </c>
      <c r="M642" s="48">
        <v>0.01408286495852794</v>
      </c>
      <c r="N642" s="49">
        <v>80</v>
      </c>
      <c r="O642" s="50">
        <v>1.1266291966822353</v>
      </c>
      <c r="P642" s="50">
        <v>844.9718975116764</v>
      </c>
      <c r="Q642" s="248">
        <v>67.59775180093412</v>
      </c>
    </row>
    <row r="643" spans="1:17" ht="12.75" customHeight="1">
      <c r="A643" s="230"/>
      <c r="B643" s="231" t="s">
        <v>444</v>
      </c>
      <c r="C643" s="81" t="s">
        <v>290</v>
      </c>
      <c r="D643" s="15">
        <v>20</v>
      </c>
      <c r="E643" s="15">
        <v>1977</v>
      </c>
      <c r="F643" s="232">
        <v>18.552</v>
      </c>
      <c r="G643" s="232">
        <v>0.612</v>
      </c>
      <c r="H643" s="232">
        <v>3.2</v>
      </c>
      <c r="I643" s="232">
        <v>14.74</v>
      </c>
      <c r="J643" s="232">
        <v>1044.61</v>
      </c>
      <c r="K643" s="232">
        <v>14.74</v>
      </c>
      <c r="L643" s="232">
        <v>1044.61</v>
      </c>
      <c r="M643" s="51">
        <v>0.014110529288442579</v>
      </c>
      <c r="N643" s="52">
        <v>54.06</v>
      </c>
      <c r="O643" s="52">
        <v>0.7628152133332059</v>
      </c>
      <c r="P643" s="52">
        <v>846.6317573065547</v>
      </c>
      <c r="Q643" s="233">
        <v>45.76891279999235</v>
      </c>
    </row>
    <row r="644" spans="1:17" ht="12.75" customHeight="1">
      <c r="A644" s="230"/>
      <c r="B644" s="234" t="s">
        <v>294</v>
      </c>
      <c r="C644" s="80" t="s">
        <v>355</v>
      </c>
      <c r="D644" s="17">
        <v>8</v>
      </c>
      <c r="E644" s="17">
        <v>1951</v>
      </c>
      <c r="F644" s="247">
        <v>6.6</v>
      </c>
      <c r="G644" s="247">
        <v>0.957</v>
      </c>
      <c r="H644" s="247">
        <v>1.28</v>
      </c>
      <c r="I644" s="247">
        <v>4.253</v>
      </c>
      <c r="J644" s="247">
        <v>300.96</v>
      </c>
      <c r="K644" s="247">
        <v>4.3</v>
      </c>
      <c r="L644" s="247">
        <v>300.96</v>
      </c>
      <c r="M644" s="48">
        <v>0.014287612971823498</v>
      </c>
      <c r="N644" s="49">
        <v>57.12</v>
      </c>
      <c r="O644" s="50">
        <v>0.8161084529505582</v>
      </c>
      <c r="P644" s="50">
        <v>857.2567783094099</v>
      </c>
      <c r="Q644" s="248">
        <v>48.96650717703349</v>
      </c>
    </row>
    <row r="645" spans="1:17" ht="12.75" customHeight="1">
      <c r="A645" s="230"/>
      <c r="B645" s="231" t="s">
        <v>289</v>
      </c>
      <c r="C645" s="80" t="s">
        <v>714</v>
      </c>
      <c r="D645" s="17">
        <v>6</v>
      </c>
      <c r="E645" s="17">
        <v>1959</v>
      </c>
      <c r="F645" s="247">
        <v>5.957</v>
      </c>
      <c r="G645" s="247">
        <v>0.505</v>
      </c>
      <c r="H645" s="247">
        <v>0.8</v>
      </c>
      <c r="I645" s="247">
        <v>4.652</v>
      </c>
      <c r="J645" s="247">
        <v>324.56</v>
      </c>
      <c r="K645" s="247">
        <v>4.65159</v>
      </c>
      <c r="L645" s="247">
        <v>324.56</v>
      </c>
      <c r="M645" s="48">
        <v>0.014331987922109933</v>
      </c>
      <c r="N645" s="49">
        <v>55.59</v>
      </c>
      <c r="O645" s="50">
        <v>0.7967152085900913</v>
      </c>
      <c r="P645" s="50">
        <v>859.919275326596</v>
      </c>
      <c r="Q645" s="248">
        <v>47.802912515405474</v>
      </c>
    </row>
    <row r="646" spans="1:17" ht="12.75" customHeight="1">
      <c r="A646" s="230"/>
      <c r="B646" s="234" t="s">
        <v>24</v>
      </c>
      <c r="C646" s="80" t="s">
        <v>494</v>
      </c>
      <c r="D646" s="17">
        <v>6</v>
      </c>
      <c r="E646" s="17" t="s">
        <v>28</v>
      </c>
      <c r="F646" s="247"/>
      <c r="G646" s="247">
        <v>0.808353</v>
      </c>
      <c r="H646" s="247">
        <v>0.648549</v>
      </c>
      <c r="I646" s="247">
        <v>4.375</v>
      </c>
      <c r="J646" s="247">
        <v>304.32</v>
      </c>
      <c r="K646" s="247">
        <v>4.375</v>
      </c>
      <c r="L646" s="247">
        <v>304.32</v>
      </c>
      <c r="M646" s="48">
        <f>K646/L646</f>
        <v>0.01437631440588854</v>
      </c>
      <c r="N646" s="49">
        <v>67.035</v>
      </c>
      <c r="O646" s="50">
        <f>M646*N646</f>
        <v>0.9637162361987381</v>
      </c>
      <c r="P646" s="50">
        <f>M646*60*1000</f>
        <v>862.5788643533123</v>
      </c>
      <c r="Q646" s="248">
        <f>P646*N646/1000</f>
        <v>57.82297417192429</v>
      </c>
    </row>
    <row r="647" spans="1:17" ht="12.75" customHeight="1">
      <c r="A647" s="230"/>
      <c r="B647" s="234" t="s">
        <v>24</v>
      </c>
      <c r="C647" s="80" t="s">
        <v>357</v>
      </c>
      <c r="D647" s="17">
        <v>8</v>
      </c>
      <c r="E647" s="17" t="s">
        <v>28</v>
      </c>
      <c r="F647" s="247">
        <v>0</v>
      </c>
      <c r="G647" s="247">
        <v>0</v>
      </c>
      <c r="H647" s="247">
        <v>0</v>
      </c>
      <c r="I647" s="247">
        <v>5.327999</v>
      </c>
      <c r="J647" s="247">
        <v>360.37</v>
      </c>
      <c r="K647" s="247">
        <v>5.327999</v>
      </c>
      <c r="L647" s="247">
        <v>360.37</v>
      </c>
      <c r="M647" s="48">
        <f>K647/L647</f>
        <v>0.01478480173155368</v>
      </c>
      <c r="N647" s="49">
        <v>67.035</v>
      </c>
      <c r="O647" s="50">
        <f>M647*N647</f>
        <v>0.9910991840747009</v>
      </c>
      <c r="P647" s="50">
        <f>M647*60*1000</f>
        <v>887.0881038932208</v>
      </c>
      <c r="Q647" s="248">
        <f>P647*N647/1000</f>
        <v>59.465951044482054</v>
      </c>
    </row>
    <row r="648" spans="1:17" ht="12.75" customHeight="1">
      <c r="A648" s="230"/>
      <c r="B648" s="234" t="s">
        <v>294</v>
      </c>
      <c r="C648" s="80" t="s">
        <v>776</v>
      </c>
      <c r="D648" s="17">
        <v>12</v>
      </c>
      <c r="E648" s="17"/>
      <c r="F648" s="247">
        <v>10.6</v>
      </c>
      <c r="G648" s="247">
        <v>0.867</v>
      </c>
      <c r="H648" s="247">
        <v>1.92</v>
      </c>
      <c r="I648" s="247">
        <v>7.813</v>
      </c>
      <c r="J648" s="247">
        <v>527.23</v>
      </c>
      <c r="K648" s="247">
        <v>7.8</v>
      </c>
      <c r="L648" s="247">
        <v>527.23</v>
      </c>
      <c r="M648" s="48">
        <v>0.014794302296910266</v>
      </c>
      <c r="N648" s="49">
        <v>57.12</v>
      </c>
      <c r="O648" s="50">
        <v>0.8450505471995143</v>
      </c>
      <c r="P648" s="50">
        <v>887.658137814616</v>
      </c>
      <c r="Q648" s="248">
        <v>50.703032831970866</v>
      </c>
    </row>
    <row r="649" spans="1:17" ht="12.75" customHeight="1">
      <c r="A649" s="230"/>
      <c r="B649" s="234" t="s">
        <v>24</v>
      </c>
      <c r="C649" s="80" t="s">
        <v>356</v>
      </c>
      <c r="D649" s="17">
        <v>14</v>
      </c>
      <c r="E649" s="17" t="s">
        <v>28</v>
      </c>
      <c r="F649" s="247">
        <f>+G649+H649+I649</f>
        <v>7.378</v>
      </c>
      <c r="G649" s="247">
        <v>0</v>
      </c>
      <c r="H649" s="247">
        <v>0</v>
      </c>
      <c r="I649" s="247">
        <v>7.378</v>
      </c>
      <c r="J649" s="247">
        <v>496.54</v>
      </c>
      <c r="K649" s="247">
        <v>7.378</v>
      </c>
      <c r="L649" s="247">
        <v>496.54</v>
      </c>
      <c r="M649" s="48">
        <f>K649/L649</f>
        <v>0.014858823055544366</v>
      </c>
      <c r="N649" s="49">
        <v>67.035</v>
      </c>
      <c r="O649" s="50">
        <f>M649*N649</f>
        <v>0.9960612035284165</v>
      </c>
      <c r="P649" s="50">
        <f>M649*60*1000</f>
        <v>891.529383332662</v>
      </c>
      <c r="Q649" s="248">
        <f>P649*N649/1000</f>
        <v>59.76367221170499</v>
      </c>
    </row>
    <row r="650" spans="1:17" ht="12.75" customHeight="1">
      <c r="A650" s="230"/>
      <c r="B650" s="234" t="s">
        <v>24</v>
      </c>
      <c r="C650" s="80" t="s">
        <v>493</v>
      </c>
      <c r="D650" s="17">
        <v>49</v>
      </c>
      <c r="E650" s="17" t="s">
        <v>28</v>
      </c>
      <c r="F650" s="247">
        <f>+G650+H650+I650</f>
        <v>30.900005</v>
      </c>
      <c r="G650" s="247">
        <v>1.952695</v>
      </c>
      <c r="H650" s="247">
        <v>0.42</v>
      </c>
      <c r="I650" s="247">
        <v>28.52731</v>
      </c>
      <c r="J650" s="247">
        <v>1916.89</v>
      </c>
      <c r="K650" s="247">
        <v>28.52731</v>
      </c>
      <c r="L650" s="247">
        <v>1916.89</v>
      </c>
      <c r="M650" s="48">
        <f>K650/L650</f>
        <v>0.014882079827220132</v>
      </c>
      <c r="N650" s="49">
        <v>67.035</v>
      </c>
      <c r="O650" s="50">
        <f>M650*N650</f>
        <v>0.9976202212177016</v>
      </c>
      <c r="P650" s="50">
        <f>M650*60*1000</f>
        <v>892.924789633208</v>
      </c>
      <c r="Q650" s="248">
        <f>P650*N650/1000</f>
        <v>59.857213273062094</v>
      </c>
    </row>
    <row r="651" spans="1:17" ht="12.75" customHeight="1">
      <c r="A651" s="230"/>
      <c r="B651" s="231" t="s">
        <v>444</v>
      </c>
      <c r="C651" s="81" t="s">
        <v>339</v>
      </c>
      <c r="D651" s="15">
        <v>8</v>
      </c>
      <c r="E651" s="15">
        <v>1967</v>
      </c>
      <c r="F651" s="232">
        <v>8.1087</v>
      </c>
      <c r="G651" s="232">
        <v>0.918</v>
      </c>
      <c r="H651" s="232">
        <v>1.28</v>
      </c>
      <c r="I651" s="232">
        <v>5.910699</v>
      </c>
      <c r="J651" s="232">
        <v>396.24</v>
      </c>
      <c r="K651" s="232">
        <v>5.9</v>
      </c>
      <c r="L651" s="232">
        <v>396.2</v>
      </c>
      <c r="M651" s="51">
        <v>0.014891468955073197</v>
      </c>
      <c r="N651" s="52">
        <v>54.06</v>
      </c>
      <c r="O651" s="52">
        <v>0.8050328117112571</v>
      </c>
      <c r="P651" s="52">
        <v>893.4881373043918</v>
      </c>
      <c r="Q651" s="233">
        <v>48.301968702675424</v>
      </c>
    </row>
    <row r="652" spans="1:17" ht="12.75" customHeight="1">
      <c r="A652" s="230"/>
      <c r="B652" s="231" t="s">
        <v>444</v>
      </c>
      <c r="C652" s="81" t="s">
        <v>291</v>
      </c>
      <c r="D652" s="15">
        <v>8</v>
      </c>
      <c r="E652" s="15">
        <v>1968</v>
      </c>
      <c r="F652" s="232">
        <v>8.6117</v>
      </c>
      <c r="G652" s="232">
        <v>1.224</v>
      </c>
      <c r="H652" s="232">
        <v>1.4432</v>
      </c>
      <c r="I652" s="232">
        <v>5.9445</v>
      </c>
      <c r="J652" s="232">
        <v>396.13</v>
      </c>
      <c r="K652" s="232">
        <v>5.9</v>
      </c>
      <c r="L652" s="232">
        <v>396.1</v>
      </c>
      <c r="M652" s="51">
        <v>0.014895228477657157</v>
      </c>
      <c r="N652" s="52">
        <v>54.06</v>
      </c>
      <c r="O652" s="52">
        <v>0.8052360515021459</v>
      </c>
      <c r="P652" s="52">
        <v>893.7137086594295</v>
      </c>
      <c r="Q652" s="233">
        <v>48.31416309012876</v>
      </c>
    </row>
    <row r="653" spans="1:17" ht="12.75" customHeight="1">
      <c r="A653" s="230"/>
      <c r="B653" s="231" t="s">
        <v>289</v>
      </c>
      <c r="C653" s="80" t="s">
        <v>336</v>
      </c>
      <c r="D653" s="17">
        <v>13</v>
      </c>
      <c r="E653" s="17">
        <v>1954</v>
      </c>
      <c r="F653" s="247">
        <v>11.391</v>
      </c>
      <c r="G653" s="247">
        <v>1.1327</v>
      </c>
      <c r="H653" s="247">
        <v>1.84</v>
      </c>
      <c r="I653" s="247">
        <v>8.4183</v>
      </c>
      <c r="J653" s="247">
        <v>562.47</v>
      </c>
      <c r="K653" s="247">
        <v>8.418</v>
      </c>
      <c r="L653" s="247">
        <v>562.47</v>
      </c>
      <c r="M653" s="48">
        <v>0.014966131527014773</v>
      </c>
      <c r="N653" s="49">
        <v>55.59</v>
      </c>
      <c r="O653" s="50">
        <v>0.8319672515867512</v>
      </c>
      <c r="P653" s="50">
        <v>897.9678916208865</v>
      </c>
      <c r="Q653" s="248">
        <v>49.91803509520508</v>
      </c>
    </row>
    <row r="654" spans="1:17" ht="12.75" customHeight="1">
      <c r="A654" s="230"/>
      <c r="B654" s="234" t="s">
        <v>277</v>
      </c>
      <c r="C654" s="81" t="s">
        <v>262</v>
      </c>
      <c r="D654" s="15">
        <v>10</v>
      </c>
      <c r="E654" s="15">
        <v>1968</v>
      </c>
      <c r="F654" s="232">
        <f>SUM(G654+H654+I654)</f>
        <v>12.299999999999999</v>
      </c>
      <c r="G654" s="232">
        <v>0.5</v>
      </c>
      <c r="H654" s="232">
        <v>1.6</v>
      </c>
      <c r="I654" s="232">
        <v>10.2</v>
      </c>
      <c r="J654" s="232">
        <v>665.8</v>
      </c>
      <c r="K654" s="232">
        <v>10.2</v>
      </c>
      <c r="L654" s="232">
        <v>665.81</v>
      </c>
      <c r="M654" s="51">
        <f>SUM(K654/L654)</f>
        <v>0.01531968579624818</v>
      </c>
      <c r="N654" s="52">
        <v>57.3</v>
      </c>
      <c r="O654" s="52">
        <f>SUM(M654*N654)</f>
        <v>0.8778179961250206</v>
      </c>
      <c r="P654" s="52">
        <f>SUM(M654*60*1000)</f>
        <v>919.1811477748907</v>
      </c>
      <c r="Q654" s="233">
        <f>SUM(O654*60)</f>
        <v>52.66907976750124</v>
      </c>
    </row>
    <row r="655" spans="1:17" ht="12.75" customHeight="1">
      <c r="A655" s="230"/>
      <c r="B655" s="231" t="s">
        <v>289</v>
      </c>
      <c r="C655" s="80" t="s">
        <v>715</v>
      </c>
      <c r="D655" s="17">
        <v>40</v>
      </c>
      <c r="E655" s="17">
        <v>1961</v>
      </c>
      <c r="F655" s="247">
        <v>30.327</v>
      </c>
      <c r="G655" s="247">
        <v>3.324</v>
      </c>
      <c r="H655" s="247">
        <v>0.4</v>
      </c>
      <c r="I655" s="247">
        <v>26.603</v>
      </c>
      <c r="J655" s="247">
        <v>1732.1</v>
      </c>
      <c r="K655" s="247">
        <v>26.602</v>
      </c>
      <c r="L655" s="247">
        <v>1732.1</v>
      </c>
      <c r="M655" s="48">
        <v>0.015358235667686624</v>
      </c>
      <c r="N655" s="49">
        <v>55.59</v>
      </c>
      <c r="O655" s="50">
        <v>0.8537643207666995</v>
      </c>
      <c r="P655" s="50">
        <v>921.4941400611974</v>
      </c>
      <c r="Q655" s="248">
        <v>51.22585924600197</v>
      </c>
    </row>
    <row r="656" spans="1:17" ht="12.75" customHeight="1">
      <c r="A656" s="230"/>
      <c r="B656" s="234" t="s">
        <v>24</v>
      </c>
      <c r="C656" s="80" t="s">
        <v>492</v>
      </c>
      <c r="D656" s="17">
        <v>22</v>
      </c>
      <c r="E656" s="17" t="s">
        <v>28</v>
      </c>
      <c r="F656" s="247">
        <f>+G656+H656+I656</f>
        <v>13.832</v>
      </c>
      <c r="G656" s="247">
        <v>0</v>
      </c>
      <c r="H656" s="247">
        <v>0</v>
      </c>
      <c r="I656" s="247">
        <v>13.832</v>
      </c>
      <c r="J656" s="247">
        <v>896.07</v>
      </c>
      <c r="K656" s="247">
        <v>13.832</v>
      </c>
      <c r="L656" s="247">
        <v>896.07</v>
      </c>
      <c r="M656" s="48">
        <f>K656/L656</f>
        <v>0.015436294039528162</v>
      </c>
      <c r="N656" s="49">
        <v>67.035</v>
      </c>
      <c r="O656" s="50">
        <f>M656*N656</f>
        <v>1.0347719709397702</v>
      </c>
      <c r="P656" s="50">
        <f>M656*60*1000</f>
        <v>926.1776423716897</v>
      </c>
      <c r="Q656" s="248">
        <f>P656*N656/1000</f>
        <v>62.086318256386214</v>
      </c>
    </row>
    <row r="657" spans="1:17" ht="12.75" customHeight="1">
      <c r="A657" s="230"/>
      <c r="B657" s="231" t="s">
        <v>444</v>
      </c>
      <c r="C657" s="81" t="s">
        <v>719</v>
      </c>
      <c r="D657" s="15">
        <v>8</v>
      </c>
      <c r="E657" s="15">
        <v>1968</v>
      </c>
      <c r="F657" s="232">
        <v>7.866</v>
      </c>
      <c r="G657" s="232">
        <v>0.49776</v>
      </c>
      <c r="H657" s="232">
        <v>1.28</v>
      </c>
      <c r="I657" s="232">
        <v>6.0882</v>
      </c>
      <c r="J657" s="232">
        <v>390.08</v>
      </c>
      <c r="K657" s="232">
        <v>6.088</v>
      </c>
      <c r="L657" s="232">
        <v>390.1</v>
      </c>
      <c r="M657" s="51">
        <v>0.015606254806459881</v>
      </c>
      <c r="N657" s="52">
        <v>54.06</v>
      </c>
      <c r="O657" s="52">
        <v>0.8436741348372212</v>
      </c>
      <c r="P657" s="52">
        <v>936.3752883875928</v>
      </c>
      <c r="Q657" s="233">
        <v>50.620448090233275</v>
      </c>
    </row>
    <row r="658" spans="1:17" ht="12.75" customHeight="1">
      <c r="A658" s="230"/>
      <c r="B658" s="231" t="s">
        <v>39</v>
      </c>
      <c r="C658" s="80" t="s">
        <v>37</v>
      </c>
      <c r="D658" s="17">
        <v>20</v>
      </c>
      <c r="E658" s="17" t="s">
        <v>304</v>
      </c>
      <c r="F658" s="247">
        <f>SUM(G658:H658:I658)</f>
        <v>22.797</v>
      </c>
      <c r="G658" s="247">
        <v>3.315</v>
      </c>
      <c r="H658" s="247">
        <v>2.836</v>
      </c>
      <c r="I658" s="247">
        <v>16.646</v>
      </c>
      <c r="J658" s="247"/>
      <c r="K658" s="247">
        <f>I658</f>
        <v>16.646</v>
      </c>
      <c r="L658" s="247">
        <v>1061.52</v>
      </c>
      <c r="M658" s="48">
        <f>K658/L658</f>
        <v>0.015681287210792073</v>
      </c>
      <c r="N658" s="49">
        <v>65.291</v>
      </c>
      <c r="O658" s="50">
        <f>M658*N658</f>
        <v>1.0238469232798253</v>
      </c>
      <c r="P658" s="50">
        <f>M658*60*1000</f>
        <v>940.8772326475245</v>
      </c>
      <c r="Q658" s="248">
        <f>P658*N658/1000</f>
        <v>61.43081539678952</v>
      </c>
    </row>
    <row r="659" spans="1:17" ht="12.75" customHeight="1">
      <c r="A659" s="230"/>
      <c r="B659" s="231" t="s">
        <v>39</v>
      </c>
      <c r="C659" s="80" t="s">
        <v>305</v>
      </c>
      <c r="D659" s="17">
        <v>45</v>
      </c>
      <c r="E659" s="17" t="s">
        <v>304</v>
      </c>
      <c r="F659" s="247">
        <f>SUM(G659:H659:I659)</f>
        <v>35.088</v>
      </c>
      <c r="G659" s="247">
        <v>4.768</v>
      </c>
      <c r="H659" s="247">
        <v>0.45</v>
      </c>
      <c r="I659" s="247">
        <v>29.87</v>
      </c>
      <c r="J659" s="247"/>
      <c r="K659" s="247">
        <f>I659</f>
        <v>29.87</v>
      </c>
      <c r="L659" s="247">
        <v>1874.21</v>
      </c>
      <c r="M659" s="48">
        <f>K659/L659</f>
        <v>0.015937381616787875</v>
      </c>
      <c r="N659" s="49">
        <v>65.291</v>
      </c>
      <c r="O659" s="50">
        <f>M659*N659</f>
        <v>1.0405675831416972</v>
      </c>
      <c r="P659" s="50">
        <f>M659*60*1000</f>
        <v>956.2428970072725</v>
      </c>
      <c r="Q659" s="248">
        <f>P659*N659/1000</f>
        <v>62.43405498850183</v>
      </c>
    </row>
    <row r="660" spans="1:17" ht="12.75" customHeight="1">
      <c r="A660" s="230"/>
      <c r="B660" s="231" t="s">
        <v>39</v>
      </c>
      <c r="C660" s="80" t="s">
        <v>209</v>
      </c>
      <c r="D660" s="17">
        <v>8</v>
      </c>
      <c r="E660" s="17" t="s">
        <v>304</v>
      </c>
      <c r="F660" s="247">
        <f>SUM(G660:H660:I660)</f>
        <v>6.459</v>
      </c>
      <c r="G660" s="247">
        <v>0.016</v>
      </c>
      <c r="H660" s="247">
        <v>0.018</v>
      </c>
      <c r="I660" s="247">
        <v>6.425</v>
      </c>
      <c r="J660" s="247"/>
      <c r="K660" s="247">
        <f>I660</f>
        <v>6.425</v>
      </c>
      <c r="L660" s="247">
        <v>389.52</v>
      </c>
      <c r="M660" s="48">
        <f>K660/L660</f>
        <v>0.016494660094475252</v>
      </c>
      <c r="N660" s="49">
        <v>65.291</v>
      </c>
      <c r="O660" s="50">
        <f>M660*N660</f>
        <v>1.0769528522283836</v>
      </c>
      <c r="P660" s="50">
        <f>M660*60*1000</f>
        <v>989.6796056685151</v>
      </c>
      <c r="Q660" s="248">
        <f>P660*N660/1000</f>
        <v>64.61717113370302</v>
      </c>
    </row>
    <row r="661" spans="1:17" ht="12.75" customHeight="1">
      <c r="A661" s="230"/>
      <c r="B661" s="231" t="s">
        <v>39</v>
      </c>
      <c r="C661" s="80" t="s">
        <v>208</v>
      </c>
      <c r="D661" s="17">
        <v>10</v>
      </c>
      <c r="E661" s="17" t="s">
        <v>304</v>
      </c>
      <c r="F661" s="247">
        <f>SUM(G661:H661:I661)</f>
        <v>7.859</v>
      </c>
      <c r="G661" s="247">
        <v>0.87</v>
      </c>
      <c r="H661" s="247">
        <v>0.08</v>
      </c>
      <c r="I661" s="247">
        <v>6.909</v>
      </c>
      <c r="J661" s="247"/>
      <c r="K661" s="247">
        <f>I661</f>
        <v>6.909</v>
      </c>
      <c r="L661" s="247">
        <v>400.21</v>
      </c>
      <c r="M661" s="48">
        <f>K661/L661</f>
        <v>0.01726343669573474</v>
      </c>
      <c r="N661" s="49">
        <v>65.291</v>
      </c>
      <c r="O661" s="50">
        <f>M661*N661</f>
        <v>1.127147045301217</v>
      </c>
      <c r="P661" s="50">
        <f>M661*60*1000</f>
        <v>1035.8062017440845</v>
      </c>
      <c r="Q661" s="248">
        <f>P661*N661/1000</f>
        <v>67.62882271807301</v>
      </c>
    </row>
    <row r="662" spans="1:17" ht="12.75" customHeight="1">
      <c r="A662" s="230"/>
      <c r="B662" s="231" t="s">
        <v>31</v>
      </c>
      <c r="C662" s="80" t="s">
        <v>206</v>
      </c>
      <c r="D662" s="17">
        <v>11</v>
      </c>
      <c r="E662" s="17">
        <v>1980</v>
      </c>
      <c r="F662" s="247">
        <v>12.4</v>
      </c>
      <c r="G662" s="247">
        <v>0.459</v>
      </c>
      <c r="H662" s="247">
        <v>1.76</v>
      </c>
      <c r="I662" s="247">
        <v>10.181</v>
      </c>
      <c r="J662" s="247">
        <v>587</v>
      </c>
      <c r="K662" s="247">
        <v>10.18</v>
      </c>
      <c r="L662" s="247">
        <v>587</v>
      </c>
      <c r="M662" s="48">
        <f>K662/L662</f>
        <v>0.01734241908006814</v>
      </c>
      <c r="N662" s="49">
        <v>56.46</v>
      </c>
      <c r="O662" s="50">
        <f>M662*N662</f>
        <v>0.9791529812606472</v>
      </c>
      <c r="P662" s="50">
        <f>M662*60*1000</f>
        <v>1040.5451448040885</v>
      </c>
      <c r="Q662" s="248">
        <f>P662*N662/1000</f>
        <v>58.74917887563884</v>
      </c>
    </row>
    <row r="663" spans="1:17" ht="12.75" customHeight="1">
      <c r="A663" s="230"/>
      <c r="B663" s="231" t="s">
        <v>39</v>
      </c>
      <c r="C663" s="80" t="s">
        <v>38</v>
      </c>
      <c r="D663" s="17">
        <v>35</v>
      </c>
      <c r="E663" s="17" t="s">
        <v>304</v>
      </c>
      <c r="F663" s="247">
        <f>SUM(G663:H663:I663)</f>
        <v>21.38</v>
      </c>
      <c r="G663" s="247">
        <v>0</v>
      </c>
      <c r="H663" s="247">
        <v>0</v>
      </c>
      <c r="I663" s="247">
        <v>21.38</v>
      </c>
      <c r="J663" s="247"/>
      <c r="K663" s="247">
        <f>I663</f>
        <v>21.38</v>
      </c>
      <c r="L663" s="247">
        <v>1228.48</v>
      </c>
      <c r="M663" s="48">
        <f>K663/L663</f>
        <v>0.01740362073456629</v>
      </c>
      <c r="N663" s="49">
        <v>65.291</v>
      </c>
      <c r="O663" s="50">
        <f>M663*N663</f>
        <v>1.1362998013805676</v>
      </c>
      <c r="P663" s="50">
        <f>M663*60*1000</f>
        <v>1044.2172440739773</v>
      </c>
      <c r="Q663" s="248">
        <f>P663*N663/1000</f>
        <v>68.17798808283405</v>
      </c>
    </row>
    <row r="664" spans="1:17" ht="12.75" customHeight="1">
      <c r="A664" s="230"/>
      <c r="B664" s="231" t="s">
        <v>39</v>
      </c>
      <c r="C664" s="80" t="s">
        <v>306</v>
      </c>
      <c r="D664" s="17">
        <v>42</v>
      </c>
      <c r="E664" s="17" t="s">
        <v>304</v>
      </c>
      <c r="F664" s="247">
        <f>SUM(G664:H664:I664)</f>
        <v>20.06</v>
      </c>
      <c r="G664" s="247">
        <v>0</v>
      </c>
      <c r="H664" s="247">
        <v>0</v>
      </c>
      <c r="I664" s="247">
        <v>20.06</v>
      </c>
      <c r="J664" s="247"/>
      <c r="K664" s="247">
        <f>I664</f>
        <v>20.06</v>
      </c>
      <c r="L664" s="247">
        <v>1067.17</v>
      </c>
      <c r="M664" s="48">
        <f>K664/L664</f>
        <v>0.018797379986318953</v>
      </c>
      <c r="N664" s="49">
        <v>65.291</v>
      </c>
      <c r="O664" s="50">
        <f>M664*N664</f>
        <v>1.2272997366867506</v>
      </c>
      <c r="P664" s="50">
        <f>M664*60*1000</f>
        <v>1127.842799179137</v>
      </c>
      <c r="Q664" s="248">
        <f>P664*N664/1000</f>
        <v>73.63798420120503</v>
      </c>
    </row>
    <row r="665" spans="1:17" ht="12.75" customHeight="1">
      <c r="A665" s="230"/>
      <c r="B665" s="231" t="s">
        <v>31</v>
      </c>
      <c r="C665" s="80" t="s">
        <v>301</v>
      </c>
      <c r="D665" s="17">
        <v>13</v>
      </c>
      <c r="E665" s="17">
        <v>1983</v>
      </c>
      <c r="F665" s="247">
        <v>14.4</v>
      </c>
      <c r="G665" s="247">
        <v>0.612</v>
      </c>
      <c r="H665" s="247">
        <v>2.08</v>
      </c>
      <c r="I665" s="247">
        <v>11.708</v>
      </c>
      <c r="J665" s="247">
        <v>576</v>
      </c>
      <c r="K665" s="247">
        <v>11.708</v>
      </c>
      <c r="L665" s="247">
        <v>576</v>
      </c>
      <c r="M665" s="48">
        <f>K665/L665</f>
        <v>0.02032638888888889</v>
      </c>
      <c r="N665" s="49">
        <v>56.46</v>
      </c>
      <c r="O665" s="50">
        <f>M665*N665</f>
        <v>1.1476279166666667</v>
      </c>
      <c r="P665" s="50">
        <f>M665*60*1000</f>
        <v>1219.5833333333335</v>
      </c>
      <c r="Q665" s="248">
        <f>P665*N665/1000</f>
        <v>68.857675</v>
      </c>
    </row>
    <row r="666" spans="1:17" ht="12.75" customHeight="1">
      <c r="A666" s="230"/>
      <c r="B666" s="231" t="s">
        <v>31</v>
      </c>
      <c r="C666" s="80" t="s">
        <v>205</v>
      </c>
      <c r="D666" s="17">
        <v>6</v>
      </c>
      <c r="E666" s="17">
        <v>1980</v>
      </c>
      <c r="F666" s="247">
        <v>7.4</v>
      </c>
      <c r="G666" s="247">
        <v>0.663</v>
      </c>
      <c r="H666" s="247">
        <v>0.96</v>
      </c>
      <c r="I666" s="247">
        <v>5.777</v>
      </c>
      <c r="J666" s="247">
        <v>275</v>
      </c>
      <c r="K666" s="247">
        <v>5.78</v>
      </c>
      <c r="L666" s="247">
        <v>275</v>
      </c>
      <c r="M666" s="48">
        <f>K666/L666</f>
        <v>0.021018181818181818</v>
      </c>
      <c r="N666" s="49">
        <v>56.46</v>
      </c>
      <c r="O666" s="50">
        <f>M666*N666</f>
        <v>1.1866865454545454</v>
      </c>
      <c r="P666" s="50">
        <f>M666*60*1000</f>
        <v>1261.090909090909</v>
      </c>
      <c r="Q666" s="248">
        <f>P666*N666/1000</f>
        <v>71.20119272727271</v>
      </c>
    </row>
    <row r="667" spans="1:17" ht="12.75" customHeight="1">
      <c r="A667" s="291" t="s">
        <v>27</v>
      </c>
      <c r="B667" s="292" t="s">
        <v>865</v>
      </c>
      <c r="C667" s="293" t="s">
        <v>859</v>
      </c>
      <c r="D667" s="57">
        <v>45</v>
      </c>
      <c r="E667" s="57">
        <v>1983</v>
      </c>
      <c r="F667" s="294">
        <v>25.712</v>
      </c>
      <c r="G667" s="294">
        <v>2.601</v>
      </c>
      <c r="H667" s="294">
        <v>6.88</v>
      </c>
      <c r="I667" s="294">
        <v>16.230995</v>
      </c>
      <c r="J667" s="294">
        <v>2205.25</v>
      </c>
      <c r="K667" s="294">
        <v>16.230995</v>
      </c>
      <c r="L667" s="294">
        <v>2205.25</v>
      </c>
      <c r="M667" s="58">
        <v>0.007360160979480785</v>
      </c>
      <c r="N667" s="59">
        <v>90.25200000000001</v>
      </c>
      <c r="O667" s="59">
        <v>0.6642692487200998</v>
      </c>
      <c r="P667" s="59">
        <v>441.6096587688471</v>
      </c>
      <c r="Q667" s="295">
        <v>39.85615492320599</v>
      </c>
    </row>
    <row r="668" spans="1:17" ht="12.75" customHeight="1">
      <c r="A668" s="291"/>
      <c r="B668" s="296" t="s">
        <v>328</v>
      </c>
      <c r="C668" s="297" t="s">
        <v>322</v>
      </c>
      <c r="D668" s="16">
        <v>6</v>
      </c>
      <c r="E668" s="16">
        <v>1965</v>
      </c>
      <c r="F668" s="298">
        <v>3.726</v>
      </c>
      <c r="G668" s="298">
        <v>1.02</v>
      </c>
      <c r="H668" s="298">
        <v>0</v>
      </c>
      <c r="I668" s="298">
        <v>2.706</v>
      </c>
      <c r="J668" s="298">
        <v>326.74</v>
      </c>
      <c r="K668" s="298">
        <v>2.706</v>
      </c>
      <c r="L668" s="298">
        <v>326.74</v>
      </c>
      <c r="M668" s="61">
        <v>0.008281814286588725</v>
      </c>
      <c r="N668" s="62">
        <v>58.1</v>
      </c>
      <c r="O668" s="62">
        <v>0.5244790169553775</v>
      </c>
      <c r="P668" s="62">
        <v>496.9088571953235</v>
      </c>
      <c r="Q668" s="299">
        <v>28.870404603048296</v>
      </c>
    </row>
    <row r="669" spans="1:17" ht="12.75" customHeight="1">
      <c r="A669" s="291"/>
      <c r="B669" s="296" t="s">
        <v>800</v>
      </c>
      <c r="C669" s="300" t="s">
        <v>832</v>
      </c>
      <c r="D669" s="70">
        <v>45</v>
      </c>
      <c r="E669" s="70">
        <v>1973</v>
      </c>
      <c r="F669" s="301">
        <v>9.906</v>
      </c>
      <c r="G669" s="301">
        <v>0</v>
      </c>
      <c r="H669" s="301">
        <v>0</v>
      </c>
      <c r="I669" s="301">
        <v>9.906005</v>
      </c>
      <c r="J669" s="301">
        <v>1179.28</v>
      </c>
      <c r="K669" s="301">
        <v>9.906005</v>
      </c>
      <c r="L669" s="301">
        <v>1179.28</v>
      </c>
      <c r="M669" s="71">
        <v>0.008400044942676889</v>
      </c>
      <c r="N669" s="72">
        <v>82.186</v>
      </c>
      <c r="O669" s="72">
        <v>0.6903660936588428</v>
      </c>
      <c r="P669" s="72">
        <v>504.00269656061334</v>
      </c>
      <c r="Q669" s="302">
        <v>41.421965619530575</v>
      </c>
    </row>
    <row r="670" spans="1:17" ht="12.75" customHeight="1">
      <c r="A670" s="291"/>
      <c r="B670" s="296" t="s">
        <v>421</v>
      </c>
      <c r="C670" s="53" t="s">
        <v>439</v>
      </c>
      <c r="D670" s="18">
        <v>30</v>
      </c>
      <c r="E670" s="18">
        <v>1980</v>
      </c>
      <c r="F670" s="303">
        <v>20.758</v>
      </c>
      <c r="G670" s="303">
        <v>3.117</v>
      </c>
      <c r="H670" s="303">
        <v>4.64</v>
      </c>
      <c r="I670" s="303">
        <v>13.001</v>
      </c>
      <c r="J670" s="303">
        <v>1516.79</v>
      </c>
      <c r="K670" s="303">
        <v>13.001</v>
      </c>
      <c r="L670" s="303">
        <v>1516.79</v>
      </c>
      <c r="M670" s="54">
        <f>K670/L670</f>
        <v>0.00857139089788303</v>
      </c>
      <c r="N670" s="55">
        <v>85.02</v>
      </c>
      <c r="O670" s="56">
        <f>M670*N670</f>
        <v>0.7287396541380152</v>
      </c>
      <c r="P670" s="56">
        <f>M670*60*1000</f>
        <v>514.2834538729818</v>
      </c>
      <c r="Q670" s="304">
        <f>P670*N670/1000</f>
        <v>43.724379248280904</v>
      </c>
    </row>
    <row r="671" spans="1:17" ht="12.75" customHeight="1">
      <c r="A671" s="291"/>
      <c r="B671" s="296" t="s">
        <v>800</v>
      </c>
      <c r="C671" s="300" t="s">
        <v>833</v>
      </c>
      <c r="D671" s="70">
        <v>12</v>
      </c>
      <c r="E671" s="70">
        <v>1972</v>
      </c>
      <c r="F671" s="301">
        <v>6.7799</v>
      </c>
      <c r="G671" s="301">
        <v>1.887</v>
      </c>
      <c r="H671" s="301">
        <v>0</v>
      </c>
      <c r="I671" s="301">
        <v>4.892899</v>
      </c>
      <c r="J671" s="301">
        <v>538.39</v>
      </c>
      <c r="K671" s="301">
        <v>4.892899</v>
      </c>
      <c r="L671" s="301">
        <v>538.39</v>
      </c>
      <c r="M671" s="71">
        <v>0.009088019836921191</v>
      </c>
      <c r="N671" s="72">
        <v>82.186</v>
      </c>
      <c r="O671" s="72">
        <v>0.7469079983172051</v>
      </c>
      <c r="P671" s="72">
        <v>545.2811902152714</v>
      </c>
      <c r="Q671" s="302">
        <v>44.81447989903231</v>
      </c>
    </row>
    <row r="672" spans="1:17" ht="12.75" customHeight="1">
      <c r="A672" s="291"/>
      <c r="B672" s="292" t="s">
        <v>821</v>
      </c>
      <c r="C672" s="60" t="s">
        <v>929</v>
      </c>
      <c r="D672" s="16">
        <v>32</v>
      </c>
      <c r="E672" s="16">
        <v>1965</v>
      </c>
      <c r="F672" s="298">
        <v>13.101</v>
      </c>
      <c r="G672" s="298">
        <v>0</v>
      </c>
      <c r="H672" s="298">
        <v>0</v>
      </c>
      <c r="I672" s="298">
        <v>13.101002</v>
      </c>
      <c r="J672" s="298">
        <v>1419.59</v>
      </c>
      <c r="K672" s="298">
        <v>13.101002</v>
      </c>
      <c r="L672" s="298">
        <v>1419.59</v>
      </c>
      <c r="M672" s="61">
        <v>0.009228722377587895</v>
      </c>
      <c r="N672" s="62">
        <v>75.64600000000002</v>
      </c>
      <c r="O672" s="62">
        <v>0.6981159329750141</v>
      </c>
      <c r="P672" s="62">
        <v>553.7233426552737</v>
      </c>
      <c r="Q672" s="299">
        <v>41.886955978500836</v>
      </c>
    </row>
    <row r="673" spans="1:17" ht="12.75" customHeight="1">
      <c r="A673" s="291"/>
      <c r="B673" s="292" t="s">
        <v>865</v>
      </c>
      <c r="C673" s="293" t="s">
        <v>860</v>
      </c>
      <c r="D673" s="57">
        <v>13</v>
      </c>
      <c r="E673" s="57">
        <v>1900</v>
      </c>
      <c r="F673" s="294">
        <v>7.138</v>
      </c>
      <c r="G673" s="294">
        <v>0.663</v>
      </c>
      <c r="H673" s="294">
        <v>1.92</v>
      </c>
      <c r="I673" s="294">
        <v>4.554999</v>
      </c>
      <c r="J673" s="294">
        <v>485.29</v>
      </c>
      <c r="K673" s="294">
        <v>4.554999</v>
      </c>
      <c r="L673" s="294">
        <v>485.29</v>
      </c>
      <c r="M673" s="58">
        <v>0.009386138185414906</v>
      </c>
      <c r="N673" s="59">
        <v>90.25200000000001</v>
      </c>
      <c r="O673" s="59">
        <v>0.8471177435100662</v>
      </c>
      <c r="P673" s="59">
        <v>563.1682911248944</v>
      </c>
      <c r="Q673" s="295">
        <v>50.82706461060397</v>
      </c>
    </row>
    <row r="674" spans="1:17" ht="12.75" customHeight="1">
      <c r="A674" s="291"/>
      <c r="B674" s="292" t="s">
        <v>865</v>
      </c>
      <c r="C674" s="293" t="s">
        <v>861</v>
      </c>
      <c r="D674" s="57">
        <v>7</v>
      </c>
      <c r="E674" s="57">
        <v>1989</v>
      </c>
      <c r="F674" s="294">
        <v>4.456</v>
      </c>
      <c r="G674" s="294">
        <v>0</v>
      </c>
      <c r="H674" s="294">
        <v>0</v>
      </c>
      <c r="I674" s="294">
        <v>4.455999</v>
      </c>
      <c r="J674" s="294">
        <v>461.34</v>
      </c>
      <c r="K674" s="294">
        <v>4.455999</v>
      </c>
      <c r="L674" s="294">
        <v>461.34</v>
      </c>
      <c r="M674" s="58">
        <v>0.00965881779165041</v>
      </c>
      <c r="N674" s="59">
        <v>90.25200000000001</v>
      </c>
      <c r="O674" s="59">
        <v>0.8717276233320329</v>
      </c>
      <c r="P674" s="59">
        <v>579.5290674990247</v>
      </c>
      <c r="Q674" s="295">
        <v>52.30365739992198</v>
      </c>
    </row>
    <row r="675" spans="1:17" ht="12.75" customHeight="1">
      <c r="A675" s="291"/>
      <c r="B675" s="292" t="s">
        <v>821</v>
      </c>
      <c r="C675" s="60" t="s">
        <v>930</v>
      </c>
      <c r="D675" s="16">
        <v>29</v>
      </c>
      <c r="E675" s="16">
        <v>1960</v>
      </c>
      <c r="F675" s="298">
        <v>12.2</v>
      </c>
      <c r="G675" s="298">
        <v>0</v>
      </c>
      <c r="H675" s="298">
        <v>0</v>
      </c>
      <c r="I675" s="298">
        <v>12.200002</v>
      </c>
      <c r="J675" s="298">
        <v>1187.67</v>
      </c>
      <c r="K675" s="298">
        <v>12.200002</v>
      </c>
      <c r="L675" s="298">
        <v>1187.67</v>
      </c>
      <c r="M675" s="61">
        <v>0.010272215346013622</v>
      </c>
      <c r="N675" s="62">
        <v>75.64600000000002</v>
      </c>
      <c r="O675" s="62">
        <v>0.7770520020645466</v>
      </c>
      <c r="P675" s="62">
        <v>616.3329207608173</v>
      </c>
      <c r="Q675" s="299">
        <v>46.623120123872795</v>
      </c>
    </row>
    <row r="676" spans="1:17" ht="12.75" customHeight="1">
      <c r="A676" s="291"/>
      <c r="B676" s="292" t="s">
        <v>213</v>
      </c>
      <c r="C676" s="305" t="s">
        <v>400</v>
      </c>
      <c r="D676" s="20">
        <v>6</v>
      </c>
      <c r="E676" s="21" t="s">
        <v>35</v>
      </c>
      <c r="F676" s="306">
        <v>4.67</v>
      </c>
      <c r="G676" s="306">
        <v>0.55</v>
      </c>
      <c r="H676" s="306">
        <v>0.96</v>
      </c>
      <c r="I676" s="306">
        <v>3.16</v>
      </c>
      <c r="J676" s="307">
        <v>305.61</v>
      </c>
      <c r="K676" s="306">
        <v>3.16</v>
      </c>
      <c r="L676" s="307">
        <v>305.61</v>
      </c>
      <c r="M676" s="54">
        <v>0.010339975786132653</v>
      </c>
      <c r="N676" s="55">
        <v>65.1</v>
      </c>
      <c r="O676" s="56">
        <v>0.6731324236772357</v>
      </c>
      <c r="P676" s="56">
        <v>620.3985471679591</v>
      </c>
      <c r="Q676" s="304">
        <v>40.38794542063413</v>
      </c>
    </row>
    <row r="677" spans="1:17" ht="12.75" customHeight="1">
      <c r="A677" s="291"/>
      <c r="B677" s="292" t="s">
        <v>865</v>
      </c>
      <c r="C677" s="293" t="s">
        <v>862</v>
      </c>
      <c r="D677" s="57">
        <v>12</v>
      </c>
      <c r="E677" s="57">
        <v>1988</v>
      </c>
      <c r="F677" s="294">
        <v>9.294</v>
      </c>
      <c r="G677" s="294">
        <v>1.02</v>
      </c>
      <c r="H677" s="294">
        <v>1.92</v>
      </c>
      <c r="I677" s="294">
        <v>6.354001</v>
      </c>
      <c r="J677" s="294">
        <v>608.15</v>
      </c>
      <c r="K677" s="294">
        <v>6.354001</v>
      </c>
      <c r="L677" s="294">
        <v>608.15</v>
      </c>
      <c r="M677" s="58">
        <v>0.010448081887692182</v>
      </c>
      <c r="N677" s="59">
        <v>90.25200000000001</v>
      </c>
      <c r="O677" s="59">
        <v>0.9429602865279949</v>
      </c>
      <c r="P677" s="59">
        <v>626.8849132615309</v>
      </c>
      <c r="Q677" s="295">
        <v>56.577617191679686</v>
      </c>
    </row>
    <row r="678" spans="1:17" ht="12.75" customHeight="1">
      <c r="A678" s="291"/>
      <c r="B678" s="296" t="s">
        <v>328</v>
      </c>
      <c r="C678" s="297" t="s">
        <v>324</v>
      </c>
      <c r="D678" s="16">
        <v>24</v>
      </c>
      <c r="E678" s="16">
        <v>1972</v>
      </c>
      <c r="F678" s="298">
        <v>15.098999999999998</v>
      </c>
      <c r="G678" s="298">
        <v>1.444</v>
      </c>
      <c r="H678" s="298">
        <v>0.24</v>
      </c>
      <c r="I678" s="298">
        <v>13.415</v>
      </c>
      <c r="J678" s="298">
        <v>1271.24</v>
      </c>
      <c r="K678" s="298">
        <v>13.415</v>
      </c>
      <c r="L678" s="298">
        <v>1271.24</v>
      </c>
      <c r="M678" s="61">
        <v>0.010552688713382209</v>
      </c>
      <c r="N678" s="62">
        <v>58.1</v>
      </c>
      <c r="O678" s="62">
        <v>0.668291223529782</v>
      </c>
      <c r="P678" s="62">
        <v>633.1613228029324</v>
      </c>
      <c r="Q678" s="299">
        <v>36.78667285485037</v>
      </c>
    </row>
    <row r="679" spans="1:17" ht="12.75" customHeight="1">
      <c r="A679" s="291"/>
      <c r="B679" s="296" t="s">
        <v>800</v>
      </c>
      <c r="C679" s="300" t="s">
        <v>834</v>
      </c>
      <c r="D679" s="70">
        <v>33</v>
      </c>
      <c r="E679" s="70">
        <v>1978</v>
      </c>
      <c r="F679" s="301">
        <v>13.916</v>
      </c>
      <c r="G679" s="301">
        <v>2.04</v>
      </c>
      <c r="H679" s="301">
        <v>0.266436</v>
      </c>
      <c r="I679" s="301">
        <v>11.609562</v>
      </c>
      <c r="J679" s="301">
        <v>1095.47</v>
      </c>
      <c r="K679" s="301">
        <v>11.609562</v>
      </c>
      <c r="L679" s="301">
        <v>1095.47</v>
      </c>
      <c r="M679" s="71">
        <v>0.010597790902534985</v>
      </c>
      <c r="N679" s="72">
        <v>82.186</v>
      </c>
      <c r="O679" s="72">
        <v>0.8709900431157404</v>
      </c>
      <c r="P679" s="72">
        <v>635.8674541520991</v>
      </c>
      <c r="Q679" s="302">
        <v>52.25940258694442</v>
      </c>
    </row>
    <row r="680" spans="1:17" ht="12.75" customHeight="1">
      <c r="A680" s="291"/>
      <c r="B680" s="296" t="s">
        <v>800</v>
      </c>
      <c r="C680" s="300" t="s">
        <v>835</v>
      </c>
      <c r="D680" s="70">
        <v>20</v>
      </c>
      <c r="E680" s="70">
        <v>0</v>
      </c>
      <c r="F680" s="301">
        <v>12.064</v>
      </c>
      <c r="G680" s="301">
        <v>0</v>
      </c>
      <c r="H680" s="301">
        <v>0</v>
      </c>
      <c r="I680" s="301">
        <v>12.064001</v>
      </c>
      <c r="J680" s="301">
        <v>1135.1</v>
      </c>
      <c r="K680" s="301">
        <v>12.064001</v>
      </c>
      <c r="L680" s="301">
        <v>1135.1</v>
      </c>
      <c r="M680" s="71">
        <v>0.010628139370980531</v>
      </c>
      <c r="N680" s="72">
        <v>82.186</v>
      </c>
      <c r="O680" s="72">
        <v>0.873484262343406</v>
      </c>
      <c r="P680" s="72">
        <v>637.6883622588318</v>
      </c>
      <c r="Q680" s="302">
        <v>52.40905574060436</v>
      </c>
    </row>
    <row r="681" spans="1:17" ht="12.75" customHeight="1">
      <c r="A681" s="291"/>
      <c r="B681" s="296" t="s">
        <v>118</v>
      </c>
      <c r="C681" s="308" t="s">
        <v>109</v>
      </c>
      <c r="D681" s="27">
        <v>11</v>
      </c>
      <c r="E681" s="27">
        <v>1976</v>
      </c>
      <c r="F681" s="309">
        <v>5.297</v>
      </c>
      <c r="G681" s="309">
        <v>0</v>
      </c>
      <c r="H681" s="309">
        <v>0</v>
      </c>
      <c r="I681" s="309">
        <v>5.296999</v>
      </c>
      <c r="J681" s="309">
        <v>496.05</v>
      </c>
      <c r="K681" s="309">
        <v>5.296999</v>
      </c>
      <c r="L681" s="309">
        <v>496.05</v>
      </c>
      <c r="M681" s="63">
        <v>0.010678357020461646</v>
      </c>
      <c r="N681" s="64">
        <v>83.712</v>
      </c>
      <c r="O681" s="64">
        <v>0.8939066228968853</v>
      </c>
      <c r="P681" s="64">
        <v>640.7014212276987</v>
      </c>
      <c r="Q681" s="310">
        <v>53.634397373813115</v>
      </c>
    </row>
    <row r="682" spans="1:17" ht="12.75" customHeight="1">
      <c r="A682" s="291"/>
      <c r="B682" s="296" t="s">
        <v>328</v>
      </c>
      <c r="C682" s="297" t="s">
        <v>323</v>
      </c>
      <c r="D682" s="16">
        <v>8</v>
      </c>
      <c r="E682" s="16">
        <v>1962</v>
      </c>
      <c r="F682" s="298">
        <v>5.123</v>
      </c>
      <c r="G682" s="298">
        <v>0.58</v>
      </c>
      <c r="H682" s="298">
        <v>1.12</v>
      </c>
      <c r="I682" s="298">
        <v>3.423</v>
      </c>
      <c r="J682" s="298">
        <v>318.54</v>
      </c>
      <c r="K682" s="298">
        <v>3.423</v>
      </c>
      <c r="L682" s="298">
        <v>318.54</v>
      </c>
      <c r="M682" s="61">
        <v>0.010745903183273686</v>
      </c>
      <c r="N682" s="62">
        <v>58.1</v>
      </c>
      <c r="O682" s="62">
        <v>0.6805273026935393</v>
      </c>
      <c r="P682" s="62">
        <v>644.7541909964211</v>
      </c>
      <c r="Q682" s="299">
        <v>37.46021849689207</v>
      </c>
    </row>
    <row r="683" spans="1:17" ht="12.75" customHeight="1">
      <c r="A683" s="291"/>
      <c r="B683" s="296" t="s">
        <v>421</v>
      </c>
      <c r="C683" s="53" t="s">
        <v>431</v>
      </c>
      <c r="D683" s="18">
        <v>20</v>
      </c>
      <c r="E683" s="18">
        <v>1975</v>
      </c>
      <c r="F683" s="303">
        <v>17.052</v>
      </c>
      <c r="G683" s="303">
        <v>2.693</v>
      </c>
      <c r="H683" s="303">
        <v>3.201</v>
      </c>
      <c r="I683" s="303">
        <v>11.158</v>
      </c>
      <c r="J683" s="303">
        <v>1032.3</v>
      </c>
      <c r="K683" s="303">
        <v>11.158</v>
      </c>
      <c r="L683" s="303">
        <v>1032.3</v>
      </c>
      <c r="M683" s="54">
        <f>K683/L683</f>
        <v>0.010808873389518551</v>
      </c>
      <c r="N683" s="55">
        <v>85.02</v>
      </c>
      <c r="O683" s="56">
        <f>M683*N683</f>
        <v>0.9189704155768672</v>
      </c>
      <c r="P683" s="56">
        <f>M683*60*1000</f>
        <v>648.5324033711131</v>
      </c>
      <c r="Q683" s="304">
        <f>P683*N683/1000</f>
        <v>55.13822493461204</v>
      </c>
    </row>
    <row r="684" spans="1:17" ht="12.75" customHeight="1">
      <c r="A684" s="291"/>
      <c r="B684" s="292" t="s">
        <v>901</v>
      </c>
      <c r="C684" s="53" t="s">
        <v>893</v>
      </c>
      <c r="D684" s="18">
        <v>7</v>
      </c>
      <c r="E684" s="18">
        <v>1956</v>
      </c>
      <c r="F684" s="303">
        <v>4.384</v>
      </c>
      <c r="G684" s="303">
        <v>0</v>
      </c>
      <c r="H684" s="303">
        <v>0</v>
      </c>
      <c r="I684" s="303">
        <v>4.384</v>
      </c>
      <c r="J684" s="303">
        <v>402.24</v>
      </c>
      <c r="K684" s="303">
        <v>4.384</v>
      </c>
      <c r="L684" s="303">
        <v>402.24</v>
      </c>
      <c r="M684" s="54">
        <v>0.010898965791567225</v>
      </c>
      <c r="N684" s="55">
        <v>69.76</v>
      </c>
      <c r="O684" s="56">
        <v>0.7603118536197296</v>
      </c>
      <c r="P684" s="56">
        <v>653.9379474940334</v>
      </c>
      <c r="Q684" s="304">
        <v>45.61871121718377</v>
      </c>
    </row>
    <row r="685" spans="1:17" ht="12.75" customHeight="1">
      <c r="A685" s="291"/>
      <c r="B685" s="292" t="s">
        <v>901</v>
      </c>
      <c r="C685" s="60" t="s">
        <v>894</v>
      </c>
      <c r="D685" s="16">
        <v>5</v>
      </c>
      <c r="E685" s="16">
        <v>1935</v>
      </c>
      <c r="F685" s="298">
        <v>4.2602</v>
      </c>
      <c r="G685" s="298">
        <v>0.399738</v>
      </c>
      <c r="H685" s="298">
        <v>0.32</v>
      </c>
      <c r="I685" s="298">
        <v>3.540463</v>
      </c>
      <c r="J685" s="298">
        <v>321.79</v>
      </c>
      <c r="K685" s="298">
        <v>3.540463</v>
      </c>
      <c r="L685" s="298">
        <v>321.79</v>
      </c>
      <c r="M685" s="61">
        <v>0.011002402187762205</v>
      </c>
      <c r="N685" s="62">
        <v>79.24300000000001</v>
      </c>
      <c r="O685" s="62">
        <v>0.8718633565648405</v>
      </c>
      <c r="P685" s="62">
        <v>660.1441312657322</v>
      </c>
      <c r="Q685" s="299">
        <v>52.31180139389043</v>
      </c>
    </row>
    <row r="686" spans="1:17" ht="12.75" customHeight="1">
      <c r="A686" s="291"/>
      <c r="B686" s="292" t="s">
        <v>292</v>
      </c>
      <c r="C686" s="311" t="s">
        <v>462</v>
      </c>
      <c r="D686" s="22">
        <v>7</v>
      </c>
      <c r="E686" s="22" t="s">
        <v>35</v>
      </c>
      <c r="F686" s="312">
        <v>5.3</v>
      </c>
      <c r="G686" s="312">
        <v>0.7095</v>
      </c>
      <c r="H686" s="312">
        <v>0.96</v>
      </c>
      <c r="I686" s="312">
        <v>3.6305</v>
      </c>
      <c r="J686" s="312">
        <v>328.92</v>
      </c>
      <c r="K686" s="312">
        <v>3.6305</v>
      </c>
      <c r="L686" s="312">
        <v>328.92</v>
      </c>
      <c r="M686" s="65">
        <v>0.011037638331509182</v>
      </c>
      <c r="N686" s="66">
        <v>50.1</v>
      </c>
      <c r="O686" s="67">
        <v>0.5529856804086101</v>
      </c>
      <c r="P686" s="67">
        <v>662.2582998905509</v>
      </c>
      <c r="Q686" s="313">
        <v>33.1791408245166</v>
      </c>
    </row>
    <row r="687" spans="1:17" ht="12.75" customHeight="1">
      <c r="A687" s="291"/>
      <c r="B687" s="292" t="s">
        <v>76</v>
      </c>
      <c r="C687" s="297" t="s">
        <v>68</v>
      </c>
      <c r="D687" s="16">
        <v>103</v>
      </c>
      <c r="E687" s="16">
        <v>1972</v>
      </c>
      <c r="F687" s="298">
        <v>51.61</v>
      </c>
      <c r="G687" s="298">
        <v>7.37</v>
      </c>
      <c r="H687" s="298">
        <v>15.98</v>
      </c>
      <c r="I687" s="298">
        <f>F687-G687-H687</f>
        <v>28.26</v>
      </c>
      <c r="J687" s="298">
        <v>2557.61</v>
      </c>
      <c r="K687" s="298">
        <f>I687/J687*L687</f>
        <v>27.511625619230454</v>
      </c>
      <c r="L687" s="298">
        <v>2489.88</v>
      </c>
      <c r="M687" s="61">
        <f>K687/L687</f>
        <v>0.011049378130363894</v>
      </c>
      <c r="N687" s="62">
        <v>49.595</v>
      </c>
      <c r="O687" s="62">
        <f>M687*N687</f>
        <v>0.5479939083753973</v>
      </c>
      <c r="P687" s="62">
        <f>M687*60*1000</f>
        <v>662.9626878218337</v>
      </c>
      <c r="Q687" s="299">
        <f>P687*N687/1000</f>
        <v>32.87963450252384</v>
      </c>
    </row>
    <row r="688" spans="1:17" ht="12.75" customHeight="1">
      <c r="A688" s="291"/>
      <c r="B688" s="292" t="s">
        <v>292</v>
      </c>
      <c r="C688" s="311" t="s">
        <v>768</v>
      </c>
      <c r="D688" s="22">
        <v>10</v>
      </c>
      <c r="E688" s="22" t="s">
        <v>35</v>
      </c>
      <c r="F688" s="312">
        <v>9.44</v>
      </c>
      <c r="G688" s="312">
        <v>0.6277</v>
      </c>
      <c r="H688" s="312">
        <v>1.6</v>
      </c>
      <c r="I688" s="312">
        <v>7.2123</v>
      </c>
      <c r="J688" s="312">
        <v>649.88</v>
      </c>
      <c r="K688" s="312">
        <v>7.2123</v>
      </c>
      <c r="L688" s="312">
        <v>649.88</v>
      </c>
      <c r="M688" s="65">
        <v>0.011097894995999261</v>
      </c>
      <c r="N688" s="66">
        <v>50.1</v>
      </c>
      <c r="O688" s="67">
        <v>0.556004539299563</v>
      </c>
      <c r="P688" s="67">
        <v>665.8736997599557</v>
      </c>
      <c r="Q688" s="313">
        <v>33.36027235797378</v>
      </c>
    </row>
    <row r="689" spans="1:17" ht="12.75" customHeight="1">
      <c r="A689" s="291"/>
      <c r="B689" s="292" t="s">
        <v>292</v>
      </c>
      <c r="C689" s="311" t="s">
        <v>461</v>
      </c>
      <c r="D689" s="22">
        <v>6</v>
      </c>
      <c r="E689" s="22" t="s">
        <v>35</v>
      </c>
      <c r="F689" s="312">
        <v>5.92</v>
      </c>
      <c r="G689" s="312">
        <v>1.1462</v>
      </c>
      <c r="H689" s="312">
        <v>0.96</v>
      </c>
      <c r="I689" s="312">
        <v>3.8138</v>
      </c>
      <c r="J689" s="312">
        <v>337.61</v>
      </c>
      <c r="K689" s="312">
        <v>3.8138</v>
      </c>
      <c r="L689" s="312">
        <v>337.61</v>
      </c>
      <c r="M689" s="65">
        <v>0.011296466336897603</v>
      </c>
      <c r="N689" s="66">
        <v>50.1</v>
      </c>
      <c r="O689" s="67">
        <v>0.5659529634785699</v>
      </c>
      <c r="P689" s="67">
        <v>677.7879802138563</v>
      </c>
      <c r="Q689" s="313">
        <v>33.9571778087142</v>
      </c>
    </row>
    <row r="690" spans="1:17" ht="12.75" customHeight="1">
      <c r="A690" s="291"/>
      <c r="B690" s="292" t="s">
        <v>213</v>
      </c>
      <c r="C690" s="305" t="s">
        <v>399</v>
      </c>
      <c r="D690" s="314">
        <v>20</v>
      </c>
      <c r="E690" s="21" t="s">
        <v>35</v>
      </c>
      <c r="F690" s="306">
        <v>17.97</v>
      </c>
      <c r="G690" s="306">
        <v>2.57</v>
      </c>
      <c r="H690" s="306">
        <v>3.2</v>
      </c>
      <c r="I690" s="306">
        <v>12.2</v>
      </c>
      <c r="J690" s="307">
        <v>1079.88</v>
      </c>
      <c r="K690" s="306">
        <v>12.2</v>
      </c>
      <c r="L690" s="307">
        <v>1079.88</v>
      </c>
      <c r="M690" s="54">
        <v>0.011297551579805162</v>
      </c>
      <c r="N690" s="55">
        <v>65.1</v>
      </c>
      <c r="O690" s="56">
        <v>0.7354706078453159</v>
      </c>
      <c r="P690" s="56">
        <v>677.8530947883097</v>
      </c>
      <c r="Q690" s="304">
        <v>44.12823647071895</v>
      </c>
    </row>
    <row r="691" spans="1:17" ht="12.75" customHeight="1">
      <c r="A691" s="291"/>
      <c r="B691" s="292" t="s">
        <v>901</v>
      </c>
      <c r="C691" s="53" t="s">
        <v>895</v>
      </c>
      <c r="D691" s="18">
        <v>12</v>
      </c>
      <c r="E691" s="18">
        <v>1972</v>
      </c>
      <c r="F691" s="303">
        <v>6.023</v>
      </c>
      <c r="G691" s="303">
        <v>0</v>
      </c>
      <c r="H691" s="303">
        <v>0</v>
      </c>
      <c r="I691" s="303">
        <v>6.023002</v>
      </c>
      <c r="J691" s="303">
        <v>532.47</v>
      </c>
      <c r="K691" s="303">
        <v>6.023002</v>
      </c>
      <c r="L691" s="303">
        <v>532.47</v>
      </c>
      <c r="M691" s="54">
        <v>0.011311439142111293</v>
      </c>
      <c r="N691" s="55">
        <v>79.24300000000001</v>
      </c>
      <c r="O691" s="56">
        <v>0.8963523719383253</v>
      </c>
      <c r="P691" s="56">
        <v>678.6863485266775</v>
      </c>
      <c r="Q691" s="304">
        <v>53.781142316299515</v>
      </c>
    </row>
    <row r="692" spans="1:17" ht="12.75" customHeight="1">
      <c r="A692" s="291"/>
      <c r="B692" s="292" t="s">
        <v>901</v>
      </c>
      <c r="C692" s="60" t="s">
        <v>892</v>
      </c>
      <c r="D692" s="16">
        <v>20</v>
      </c>
      <c r="E692" s="16">
        <v>1982</v>
      </c>
      <c r="F692" s="298">
        <v>17.635</v>
      </c>
      <c r="G692" s="298">
        <v>1.990415</v>
      </c>
      <c r="H692" s="298">
        <v>3.2</v>
      </c>
      <c r="I692" s="298">
        <v>12.444585</v>
      </c>
      <c r="J692" s="298">
        <v>1095.85</v>
      </c>
      <c r="K692" s="298">
        <v>12.444585</v>
      </c>
      <c r="L692" s="298">
        <v>1095.85</v>
      </c>
      <c r="M692" s="61">
        <v>0.011356102568782224</v>
      </c>
      <c r="N692" s="62">
        <v>49.595000000000006</v>
      </c>
      <c r="O692" s="62">
        <v>0.5632059068987545</v>
      </c>
      <c r="P692" s="62">
        <v>681.3661541269335</v>
      </c>
      <c r="Q692" s="299">
        <v>33.79235441392527</v>
      </c>
    </row>
    <row r="693" spans="1:17" ht="12.75" customHeight="1">
      <c r="A693" s="291"/>
      <c r="B693" s="296" t="s">
        <v>421</v>
      </c>
      <c r="C693" s="53" t="s">
        <v>435</v>
      </c>
      <c r="D693" s="18">
        <v>20</v>
      </c>
      <c r="E693" s="18">
        <v>1985</v>
      </c>
      <c r="F693" s="303">
        <v>16.699</v>
      </c>
      <c r="G693" s="303">
        <v>1.502</v>
      </c>
      <c r="H693" s="303">
        <v>3.2</v>
      </c>
      <c r="I693" s="303">
        <v>11.997</v>
      </c>
      <c r="J693" s="303">
        <v>1056.3</v>
      </c>
      <c r="K693" s="303">
        <v>11.997</v>
      </c>
      <c r="L693" s="303">
        <v>1056.3</v>
      </c>
      <c r="M693" s="54">
        <f>K693/L693</f>
        <v>0.01135756887247941</v>
      </c>
      <c r="N693" s="55">
        <v>85.02</v>
      </c>
      <c r="O693" s="56">
        <f>M693*N693</f>
        <v>0.9656205055381994</v>
      </c>
      <c r="P693" s="56">
        <f>M693*60*1000</f>
        <v>681.4541323487646</v>
      </c>
      <c r="Q693" s="304">
        <f>P693*N693/1000</f>
        <v>57.93723033229196</v>
      </c>
    </row>
    <row r="694" spans="1:17" ht="12.75" customHeight="1">
      <c r="A694" s="291"/>
      <c r="B694" s="296" t="s">
        <v>421</v>
      </c>
      <c r="C694" s="53" t="s">
        <v>420</v>
      </c>
      <c r="D694" s="18">
        <v>20</v>
      </c>
      <c r="E694" s="18">
        <v>1985</v>
      </c>
      <c r="F694" s="303">
        <v>17.4</v>
      </c>
      <c r="G694" s="303">
        <v>1.983</v>
      </c>
      <c r="H694" s="303">
        <v>3.201</v>
      </c>
      <c r="I694" s="303">
        <v>12.216</v>
      </c>
      <c r="J694" s="303">
        <v>1072.6</v>
      </c>
      <c r="K694" s="303">
        <v>12.216</v>
      </c>
      <c r="L694" s="303">
        <v>1072.6</v>
      </c>
      <c r="M694" s="54">
        <f>K694/L694</f>
        <v>0.011389147865000932</v>
      </c>
      <c r="N694" s="55">
        <v>85.02</v>
      </c>
      <c r="O694" s="56">
        <f>M694*N694</f>
        <v>0.9683053514823793</v>
      </c>
      <c r="P694" s="56">
        <f>M694*60*1000</f>
        <v>683.348871900056</v>
      </c>
      <c r="Q694" s="304">
        <f>P694*N694/1000</f>
        <v>58.098321088942754</v>
      </c>
    </row>
    <row r="695" spans="1:17" ht="12.75" customHeight="1">
      <c r="A695" s="291"/>
      <c r="B695" s="292" t="s">
        <v>292</v>
      </c>
      <c r="C695" s="311" t="s">
        <v>738</v>
      </c>
      <c r="D695" s="22">
        <v>4</v>
      </c>
      <c r="E695" s="22" t="s">
        <v>35</v>
      </c>
      <c r="F695" s="312">
        <v>4.6</v>
      </c>
      <c r="G695" s="312">
        <v>0.4366</v>
      </c>
      <c r="H695" s="312">
        <v>0.64</v>
      </c>
      <c r="I695" s="312">
        <v>3.5234</v>
      </c>
      <c r="J695" s="312">
        <v>306.08</v>
      </c>
      <c r="K695" s="312">
        <v>3.5234</v>
      </c>
      <c r="L695" s="312">
        <v>306.08</v>
      </c>
      <c r="M695" s="65">
        <v>0.011511369576581287</v>
      </c>
      <c r="N695" s="66">
        <v>50.1</v>
      </c>
      <c r="O695" s="67">
        <v>0.5767196157867225</v>
      </c>
      <c r="P695" s="67">
        <v>690.6821745948772</v>
      </c>
      <c r="Q695" s="313">
        <v>34.60317694720335</v>
      </c>
    </row>
    <row r="696" spans="1:17" ht="12.75" customHeight="1">
      <c r="A696" s="291"/>
      <c r="B696" s="296" t="s">
        <v>800</v>
      </c>
      <c r="C696" s="300" t="s">
        <v>836</v>
      </c>
      <c r="D696" s="70">
        <v>8</v>
      </c>
      <c r="E696" s="70">
        <v>1980</v>
      </c>
      <c r="F696" s="301">
        <v>9.083</v>
      </c>
      <c r="G696" s="301">
        <v>0.561</v>
      </c>
      <c r="H696" s="301">
        <v>1.28</v>
      </c>
      <c r="I696" s="301">
        <v>7.242001</v>
      </c>
      <c r="J696" s="301">
        <v>627.78</v>
      </c>
      <c r="K696" s="301">
        <v>7.242001</v>
      </c>
      <c r="L696" s="301">
        <v>627.78</v>
      </c>
      <c r="M696" s="71">
        <v>0.011535889961451464</v>
      </c>
      <c r="N696" s="72">
        <v>82.186</v>
      </c>
      <c r="O696" s="72">
        <v>0.9480886523718501</v>
      </c>
      <c r="P696" s="72">
        <v>692.1533976870878</v>
      </c>
      <c r="Q696" s="302">
        <v>56.885319142311005</v>
      </c>
    </row>
    <row r="697" spans="1:17" ht="12.75" customHeight="1">
      <c r="A697" s="291"/>
      <c r="B697" s="292" t="s">
        <v>292</v>
      </c>
      <c r="C697" s="311" t="s">
        <v>463</v>
      </c>
      <c r="D697" s="22">
        <v>17</v>
      </c>
      <c r="E697" s="22" t="s">
        <v>35</v>
      </c>
      <c r="F697" s="312">
        <v>10.5</v>
      </c>
      <c r="G697" s="312">
        <v>1.4518</v>
      </c>
      <c r="H697" s="312">
        <v>0</v>
      </c>
      <c r="I697" s="312">
        <v>9.0482</v>
      </c>
      <c r="J697" s="312">
        <v>781.98</v>
      </c>
      <c r="K697" s="312">
        <v>9.0482</v>
      </c>
      <c r="L697" s="312">
        <v>781.98</v>
      </c>
      <c r="M697" s="65">
        <v>0.011570884165835443</v>
      </c>
      <c r="N697" s="66">
        <v>50.1</v>
      </c>
      <c r="O697" s="67">
        <v>0.5797012967083557</v>
      </c>
      <c r="P697" s="67">
        <v>694.2530499501266</v>
      </c>
      <c r="Q697" s="313">
        <v>34.78207780250134</v>
      </c>
    </row>
    <row r="698" spans="1:17" ht="12.75" customHeight="1">
      <c r="A698" s="291"/>
      <c r="B698" s="296" t="s">
        <v>421</v>
      </c>
      <c r="C698" s="53" t="s">
        <v>433</v>
      </c>
      <c r="D698" s="18">
        <v>9</v>
      </c>
      <c r="E698" s="18">
        <v>1990</v>
      </c>
      <c r="F698" s="303">
        <v>8.31</v>
      </c>
      <c r="G698" s="303">
        <v>0.907</v>
      </c>
      <c r="H698" s="303">
        <v>1.44</v>
      </c>
      <c r="I698" s="303">
        <v>5.963</v>
      </c>
      <c r="J698" s="303">
        <v>513.4</v>
      </c>
      <c r="K698" s="303">
        <v>5.963</v>
      </c>
      <c r="L698" s="303">
        <v>513.4</v>
      </c>
      <c r="M698" s="54">
        <f>K698/L698</f>
        <v>0.011614725360342814</v>
      </c>
      <c r="N698" s="55">
        <v>85.02</v>
      </c>
      <c r="O698" s="56">
        <f>M698*N698</f>
        <v>0.987483950136346</v>
      </c>
      <c r="P698" s="56">
        <f>M698*60*1000</f>
        <v>696.8835216205689</v>
      </c>
      <c r="Q698" s="304">
        <f>P698*N698/1000</f>
        <v>59.249037008180764</v>
      </c>
    </row>
    <row r="699" spans="1:17" ht="12.75" customHeight="1">
      <c r="A699" s="291"/>
      <c r="B699" s="296" t="s">
        <v>253</v>
      </c>
      <c r="C699" s="315" t="s">
        <v>654</v>
      </c>
      <c r="D699" s="18">
        <v>7</v>
      </c>
      <c r="E699" s="18" t="s">
        <v>35</v>
      </c>
      <c r="F699" s="303">
        <f>G699+H699+I699</f>
        <v>5.063000000000001</v>
      </c>
      <c r="G699" s="303">
        <v>0.825</v>
      </c>
      <c r="H699" s="303">
        <v>0.07</v>
      </c>
      <c r="I699" s="303">
        <v>4.168</v>
      </c>
      <c r="J699" s="303">
        <v>358.82</v>
      </c>
      <c r="K699" s="303">
        <f>I699</f>
        <v>4.168</v>
      </c>
      <c r="L699" s="303">
        <f>J699</f>
        <v>358.82</v>
      </c>
      <c r="M699" s="54">
        <f>K699/L699</f>
        <v>0.0116158519591996</v>
      </c>
      <c r="N699" s="55">
        <v>92.98</v>
      </c>
      <c r="O699" s="56">
        <f>M699*N699</f>
        <v>1.080041915166379</v>
      </c>
      <c r="P699" s="56">
        <f>M699*60*1000</f>
        <v>696.951117551976</v>
      </c>
      <c r="Q699" s="304">
        <f>P699*N699/1000</f>
        <v>64.80251490998273</v>
      </c>
    </row>
    <row r="700" spans="1:17" ht="12.75" customHeight="1">
      <c r="A700" s="291"/>
      <c r="B700" s="292" t="s">
        <v>901</v>
      </c>
      <c r="C700" s="53" t="s">
        <v>896</v>
      </c>
      <c r="D700" s="18">
        <v>8</v>
      </c>
      <c r="E700" s="18">
        <v>1956</v>
      </c>
      <c r="F700" s="303">
        <v>5.468</v>
      </c>
      <c r="G700" s="303">
        <v>0</v>
      </c>
      <c r="H700" s="303">
        <v>0</v>
      </c>
      <c r="I700" s="303">
        <v>5.468001</v>
      </c>
      <c r="J700" s="303">
        <v>469.85</v>
      </c>
      <c r="K700" s="303">
        <v>5.468001</v>
      </c>
      <c r="L700" s="303">
        <v>469.85</v>
      </c>
      <c r="M700" s="54">
        <v>0.011637758859210387</v>
      </c>
      <c r="N700" s="55">
        <v>79.24300000000001</v>
      </c>
      <c r="O700" s="56">
        <v>0.9222109252804088</v>
      </c>
      <c r="P700" s="56">
        <v>698.2655315526232</v>
      </c>
      <c r="Q700" s="304">
        <v>55.33265551682452</v>
      </c>
    </row>
    <row r="701" spans="1:17" ht="12.75" customHeight="1">
      <c r="A701" s="291"/>
      <c r="B701" s="296" t="s">
        <v>253</v>
      </c>
      <c r="C701" s="315" t="s">
        <v>633</v>
      </c>
      <c r="D701" s="18">
        <v>6</v>
      </c>
      <c r="E701" s="18" t="s">
        <v>35</v>
      </c>
      <c r="F701" s="303">
        <f>G701+H701+I701</f>
        <v>4.162</v>
      </c>
      <c r="G701" s="303">
        <v>0</v>
      </c>
      <c r="H701" s="303">
        <v>0</v>
      </c>
      <c r="I701" s="303">
        <v>4.162</v>
      </c>
      <c r="J701" s="303">
        <v>355.35</v>
      </c>
      <c r="K701" s="303">
        <f>I701</f>
        <v>4.162</v>
      </c>
      <c r="L701" s="303">
        <f>J701</f>
        <v>355.35</v>
      </c>
      <c r="M701" s="54">
        <f>K701/L701</f>
        <v>0.01171239622906993</v>
      </c>
      <c r="N701" s="55">
        <v>92.98</v>
      </c>
      <c r="O701" s="56">
        <f>M701*N701</f>
        <v>1.089018601378922</v>
      </c>
      <c r="P701" s="56">
        <f>M701*60*1000</f>
        <v>702.7437737441958</v>
      </c>
      <c r="Q701" s="304">
        <f>P701*N701/1000</f>
        <v>65.34111608273533</v>
      </c>
    </row>
    <row r="702" spans="1:17" ht="12.75" customHeight="1">
      <c r="A702" s="291"/>
      <c r="B702" s="292" t="s">
        <v>129</v>
      </c>
      <c r="C702" s="315" t="s">
        <v>377</v>
      </c>
      <c r="D702" s="19">
        <v>30</v>
      </c>
      <c r="E702" s="18" t="s">
        <v>35</v>
      </c>
      <c r="F702" s="303">
        <f>G702+H702+I702</f>
        <v>30.640998</v>
      </c>
      <c r="G702" s="303">
        <v>2.754</v>
      </c>
      <c r="H702" s="303">
        <v>4.72</v>
      </c>
      <c r="I702" s="303">
        <v>23.166998</v>
      </c>
      <c r="J702" s="303">
        <v>1936.55</v>
      </c>
      <c r="K702" s="303">
        <v>23.166998</v>
      </c>
      <c r="L702" s="303">
        <v>1936.55</v>
      </c>
      <c r="M702" s="54">
        <f>K702/L702</f>
        <v>0.011963025999845086</v>
      </c>
      <c r="N702" s="55">
        <v>50.9</v>
      </c>
      <c r="O702" s="56">
        <f>M702*N702</f>
        <v>0.6089180233921149</v>
      </c>
      <c r="P702" s="56">
        <f>M702*60*1000</f>
        <v>717.7815599907051</v>
      </c>
      <c r="Q702" s="304">
        <f>P702*N702/1000</f>
        <v>36.53508140352689</v>
      </c>
    </row>
    <row r="703" spans="1:17" ht="12.75" customHeight="1">
      <c r="A703" s="291"/>
      <c r="B703" s="292" t="s">
        <v>213</v>
      </c>
      <c r="C703" s="305" t="s">
        <v>403</v>
      </c>
      <c r="D703" s="314">
        <v>19</v>
      </c>
      <c r="E703" s="21" t="s">
        <v>35</v>
      </c>
      <c r="F703" s="306">
        <v>10.14</v>
      </c>
      <c r="G703" s="306">
        <v>1.63</v>
      </c>
      <c r="H703" s="306">
        <v>0.49</v>
      </c>
      <c r="I703" s="306">
        <v>8.02</v>
      </c>
      <c r="J703" s="307">
        <v>670.33</v>
      </c>
      <c r="K703" s="306">
        <v>8.02</v>
      </c>
      <c r="L703" s="306">
        <v>670.33</v>
      </c>
      <c r="M703" s="54">
        <v>0.011964256411021435</v>
      </c>
      <c r="N703" s="55">
        <v>65.1</v>
      </c>
      <c r="O703" s="56">
        <v>0.7788730923574954</v>
      </c>
      <c r="P703" s="56">
        <v>717.855384661286</v>
      </c>
      <c r="Q703" s="304">
        <v>46.732385541449716</v>
      </c>
    </row>
    <row r="704" spans="1:17" ht="12.75" customHeight="1">
      <c r="A704" s="291"/>
      <c r="B704" s="296" t="s">
        <v>253</v>
      </c>
      <c r="C704" s="315" t="s">
        <v>655</v>
      </c>
      <c r="D704" s="18">
        <v>12</v>
      </c>
      <c r="E704" s="18" t="s">
        <v>35</v>
      </c>
      <c r="F704" s="303">
        <f>G704+H704+I704</f>
        <v>8.806999999999999</v>
      </c>
      <c r="G704" s="303">
        <v>0.907</v>
      </c>
      <c r="H704" s="303">
        <v>1.76</v>
      </c>
      <c r="I704" s="303">
        <v>6.14</v>
      </c>
      <c r="J704" s="303">
        <v>555.41</v>
      </c>
      <c r="K704" s="303">
        <v>6.036</v>
      </c>
      <c r="L704" s="303">
        <v>503.56</v>
      </c>
      <c r="M704" s="54">
        <f>K704/L704</f>
        <v>0.011986655016284056</v>
      </c>
      <c r="N704" s="55">
        <v>92.98</v>
      </c>
      <c r="O704" s="56">
        <f>M704*N704</f>
        <v>1.1145191834140915</v>
      </c>
      <c r="P704" s="56">
        <f>M704*60*1000</f>
        <v>719.1993009770434</v>
      </c>
      <c r="Q704" s="304">
        <f>P704*N704/1000</f>
        <v>66.8711510048455</v>
      </c>
    </row>
    <row r="705" spans="1:17" ht="12.75" customHeight="1">
      <c r="A705" s="291"/>
      <c r="B705" s="296" t="s">
        <v>36</v>
      </c>
      <c r="C705" s="315" t="s">
        <v>566</v>
      </c>
      <c r="D705" s="18">
        <v>18</v>
      </c>
      <c r="E705" s="18">
        <v>1989</v>
      </c>
      <c r="F705" s="303">
        <f>G705+H705+I705</f>
        <v>16.91</v>
      </c>
      <c r="G705" s="303">
        <v>2.0397600000000002</v>
      </c>
      <c r="H705" s="303">
        <v>2.88</v>
      </c>
      <c r="I705" s="303">
        <v>11.99024</v>
      </c>
      <c r="J705" s="303">
        <v>999.98</v>
      </c>
      <c r="K705" s="303">
        <v>11.99024</v>
      </c>
      <c r="L705" s="303">
        <v>999.98</v>
      </c>
      <c r="M705" s="54">
        <f>K705/L705</f>
        <v>0.011990479809596192</v>
      </c>
      <c r="N705" s="55">
        <v>56.789</v>
      </c>
      <c r="O705" s="56">
        <f>M705*N705</f>
        <v>0.6809273579071582</v>
      </c>
      <c r="P705" s="56">
        <f>M705*60*1000</f>
        <v>719.4287885757715</v>
      </c>
      <c r="Q705" s="304">
        <f>P705*N705/1000</f>
        <v>40.85564147442949</v>
      </c>
    </row>
    <row r="706" spans="1:17" ht="12.75" customHeight="1">
      <c r="A706" s="291"/>
      <c r="B706" s="292" t="s">
        <v>332</v>
      </c>
      <c r="C706" s="305" t="s">
        <v>414</v>
      </c>
      <c r="D706" s="20">
        <v>39</v>
      </c>
      <c r="E706" s="21" t="s">
        <v>35</v>
      </c>
      <c r="F706" s="306">
        <v>20.81</v>
      </c>
      <c r="G706" s="306">
        <v>1.75</v>
      </c>
      <c r="H706" s="306">
        <v>4.84</v>
      </c>
      <c r="I706" s="306">
        <v>14.22</v>
      </c>
      <c r="J706" s="307">
        <v>1183.53</v>
      </c>
      <c r="K706" s="306">
        <v>14.22</v>
      </c>
      <c r="L706" s="307">
        <v>1183.53</v>
      </c>
      <c r="M706" s="54">
        <v>0.012014904565156777</v>
      </c>
      <c r="N706" s="55">
        <v>65.1</v>
      </c>
      <c r="O706" s="56">
        <v>0.7821702871917061</v>
      </c>
      <c r="P706" s="56">
        <v>720.8942739094066</v>
      </c>
      <c r="Q706" s="304">
        <v>46.93021723150236</v>
      </c>
    </row>
    <row r="707" spans="1:17" ht="12.75" customHeight="1">
      <c r="A707" s="291"/>
      <c r="B707" s="296" t="s">
        <v>253</v>
      </c>
      <c r="C707" s="315" t="s">
        <v>656</v>
      </c>
      <c r="D707" s="18">
        <v>22</v>
      </c>
      <c r="E707" s="18" t="s">
        <v>35</v>
      </c>
      <c r="F707" s="303">
        <f>G707+H707+I707</f>
        <v>20.106</v>
      </c>
      <c r="G707" s="303">
        <v>1.98</v>
      </c>
      <c r="H707" s="303">
        <v>3.52</v>
      </c>
      <c r="I707" s="303">
        <v>14.606</v>
      </c>
      <c r="J707" s="303">
        <v>1214.21</v>
      </c>
      <c r="K707" s="303">
        <f>I707</f>
        <v>14.606</v>
      </c>
      <c r="L707" s="303">
        <f>J707</f>
        <v>1214.21</v>
      </c>
      <c r="M707" s="54">
        <f>K707/L707</f>
        <v>0.012029220645522603</v>
      </c>
      <c r="N707" s="55">
        <v>92.98</v>
      </c>
      <c r="O707" s="56">
        <f>M707*N707</f>
        <v>1.1184769356206916</v>
      </c>
      <c r="P707" s="56">
        <f>M707*60*1000</f>
        <v>721.7532387313561</v>
      </c>
      <c r="Q707" s="304">
        <f>P707*N707/1000</f>
        <v>67.1086161372415</v>
      </c>
    </row>
    <row r="708" spans="1:17" ht="12.75" customHeight="1">
      <c r="A708" s="291"/>
      <c r="B708" s="296" t="s">
        <v>118</v>
      </c>
      <c r="C708" s="308" t="s">
        <v>110</v>
      </c>
      <c r="D708" s="27">
        <v>24</v>
      </c>
      <c r="E708" s="27">
        <v>1962</v>
      </c>
      <c r="F708" s="309">
        <v>15.03</v>
      </c>
      <c r="G708" s="309">
        <v>1.687794</v>
      </c>
      <c r="H708" s="309">
        <v>0</v>
      </c>
      <c r="I708" s="309">
        <v>13.342208</v>
      </c>
      <c r="J708" s="309">
        <v>1108.08</v>
      </c>
      <c r="K708" s="309">
        <v>13.342208</v>
      </c>
      <c r="L708" s="309">
        <v>1108.08</v>
      </c>
      <c r="M708" s="63">
        <v>0.012040834596780016</v>
      </c>
      <c r="N708" s="64">
        <v>83.712</v>
      </c>
      <c r="O708" s="64">
        <v>1.0079623457656488</v>
      </c>
      <c r="P708" s="64">
        <v>722.450075806801</v>
      </c>
      <c r="Q708" s="310">
        <v>60.47774074593893</v>
      </c>
    </row>
    <row r="709" spans="1:17" ht="12.75" customHeight="1">
      <c r="A709" s="291"/>
      <c r="B709" s="296" t="s">
        <v>253</v>
      </c>
      <c r="C709" s="315" t="s">
        <v>657</v>
      </c>
      <c r="D709" s="18">
        <v>22</v>
      </c>
      <c r="E709" s="18" t="s">
        <v>35</v>
      </c>
      <c r="F709" s="303">
        <f>G709+H709+I709</f>
        <v>20.529</v>
      </c>
      <c r="G709" s="303">
        <v>2.475</v>
      </c>
      <c r="H709" s="303">
        <v>3.52</v>
      </c>
      <c r="I709" s="303">
        <v>14.534</v>
      </c>
      <c r="J709" s="303">
        <v>1204.65</v>
      </c>
      <c r="K709" s="303">
        <f>I709</f>
        <v>14.534</v>
      </c>
      <c r="L709" s="303">
        <f>J709</f>
        <v>1204.65</v>
      </c>
      <c r="M709" s="54">
        <f>K709/L709</f>
        <v>0.01206491512057444</v>
      </c>
      <c r="N709" s="55">
        <v>92.98</v>
      </c>
      <c r="O709" s="56">
        <f>M709*N709</f>
        <v>1.1217958079110115</v>
      </c>
      <c r="P709" s="56">
        <f>M709*60*1000</f>
        <v>723.8949072344664</v>
      </c>
      <c r="Q709" s="304">
        <f>P709*N709/1000</f>
        <v>67.30774847466068</v>
      </c>
    </row>
    <row r="710" spans="1:17" ht="12.75" customHeight="1">
      <c r="A710" s="291"/>
      <c r="B710" s="296" t="s">
        <v>800</v>
      </c>
      <c r="C710" s="300" t="s">
        <v>837</v>
      </c>
      <c r="D710" s="70">
        <v>51</v>
      </c>
      <c r="E710" s="70">
        <v>1986</v>
      </c>
      <c r="F710" s="301">
        <v>32.764</v>
      </c>
      <c r="G710" s="301">
        <v>3.7485</v>
      </c>
      <c r="H710" s="301">
        <v>6.700412</v>
      </c>
      <c r="I710" s="301">
        <v>22.315087</v>
      </c>
      <c r="J710" s="301">
        <v>1842.82</v>
      </c>
      <c r="K710" s="301">
        <v>22.315087</v>
      </c>
      <c r="L710" s="301">
        <v>1842.82</v>
      </c>
      <c r="M710" s="71">
        <v>0.012109205999500765</v>
      </c>
      <c r="N710" s="72">
        <v>82.186</v>
      </c>
      <c r="O710" s="72">
        <v>0.9952072042749699</v>
      </c>
      <c r="P710" s="72">
        <v>726.5523599700458</v>
      </c>
      <c r="Q710" s="302">
        <v>59.71243225649819</v>
      </c>
    </row>
    <row r="711" spans="1:17" ht="12.75" customHeight="1">
      <c r="A711" s="291"/>
      <c r="B711" s="296" t="s">
        <v>253</v>
      </c>
      <c r="C711" s="315" t="s">
        <v>658</v>
      </c>
      <c r="D711" s="18">
        <v>22</v>
      </c>
      <c r="E711" s="18" t="s">
        <v>35</v>
      </c>
      <c r="F711" s="303">
        <f>G711+H711+I711</f>
        <v>19.161</v>
      </c>
      <c r="G711" s="303">
        <v>2.035</v>
      </c>
      <c r="H711" s="303">
        <v>3.52</v>
      </c>
      <c r="I711" s="303">
        <v>13.606</v>
      </c>
      <c r="J711" s="303">
        <v>1123.17</v>
      </c>
      <c r="K711" s="303">
        <f>I711</f>
        <v>13.606</v>
      </c>
      <c r="L711" s="303">
        <f>J711</f>
        <v>1123.17</v>
      </c>
      <c r="M711" s="54">
        <f>K711/L711</f>
        <v>0.01211392754436105</v>
      </c>
      <c r="N711" s="55">
        <v>92.98</v>
      </c>
      <c r="O711" s="56">
        <f>M711*N711</f>
        <v>1.1263529830746903</v>
      </c>
      <c r="P711" s="56">
        <f>M711*60*1000</f>
        <v>726.835652661663</v>
      </c>
      <c r="Q711" s="304">
        <f>P711*N711/1000</f>
        <v>67.58117898448143</v>
      </c>
    </row>
    <row r="712" spans="1:17" ht="12.75" customHeight="1">
      <c r="A712" s="291"/>
      <c r="B712" s="292" t="s">
        <v>129</v>
      </c>
      <c r="C712" s="315" t="s">
        <v>122</v>
      </c>
      <c r="D712" s="19">
        <v>44</v>
      </c>
      <c r="E712" s="18" t="s">
        <v>35</v>
      </c>
      <c r="F712" s="303">
        <f>G712+H712+I712</f>
        <v>22.769998</v>
      </c>
      <c r="G712" s="303">
        <v>0</v>
      </c>
      <c r="H712" s="303">
        <v>0</v>
      </c>
      <c r="I712" s="303">
        <v>22.769998</v>
      </c>
      <c r="J712" s="303">
        <v>1876.15</v>
      </c>
      <c r="K712" s="303">
        <v>22.769998</v>
      </c>
      <c r="L712" s="303">
        <v>1876.15</v>
      </c>
      <c r="M712" s="54">
        <f>K712/L712</f>
        <v>0.012136555179489913</v>
      </c>
      <c r="N712" s="55">
        <v>50.9</v>
      </c>
      <c r="O712" s="56">
        <f>M712*N712</f>
        <v>0.6177506586360365</v>
      </c>
      <c r="P712" s="56">
        <f>M712*60*1000</f>
        <v>728.1933107693948</v>
      </c>
      <c r="Q712" s="304">
        <f>P712*N712/1000</f>
        <v>37.065039518162195</v>
      </c>
    </row>
    <row r="713" spans="1:17" ht="12.75" customHeight="1">
      <c r="A713" s="291"/>
      <c r="B713" s="292" t="s">
        <v>129</v>
      </c>
      <c r="C713" s="315" t="s">
        <v>125</v>
      </c>
      <c r="D713" s="19">
        <v>109</v>
      </c>
      <c r="E713" s="18" t="s">
        <v>35</v>
      </c>
      <c r="F713" s="303">
        <f>G713+H713+I713</f>
        <v>52.099999999999994</v>
      </c>
      <c r="G713" s="303">
        <v>4.59</v>
      </c>
      <c r="H713" s="303">
        <v>16.38</v>
      </c>
      <c r="I713" s="303">
        <v>31.13</v>
      </c>
      <c r="J713" s="303">
        <v>2560.75</v>
      </c>
      <c r="K713" s="303">
        <v>31.13</v>
      </c>
      <c r="L713" s="303">
        <v>2560.75</v>
      </c>
      <c r="M713" s="54">
        <f>K713/L713</f>
        <v>0.012156594747632529</v>
      </c>
      <c r="N713" s="55">
        <v>50.9</v>
      </c>
      <c r="O713" s="56">
        <f>M713*N713</f>
        <v>0.6187706726544957</v>
      </c>
      <c r="P713" s="56">
        <f>M713*60*1000</f>
        <v>729.3956848579517</v>
      </c>
      <c r="Q713" s="304">
        <f>P713*N713/1000</f>
        <v>37.12624035926974</v>
      </c>
    </row>
    <row r="714" spans="1:17" ht="12.75" customHeight="1">
      <c r="A714" s="291"/>
      <c r="B714" s="296" t="s">
        <v>328</v>
      </c>
      <c r="C714" s="297" t="s">
        <v>326</v>
      </c>
      <c r="D714" s="16">
        <v>9</v>
      </c>
      <c r="E714" s="16">
        <v>1979</v>
      </c>
      <c r="F714" s="298">
        <v>7.9590000000000005</v>
      </c>
      <c r="G714" s="298">
        <v>0.736</v>
      </c>
      <c r="H714" s="298">
        <v>1.44</v>
      </c>
      <c r="I714" s="298">
        <v>5.783</v>
      </c>
      <c r="J714" s="298">
        <v>475.45</v>
      </c>
      <c r="K714" s="298">
        <v>5.783</v>
      </c>
      <c r="L714" s="298">
        <v>475.45</v>
      </c>
      <c r="M714" s="61">
        <v>0.012163213797455044</v>
      </c>
      <c r="N714" s="62">
        <v>58.1</v>
      </c>
      <c r="O714" s="62">
        <v>0.7702841665790305</v>
      </c>
      <c r="P714" s="62">
        <v>729.7928278473026</v>
      </c>
      <c r="Q714" s="299">
        <v>42.400963297928286</v>
      </c>
    </row>
    <row r="715" spans="1:17" ht="12.75" customHeight="1">
      <c r="A715" s="291"/>
      <c r="B715" s="292" t="s">
        <v>292</v>
      </c>
      <c r="C715" s="311" t="s">
        <v>769</v>
      </c>
      <c r="D715" s="22">
        <v>8</v>
      </c>
      <c r="E715" s="22" t="s">
        <v>35</v>
      </c>
      <c r="F715" s="312">
        <v>7.699999999999999</v>
      </c>
      <c r="G715" s="312">
        <v>0.3657</v>
      </c>
      <c r="H715" s="312">
        <v>1.12</v>
      </c>
      <c r="I715" s="312">
        <v>6.2143</v>
      </c>
      <c r="J715" s="312">
        <v>509.44</v>
      </c>
      <c r="K715" s="312">
        <v>6.2143</v>
      </c>
      <c r="L715" s="312">
        <v>509.44</v>
      </c>
      <c r="M715" s="65">
        <v>0.012198296168341708</v>
      </c>
      <c r="N715" s="66">
        <v>50.1</v>
      </c>
      <c r="O715" s="67">
        <v>0.6111346380339195</v>
      </c>
      <c r="P715" s="67">
        <v>731.8977701005025</v>
      </c>
      <c r="Q715" s="313">
        <v>36.668078282035175</v>
      </c>
    </row>
    <row r="716" spans="1:17" ht="12.75" customHeight="1">
      <c r="A716" s="291"/>
      <c r="B716" s="292" t="s">
        <v>821</v>
      </c>
      <c r="C716" s="53" t="s">
        <v>931</v>
      </c>
      <c r="D716" s="18">
        <v>45</v>
      </c>
      <c r="E716" s="18">
        <v>1982</v>
      </c>
      <c r="F716" s="303">
        <v>22.981</v>
      </c>
      <c r="G716" s="303">
        <v>3.436941</v>
      </c>
      <c r="H716" s="303">
        <v>0.445</v>
      </c>
      <c r="I716" s="303">
        <v>19.099063</v>
      </c>
      <c r="J716" s="303">
        <v>1563.22</v>
      </c>
      <c r="K716" s="303">
        <v>19.099063</v>
      </c>
      <c r="L716" s="303">
        <v>1563.22</v>
      </c>
      <c r="M716" s="54">
        <v>0.012217770371412853</v>
      </c>
      <c r="N716" s="55">
        <v>75.64600000000002</v>
      </c>
      <c r="O716" s="56">
        <v>0.9242254575158969</v>
      </c>
      <c r="P716" s="56">
        <v>733.0662222847711</v>
      </c>
      <c r="Q716" s="304">
        <v>55.45352745095381</v>
      </c>
    </row>
    <row r="717" spans="1:17" ht="12.75" customHeight="1">
      <c r="A717" s="291"/>
      <c r="B717" s="296" t="s">
        <v>36</v>
      </c>
      <c r="C717" s="315" t="s">
        <v>567</v>
      </c>
      <c r="D717" s="18">
        <v>24</v>
      </c>
      <c r="E717" s="18">
        <v>1997</v>
      </c>
      <c r="F717" s="303">
        <f>G717+H717+I717</f>
        <v>20.378</v>
      </c>
      <c r="G717" s="303">
        <v>2.3797200000000003</v>
      </c>
      <c r="H717" s="303">
        <v>3.52</v>
      </c>
      <c r="I717" s="303">
        <v>14.47828</v>
      </c>
      <c r="J717" s="303">
        <v>1184.83</v>
      </c>
      <c r="K717" s="303">
        <v>14.47828</v>
      </c>
      <c r="L717" s="303">
        <v>1184.83</v>
      </c>
      <c r="M717" s="54">
        <f>K717/L717</f>
        <v>0.01221971084459374</v>
      </c>
      <c r="N717" s="55">
        <v>56.789</v>
      </c>
      <c r="O717" s="56">
        <f>M717*N717</f>
        <v>0.693945159153634</v>
      </c>
      <c r="P717" s="56">
        <f>M717*60*1000</f>
        <v>733.1826506756244</v>
      </c>
      <c r="Q717" s="304">
        <f>P717*N717/1000</f>
        <v>41.63670954921803</v>
      </c>
    </row>
    <row r="718" spans="1:17" ht="12.75" customHeight="1">
      <c r="A718" s="291"/>
      <c r="B718" s="296" t="s">
        <v>840</v>
      </c>
      <c r="C718" s="316" t="s">
        <v>819</v>
      </c>
      <c r="D718" s="317">
        <v>24</v>
      </c>
      <c r="E718" s="317">
        <v>1968</v>
      </c>
      <c r="F718" s="318">
        <v>10.159</v>
      </c>
      <c r="G718" s="318">
        <v>0</v>
      </c>
      <c r="H718" s="318">
        <v>0</v>
      </c>
      <c r="I718" s="318">
        <v>10.158999999999999</v>
      </c>
      <c r="J718" s="318">
        <v>828.47</v>
      </c>
      <c r="K718" s="318">
        <v>10.158999999999999</v>
      </c>
      <c r="L718" s="318">
        <v>828.47</v>
      </c>
      <c r="M718" s="319">
        <v>0.012262363151351284</v>
      </c>
      <c r="N718" s="320">
        <v>69.869</v>
      </c>
      <c r="O718" s="320">
        <v>0.8567590510217629</v>
      </c>
      <c r="P718" s="320">
        <v>735.7417890810771</v>
      </c>
      <c r="Q718" s="321">
        <v>51.40554306130578</v>
      </c>
    </row>
    <row r="719" spans="1:17" ht="12.75" customHeight="1">
      <c r="A719" s="291"/>
      <c r="B719" s="296" t="s">
        <v>800</v>
      </c>
      <c r="C719" s="300" t="s">
        <v>838</v>
      </c>
      <c r="D719" s="70">
        <v>8</v>
      </c>
      <c r="E719" s="70">
        <v>1970</v>
      </c>
      <c r="F719" s="301">
        <v>5.309</v>
      </c>
      <c r="G719" s="301">
        <v>0.5355</v>
      </c>
      <c r="H719" s="301">
        <v>0</v>
      </c>
      <c r="I719" s="301">
        <v>4.7735</v>
      </c>
      <c r="J719" s="301">
        <v>389.07</v>
      </c>
      <c r="K719" s="301">
        <v>4.7735</v>
      </c>
      <c r="L719" s="301">
        <v>389.07</v>
      </c>
      <c r="M719" s="71">
        <v>0.012269000436939369</v>
      </c>
      <c r="N719" s="72">
        <v>82.186</v>
      </c>
      <c r="O719" s="72">
        <v>1.0083400699102991</v>
      </c>
      <c r="P719" s="72">
        <v>736.1400262163621</v>
      </c>
      <c r="Q719" s="302">
        <v>60.50040419461794</v>
      </c>
    </row>
    <row r="720" spans="1:17" ht="12.75" customHeight="1">
      <c r="A720" s="291"/>
      <c r="B720" s="292" t="s">
        <v>129</v>
      </c>
      <c r="C720" s="315" t="s">
        <v>594</v>
      </c>
      <c r="D720" s="19">
        <v>11</v>
      </c>
      <c r="E720" s="18" t="s">
        <v>35</v>
      </c>
      <c r="F720" s="303">
        <f>G720+H720+I720</f>
        <v>15.007000000000001</v>
      </c>
      <c r="G720" s="303">
        <v>0</v>
      </c>
      <c r="H720" s="303">
        <v>0</v>
      </c>
      <c r="I720" s="303">
        <v>15.007000000000001</v>
      </c>
      <c r="J720" s="303">
        <v>1215.32</v>
      </c>
      <c r="K720" s="303">
        <v>15.007000000000001</v>
      </c>
      <c r="L720" s="303">
        <v>1215.32</v>
      </c>
      <c r="M720" s="54">
        <f>K720/L720</f>
        <v>0.012348188131520919</v>
      </c>
      <c r="N720" s="55">
        <v>50.9</v>
      </c>
      <c r="O720" s="56">
        <f>M720*N720</f>
        <v>0.6285227758944147</v>
      </c>
      <c r="P720" s="56">
        <f>M720*60*1000</f>
        <v>740.8912878912552</v>
      </c>
      <c r="Q720" s="304">
        <f>P720*N720/1000</f>
        <v>37.71136655366488</v>
      </c>
    </row>
    <row r="721" spans="1:17" ht="12.75" customHeight="1">
      <c r="A721" s="291"/>
      <c r="B721" s="292" t="s">
        <v>129</v>
      </c>
      <c r="C721" s="315" t="s">
        <v>127</v>
      </c>
      <c r="D721" s="19">
        <v>12</v>
      </c>
      <c r="E721" s="18" t="s">
        <v>35</v>
      </c>
      <c r="F721" s="303">
        <f>G721+H721+I721</f>
        <v>7.899997</v>
      </c>
      <c r="G721" s="303">
        <v>0.3468</v>
      </c>
      <c r="H721" s="303">
        <v>0.12</v>
      </c>
      <c r="I721" s="303">
        <v>7.433197</v>
      </c>
      <c r="J721" s="303">
        <v>600.89</v>
      </c>
      <c r="K721" s="303">
        <v>7.433197</v>
      </c>
      <c r="L721" s="303">
        <v>600.89</v>
      </c>
      <c r="M721" s="54">
        <f>K721/L721</f>
        <v>0.012370312369984524</v>
      </c>
      <c r="N721" s="55">
        <v>50.9</v>
      </c>
      <c r="O721" s="56">
        <f>M721*N721</f>
        <v>0.6296488996322123</v>
      </c>
      <c r="P721" s="56">
        <f>M721*60*1000</f>
        <v>742.2187421990714</v>
      </c>
      <c r="Q721" s="304">
        <f>P721*N721/1000</f>
        <v>37.77893397793273</v>
      </c>
    </row>
    <row r="722" spans="1:17" ht="12.75" customHeight="1">
      <c r="A722" s="291"/>
      <c r="B722" s="296" t="s">
        <v>36</v>
      </c>
      <c r="C722" s="315" t="s">
        <v>568</v>
      </c>
      <c r="D722" s="18">
        <v>22</v>
      </c>
      <c r="E722" s="18">
        <v>1984</v>
      </c>
      <c r="F722" s="303">
        <f>G722+H722+I722</f>
        <v>21.22</v>
      </c>
      <c r="G722" s="303">
        <v>3.1163</v>
      </c>
      <c r="H722" s="303">
        <v>3.52</v>
      </c>
      <c r="I722" s="303">
        <v>14.583699999999999</v>
      </c>
      <c r="J722" s="303">
        <v>1177.69</v>
      </c>
      <c r="K722" s="303">
        <v>14.583699999999999</v>
      </c>
      <c r="L722" s="303">
        <v>1177.69</v>
      </c>
      <c r="M722" s="54">
        <f>K722/L722</f>
        <v>0.01238330969949647</v>
      </c>
      <c r="N722" s="55">
        <v>56.789</v>
      </c>
      <c r="O722" s="56">
        <f>M722*N722</f>
        <v>0.7032357745247051</v>
      </c>
      <c r="P722" s="56">
        <f>M722*60*1000</f>
        <v>742.9985819697882</v>
      </c>
      <c r="Q722" s="304">
        <f>P722*N722/1000</f>
        <v>42.194146471482306</v>
      </c>
    </row>
    <row r="723" spans="1:17" ht="12.75" customHeight="1">
      <c r="A723" s="291"/>
      <c r="B723" s="296" t="s">
        <v>253</v>
      </c>
      <c r="C723" s="315" t="s">
        <v>659</v>
      </c>
      <c r="D723" s="18">
        <v>47</v>
      </c>
      <c r="E723" s="18" t="s">
        <v>35</v>
      </c>
      <c r="F723" s="303">
        <f>G723+H723+I723</f>
        <v>18.45</v>
      </c>
      <c r="G723" s="303">
        <v>1.535</v>
      </c>
      <c r="H723" s="303">
        <v>1.6</v>
      </c>
      <c r="I723" s="303">
        <v>15.315</v>
      </c>
      <c r="J723" s="303">
        <v>1221.69</v>
      </c>
      <c r="K723" s="303">
        <f>I723</f>
        <v>15.315</v>
      </c>
      <c r="L723" s="303">
        <f>J723</f>
        <v>1221.69</v>
      </c>
      <c r="M723" s="54">
        <f>K723/L723</f>
        <v>0.012535913365911155</v>
      </c>
      <c r="N723" s="55">
        <v>92.98</v>
      </c>
      <c r="O723" s="56">
        <f>M723*N723</f>
        <v>1.1655892247624193</v>
      </c>
      <c r="P723" s="56">
        <f>M723*60*1000</f>
        <v>752.1548019546693</v>
      </c>
      <c r="Q723" s="304">
        <f>P723*N723/1000</f>
        <v>69.93535348574515</v>
      </c>
    </row>
    <row r="724" spans="1:17" ht="12.75" customHeight="1">
      <c r="A724" s="291"/>
      <c r="B724" s="292" t="s">
        <v>921</v>
      </c>
      <c r="C724" s="322" t="s">
        <v>913</v>
      </c>
      <c r="D724" s="73">
        <v>47</v>
      </c>
      <c r="E724" s="73">
        <v>1969</v>
      </c>
      <c r="F724" s="323">
        <v>34.079</v>
      </c>
      <c r="G724" s="323">
        <v>2.90034</v>
      </c>
      <c r="H724" s="323">
        <v>7.44</v>
      </c>
      <c r="I724" s="323">
        <v>23.738661</v>
      </c>
      <c r="J724" s="323">
        <v>1893.25</v>
      </c>
      <c r="K724" s="323">
        <v>23.738661</v>
      </c>
      <c r="L724" s="323">
        <v>1893.25</v>
      </c>
      <c r="M724" s="74">
        <v>0.012538577050046218</v>
      </c>
      <c r="N724" s="75">
        <v>88.399</v>
      </c>
      <c r="O724" s="75">
        <v>1.1083976726470357</v>
      </c>
      <c r="P724" s="75">
        <v>752.314623002773</v>
      </c>
      <c r="Q724" s="324">
        <v>66.50386035882212</v>
      </c>
    </row>
    <row r="725" spans="1:17" ht="12.75" customHeight="1">
      <c r="A725" s="291"/>
      <c r="B725" s="292" t="s">
        <v>921</v>
      </c>
      <c r="C725" s="322" t="s">
        <v>295</v>
      </c>
      <c r="D725" s="73">
        <v>17</v>
      </c>
      <c r="E725" s="73">
        <v>1980</v>
      </c>
      <c r="F725" s="323">
        <v>13.029</v>
      </c>
      <c r="G725" s="323">
        <v>1.39646</v>
      </c>
      <c r="H725" s="323">
        <v>2.08</v>
      </c>
      <c r="I725" s="323">
        <v>9.55254</v>
      </c>
      <c r="J725" s="323">
        <v>757.14</v>
      </c>
      <c r="K725" s="323">
        <v>9.55254</v>
      </c>
      <c r="L725" s="323">
        <v>757.14</v>
      </c>
      <c r="M725" s="74">
        <v>0.012616609873999525</v>
      </c>
      <c r="N725" s="75">
        <v>88.399</v>
      </c>
      <c r="O725" s="75">
        <v>1.115295696251684</v>
      </c>
      <c r="P725" s="75">
        <v>756.9965924399716</v>
      </c>
      <c r="Q725" s="324">
        <v>66.91774177510105</v>
      </c>
    </row>
    <row r="726" spans="1:17" ht="12.75" customHeight="1">
      <c r="A726" s="291"/>
      <c r="B726" s="296" t="s">
        <v>118</v>
      </c>
      <c r="C726" s="308" t="s">
        <v>112</v>
      </c>
      <c r="D726" s="27">
        <v>17</v>
      </c>
      <c r="E726" s="27">
        <v>1983</v>
      </c>
      <c r="F726" s="309">
        <v>18.791</v>
      </c>
      <c r="G726" s="309">
        <v>1.343748</v>
      </c>
      <c r="H726" s="309">
        <v>2.88</v>
      </c>
      <c r="I726" s="309">
        <v>14.567252</v>
      </c>
      <c r="J726" s="309">
        <v>1153.81</v>
      </c>
      <c r="K726" s="309">
        <v>14.567252</v>
      </c>
      <c r="L726" s="309">
        <v>1153.81</v>
      </c>
      <c r="M726" s="63">
        <v>0.012625347327549597</v>
      </c>
      <c r="N726" s="64">
        <v>83.712</v>
      </c>
      <c r="O726" s="64">
        <v>1.056893075483832</v>
      </c>
      <c r="P726" s="64">
        <v>757.5208396529758</v>
      </c>
      <c r="Q726" s="310">
        <v>63.41358452902992</v>
      </c>
    </row>
    <row r="727" spans="1:17" ht="12.75" customHeight="1">
      <c r="A727" s="291"/>
      <c r="B727" s="292" t="s">
        <v>821</v>
      </c>
      <c r="C727" s="68" t="s">
        <v>932</v>
      </c>
      <c r="D727" s="18">
        <v>6</v>
      </c>
      <c r="E727" s="18">
        <v>1956</v>
      </c>
      <c r="F727" s="303">
        <v>5.6</v>
      </c>
      <c r="G727" s="303">
        <v>0.502299</v>
      </c>
      <c r="H727" s="303">
        <v>0.96</v>
      </c>
      <c r="I727" s="303">
        <v>4.1377</v>
      </c>
      <c r="J727" s="303">
        <v>327.26</v>
      </c>
      <c r="K727" s="303">
        <v>4.1377</v>
      </c>
      <c r="L727" s="303">
        <v>327.26</v>
      </c>
      <c r="M727" s="54">
        <v>0.012643463912485485</v>
      </c>
      <c r="N727" s="55">
        <v>75.64600000000002</v>
      </c>
      <c r="O727" s="56">
        <v>0.9564274711238772</v>
      </c>
      <c r="P727" s="56">
        <v>758.6078347491291</v>
      </c>
      <c r="Q727" s="304">
        <v>57.385648267432636</v>
      </c>
    </row>
    <row r="728" spans="1:17" ht="12.75" customHeight="1">
      <c r="A728" s="291"/>
      <c r="B728" s="296" t="s">
        <v>213</v>
      </c>
      <c r="C728" s="325" t="s">
        <v>402</v>
      </c>
      <c r="D728" s="20">
        <v>16</v>
      </c>
      <c r="E728" s="21" t="s">
        <v>35</v>
      </c>
      <c r="F728" s="306">
        <v>15.3</v>
      </c>
      <c r="G728" s="306">
        <v>1.06</v>
      </c>
      <c r="H728" s="306">
        <v>2.32</v>
      </c>
      <c r="I728" s="306">
        <v>11.92</v>
      </c>
      <c r="J728" s="326">
        <v>939.96</v>
      </c>
      <c r="K728" s="306">
        <v>11.06</v>
      </c>
      <c r="L728" s="326">
        <v>872.36</v>
      </c>
      <c r="M728" s="54">
        <v>0.012678252097757806</v>
      </c>
      <c r="N728" s="55">
        <v>65.1</v>
      </c>
      <c r="O728" s="56">
        <v>0.8253542115640331</v>
      </c>
      <c r="P728" s="56">
        <v>760.6951258654684</v>
      </c>
      <c r="Q728" s="304">
        <v>49.52125269384199</v>
      </c>
    </row>
    <row r="729" spans="1:17" ht="12.75" customHeight="1">
      <c r="A729" s="291"/>
      <c r="B729" s="296" t="s">
        <v>118</v>
      </c>
      <c r="C729" s="308" t="s">
        <v>115</v>
      </c>
      <c r="D729" s="27">
        <v>18</v>
      </c>
      <c r="E729" s="27">
        <v>1989</v>
      </c>
      <c r="F729" s="309">
        <v>13.083</v>
      </c>
      <c r="G729" s="309">
        <v>1.189065</v>
      </c>
      <c r="H729" s="309">
        <v>0</v>
      </c>
      <c r="I729" s="309">
        <v>11.893934</v>
      </c>
      <c r="J729" s="309">
        <v>937.87</v>
      </c>
      <c r="K729" s="309">
        <v>11.893934</v>
      </c>
      <c r="L729" s="309">
        <v>937.87</v>
      </c>
      <c r="M729" s="63">
        <v>0.012681857826777698</v>
      </c>
      <c r="N729" s="64">
        <v>83.712</v>
      </c>
      <c r="O729" s="64">
        <v>1.0616236823952148</v>
      </c>
      <c r="P729" s="64">
        <v>760.9114696066619</v>
      </c>
      <c r="Q729" s="310">
        <v>63.69742094371288</v>
      </c>
    </row>
    <row r="730" spans="1:17" ht="12.75" customHeight="1">
      <c r="A730" s="291"/>
      <c r="B730" s="296" t="s">
        <v>118</v>
      </c>
      <c r="C730" s="308" t="s">
        <v>113</v>
      </c>
      <c r="D730" s="27">
        <v>12</v>
      </c>
      <c r="E730" s="27">
        <v>1968</v>
      </c>
      <c r="F730" s="309">
        <v>7.296</v>
      </c>
      <c r="G730" s="309">
        <v>0.363426</v>
      </c>
      <c r="H730" s="309">
        <v>0.12</v>
      </c>
      <c r="I730" s="309">
        <v>6.812574</v>
      </c>
      <c r="J730" s="309">
        <v>536.53</v>
      </c>
      <c r="K730" s="309">
        <v>6.812574</v>
      </c>
      <c r="L730" s="309">
        <v>536.53</v>
      </c>
      <c r="M730" s="63">
        <v>0.01269747078448549</v>
      </c>
      <c r="N730" s="64">
        <v>83.712</v>
      </c>
      <c r="O730" s="64">
        <v>1.0629306743108493</v>
      </c>
      <c r="P730" s="64">
        <v>761.8482470691293</v>
      </c>
      <c r="Q730" s="310">
        <v>63.775840458650954</v>
      </c>
    </row>
    <row r="731" spans="1:17" ht="12.75" customHeight="1">
      <c r="A731" s="291"/>
      <c r="B731" s="292" t="s">
        <v>292</v>
      </c>
      <c r="C731" s="311" t="s">
        <v>464</v>
      </c>
      <c r="D731" s="22">
        <v>4</v>
      </c>
      <c r="E731" s="22" t="s">
        <v>35</v>
      </c>
      <c r="F731" s="312">
        <v>3.1999999999999997</v>
      </c>
      <c r="G731" s="312">
        <v>0.2729</v>
      </c>
      <c r="H731" s="312">
        <v>0</v>
      </c>
      <c r="I731" s="312">
        <v>2.9271</v>
      </c>
      <c r="J731" s="312">
        <v>228.92</v>
      </c>
      <c r="K731" s="312">
        <v>2.9271</v>
      </c>
      <c r="L731" s="312">
        <v>228.92</v>
      </c>
      <c r="M731" s="65">
        <v>0.012786562991438056</v>
      </c>
      <c r="N731" s="66">
        <v>50.1</v>
      </c>
      <c r="O731" s="67">
        <v>0.6406068058710467</v>
      </c>
      <c r="P731" s="67">
        <v>767.1937794862835</v>
      </c>
      <c r="Q731" s="313">
        <v>38.4364083522628</v>
      </c>
    </row>
    <row r="732" spans="1:17" ht="12.75" customHeight="1">
      <c r="A732" s="291"/>
      <c r="B732" s="296" t="s">
        <v>36</v>
      </c>
      <c r="C732" s="315" t="s">
        <v>569</v>
      </c>
      <c r="D732" s="18">
        <v>8</v>
      </c>
      <c r="E732" s="18" t="s">
        <v>35</v>
      </c>
      <c r="F732" s="303">
        <f>G732+H732+I732</f>
        <v>4.71</v>
      </c>
      <c r="G732" s="303">
        <v>0</v>
      </c>
      <c r="H732" s="303">
        <v>0</v>
      </c>
      <c r="I732" s="303">
        <v>4.71</v>
      </c>
      <c r="J732" s="303">
        <v>368.07</v>
      </c>
      <c r="K732" s="303">
        <v>4.71</v>
      </c>
      <c r="L732" s="303">
        <v>368.07</v>
      </c>
      <c r="M732" s="54">
        <f>K732/L732</f>
        <v>0.012796478930638193</v>
      </c>
      <c r="N732" s="55">
        <v>56.789</v>
      </c>
      <c r="O732" s="56">
        <f>M732*N732</f>
        <v>0.7266992419920124</v>
      </c>
      <c r="P732" s="56">
        <f>M732*60*1000</f>
        <v>767.7887358382916</v>
      </c>
      <c r="Q732" s="304">
        <f>P732*N732/1000</f>
        <v>43.60195451952074</v>
      </c>
    </row>
    <row r="733" spans="1:17" ht="12.75" customHeight="1">
      <c r="A733" s="291"/>
      <c r="B733" s="292" t="s">
        <v>186</v>
      </c>
      <c r="C733" s="293" t="s">
        <v>175</v>
      </c>
      <c r="D733" s="57">
        <v>48</v>
      </c>
      <c r="E733" s="57">
        <v>1963</v>
      </c>
      <c r="F733" s="294">
        <v>31.118</v>
      </c>
      <c r="G733" s="294">
        <v>6.129828</v>
      </c>
      <c r="H733" s="294">
        <v>0.49</v>
      </c>
      <c r="I733" s="294">
        <v>24.498176</v>
      </c>
      <c r="J733" s="294">
        <v>1913.87</v>
      </c>
      <c r="K733" s="294">
        <v>24.498176</v>
      </c>
      <c r="L733" s="294">
        <v>1913.87</v>
      </c>
      <c r="M733" s="58">
        <v>0.012800334400978124</v>
      </c>
      <c r="N733" s="59">
        <v>69.215</v>
      </c>
      <c r="O733" s="59">
        <v>0.8859751455637009</v>
      </c>
      <c r="P733" s="59">
        <v>768.0200640586874</v>
      </c>
      <c r="Q733" s="295">
        <v>53.158508733822046</v>
      </c>
    </row>
    <row r="734" spans="1:17" ht="12.75" customHeight="1">
      <c r="A734" s="291"/>
      <c r="B734" s="296" t="s">
        <v>36</v>
      </c>
      <c r="C734" s="315" t="s">
        <v>303</v>
      </c>
      <c r="D734" s="18">
        <v>40</v>
      </c>
      <c r="E734" s="18">
        <v>1985</v>
      </c>
      <c r="F734" s="303">
        <f>G734+H734+I734</f>
        <v>31.645</v>
      </c>
      <c r="G734" s="303">
        <v>4.36282</v>
      </c>
      <c r="H734" s="303">
        <v>6.4</v>
      </c>
      <c r="I734" s="303">
        <v>20.882179999999998</v>
      </c>
      <c r="J734" s="303">
        <v>1630.93</v>
      </c>
      <c r="K734" s="303">
        <v>20.882179999999998</v>
      </c>
      <c r="L734" s="303">
        <v>1630.93</v>
      </c>
      <c r="M734" s="54">
        <f>K734/L734</f>
        <v>0.012803848111200356</v>
      </c>
      <c r="N734" s="55">
        <v>56.789</v>
      </c>
      <c r="O734" s="56">
        <f>M734*N734</f>
        <v>0.727117730386957</v>
      </c>
      <c r="P734" s="56">
        <f>M734*60*1000</f>
        <v>768.2308866720214</v>
      </c>
      <c r="Q734" s="304">
        <f>P734*N734/1000</f>
        <v>43.627063823217426</v>
      </c>
    </row>
    <row r="735" spans="1:17" ht="12.75" customHeight="1">
      <c r="A735" s="291"/>
      <c r="B735" s="292" t="s">
        <v>34</v>
      </c>
      <c r="C735" s="315" t="s">
        <v>541</v>
      </c>
      <c r="D735" s="18">
        <v>8</v>
      </c>
      <c r="E735" s="18">
        <v>1992</v>
      </c>
      <c r="F735" s="303">
        <v>5.516</v>
      </c>
      <c r="G735" s="303">
        <v>0.427</v>
      </c>
      <c r="H735" s="303">
        <v>0.08</v>
      </c>
      <c r="I735" s="303">
        <v>5.008</v>
      </c>
      <c r="J735" s="303">
        <v>390.46</v>
      </c>
      <c r="K735" s="303">
        <v>5.008</v>
      </c>
      <c r="L735" s="303">
        <v>390.46</v>
      </c>
      <c r="M735" s="54">
        <f>K735/L735</f>
        <v>0.012825897659171234</v>
      </c>
      <c r="N735" s="55">
        <v>60.1</v>
      </c>
      <c r="O735" s="56">
        <f>M735*N735</f>
        <v>0.7708364493161912</v>
      </c>
      <c r="P735" s="56">
        <f>M735*60*1000</f>
        <v>769.553859550274</v>
      </c>
      <c r="Q735" s="304">
        <f>P735*N735/1000</f>
        <v>46.25018695897146</v>
      </c>
    </row>
    <row r="736" spans="1:17" ht="12.75" customHeight="1">
      <c r="A736" s="291"/>
      <c r="B736" s="292" t="s">
        <v>921</v>
      </c>
      <c r="C736" s="322" t="s">
        <v>914</v>
      </c>
      <c r="D736" s="73">
        <v>14</v>
      </c>
      <c r="E736" s="73">
        <v>1984</v>
      </c>
      <c r="F736" s="323">
        <v>13.12</v>
      </c>
      <c r="G736" s="323">
        <v>1.459838</v>
      </c>
      <c r="H736" s="323">
        <v>2.068</v>
      </c>
      <c r="I736" s="323">
        <v>9.592163</v>
      </c>
      <c r="J736" s="323">
        <v>744.57</v>
      </c>
      <c r="K736" s="323">
        <v>9.592163</v>
      </c>
      <c r="L736" s="323">
        <v>744.57</v>
      </c>
      <c r="M736" s="74">
        <v>0.01288282230011953</v>
      </c>
      <c r="N736" s="75">
        <v>88.399</v>
      </c>
      <c r="O736" s="75">
        <v>1.1388286085082664</v>
      </c>
      <c r="P736" s="75">
        <v>772.9693380071718</v>
      </c>
      <c r="Q736" s="324">
        <v>68.32971651049598</v>
      </c>
    </row>
    <row r="737" spans="1:17" ht="12.75" customHeight="1">
      <c r="A737" s="291"/>
      <c r="B737" s="292" t="s">
        <v>129</v>
      </c>
      <c r="C737" s="315" t="s">
        <v>123</v>
      </c>
      <c r="D737" s="19">
        <v>23</v>
      </c>
      <c r="E737" s="18" t="s">
        <v>35</v>
      </c>
      <c r="F737" s="303">
        <f>G737+H737+I737</f>
        <v>15.999999</v>
      </c>
      <c r="G737" s="303">
        <v>0.35700000000000004</v>
      </c>
      <c r="H737" s="303">
        <v>0.23</v>
      </c>
      <c r="I737" s="303">
        <v>15.412999000000001</v>
      </c>
      <c r="J737" s="303">
        <v>1196.19</v>
      </c>
      <c r="K737" s="303">
        <v>15.412999000000001</v>
      </c>
      <c r="L737" s="303">
        <v>1196.19</v>
      </c>
      <c r="M737" s="54">
        <f>K737/L737</f>
        <v>0.01288507594947291</v>
      </c>
      <c r="N737" s="55">
        <v>50.9</v>
      </c>
      <c r="O737" s="56">
        <f>M737*N737</f>
        <v>0.655850365828171</v>
      </c>
      <c r="P737" s="56">
        <f>M737*60*1000</f>
        <v>773.1045569683746</v>
      </c>
      <c r="Q737" s="304">
        <f>P737*N737/1000</f>
        <v>39.351021949690264</v>
      </c>
    </row>
    <row r="738" spans="1:17" ht="12.75" customHeight="1">
      <c r="A738" s="291"/>
      <c r="B738" s="296" t="s">
        <v>421</v>
      </c>
      <c r="C738" s="53" t="s">
        <v>438</v>
      </c>
      <c r="D738" s="18">
        <v>10</v>
      </c>
      <c r="E738" s="18">
        <v>1983</v>
      </c>
      <c r="F738" s="303">
        <v>12.137</v>
      </c>
      <c r="G738" s="303">
        <v>1.757</v>
      </c>
      <c r="H738" s="303">
        <v>1.6</v>
      </c>
      <c r="I738" s="303">
        <v>8.78</v>
      </c>
      <c r="J738" s="303">
        <v>681.4</v>
      </c>
      <c r="K738" s="303">
        <v>8.78</v>
      </c>
      <c r="L738" s="303">
        <v>681.4</v>
      </c>
      <c r="M738" s="54">
        <f>K738/L738</f>
        <v>0.01288523627825066</v>
      </c>
      <c r="N738" s="55">
        <v>85.02</v>
      </c>
      <c r="O738" s="56">
        <f>M738*N738</f>
        <v>1.095502788376871</v>
      </c>
      <c r="P738" s="56">
        <f>M738*60*1000</f>
        <v>773.1141766950395</v>
      </c>
      <c r="Q738" s="304">
        <f>P738*N738/1000</f>
        <v>65.73016730261226</v>
      </c>
    </row>
    <row r="739" spans="1:17" ht="12.75" customHeight="1">
      <c r="A739" s="291"/>
      <c r="B739" s="292" t="s">
        <v>186</v>
      </c>
      <c r="C739" s="293" t="s">
        <v>168</v>
      </c>
      <c r="D739" s="57">
        <v>22</v>
      </c>
      <c r="E739" s="57">
        <v>1981</v>
      </c>
      <c r="F739" s="294">
        <v>20.723</v>
      </c>
      <c r="G739" s="294">
        <v>2.128949</v>
      </c>
      <c r="H739" s="294">
        <v>3.52</v>
      </c>
      <c r="I739" s="294">
        <v>15.074053</v>
      </c>
      <c r="J739" s="294">
        <v>1167.51</v>
      </c>
      <c r="K739" s="294">
        <v>15.074053</v>
      </c>
      <c r="L739" s="294">
        <v>1167.51</v>
      </c>
      <c r="M739" s="58">
        <v>0.012911283843393203</v>
      </c>
      <c r="N739" s="59">
        <v>69.215</v>
      </c>
      <c r="O739" s="59">
        <v>0.8936545112204606</v>
      </c>
      <c r="P739" s="59">
        <v>774.6770306035921</v>
      </c>
      <c r="Q739" s="295">
        <v>53.61927067322763</v>
      </c>
    </row>
    <row r="740" spans="1:17" ht="12.75" customHeight="1">
      <c r="A740" s="291"/>
      <c r="B740" s="292" t="s">
        <v>186</v>
      </c>
      <c r="C740" s="293" t="s">
        <v>173</v>
      </c>
      <c r="D740" s="57">
        <v>25</v>
      </c>
      <c r="E740" s="57">
        <v>1940</v>
      </c>
      <c r="F740" s="294">
        <v>26.869</v>
      </c>
      <c r="G740" s="294">
        <v>3.261597</v>
      </c>
      <c r="H740" s="294">
        <v>3.52</v>
      </c>
      <c r="I740" s="294">
        <v>20.087404</v>
      </c>
      <c r="J740" s="294">
        <v>1544.26</v>
      </c>
      <c r="K740" s="294">
        <v>20.087404</v>
      </c>
      <c r="L740" s="294">
        <v>1544.26</v>
      </c>
      <c r="M740" s="58">
        <v>0.013007786253610144</v>
      </c>
      <c r="N740" s="59">
        <v>69.215</v>
      </c>
      <c r="O740" s="59">
        <v>0.9003339255436261</v>
      </c>
      <c r="P740" s="59">
        <v>780.4671752166086</v>
      </c>
      <c r="Q740" s="295">
        <v>54.02003553261756</v>
      </c>
    </row>
    <row r="741" spans="1:17" ht="12.75" customHeight="1">
      <c r="A741" s="291"/>
      <c r="B741" s="292" t="s">
        <v>921</v>
      </c>
      <c r="C741" s="322" t="s">
        <v>915</v>
      </c>
      <c r="D741" s="73">
        <v>14</v>
      </c>
      <c r="E741" s="73">
        <v>1983</v>
      </c>
      <c r="F741" s="323">
        <v>13.442</v>
      </c>
      <c r="G741" s="323">
        <v>1.12791</v>
      </c>
      <c r="H741" s="323">
        <v>2.08</v>
      </c>
      <c r="I741" s="323">
        <v>10.234092</v>
      </c>
      <c r="J741" s="323">
        <v>786.5</v>
      </c>
      <c r="K741" s="323">
        <v>10.234092</v>
      </c>
      <c r="L741" s="323">
        <v>786.5</v>
      </c>
      <c r="M741" s="74">
        <v>0.013012195804195804</v>
      </c>
      <c r="N741" s="75">
        <v>88.399</v>
      </c>
      <c r="O741" s="75">
        <v>1.150265096895105</v>
      </c>
      <c r="P741" s="75">
        <v>780.7317482517483</v>
      </c>
      <c r="Q741" s="324">
        <v>69.0159058137063</v>
      </c>
    </row>
    <row r="742" spans="1:17" ht="12.75" customHeight="1">
      <c r="A742" s="291"/>
      <c r="B742" s="296" t="s">
        <v>328</v>
      </c>
      <c r="C742" s="297" t="s">
        <v>325</v>
      </c>
      <c r="D742" s="16">
        <v>48</v>
      </c>
      <c r="E742" s="16">
        <v>1957</v>
      </c>
      <c r="F742" s="298">
        <v>16</v>
      </c>
      <c r="G742" s="298">
        <v>1.374</v>
      </c>
      <c r="H742" s="298">
        <v>0.01</v>
      </c>
      <c r="I742" s="298">
        <v>14.616</v>
      </c>
      <c r="J742" s="298">
        <v>1114.86</v>
      </c>
      <c r="K742" s="298">
        <v>14.616</v>
      </c>
      <c r="L742" s="298">
        <v>1114.86</v>
      </c>
      <c r="M742" s="61">
        <v>0.013110166298907487</v>
      </c>
      <c r="N742" s="62">
        <v>58.1</v>
      </c>
      <c r="O742" s="62">
        <v>0.8302537215435123</v>
      </c>
      <c r="P742" s="62">
        <v>786.6099779344491</v>
      </c>
      <c r="Q742" s="299">
        <v>45.7020397179915</v>
      </c>
    </row>
    <row r="743" spans="1:17" ht="12.75" customHeight="1">
      <c r="A743" s="291"/>
      <c r="B743" s="296" t="s">
        <v>36</v>
      </c>
      <c r="C743" s="315" t="s">
        <v>570</v>
      </c>
      <c r="D743" s="18">
        <v>54</v>
      </c>
      <c r="E743" s="18">
        <v>1987</v>
      </c>
      <c r="F743" s="303">
        <f>G743+H743+I743</f>
        <v>31.552999999999997</v>
      </c>
      <c r="G743" s="303">
        <v>2.43638</v>
      </c>
      <c r="H743" s="303">
        <v>7.36</v>
      </c>
      <c r="I743" s="303">
        <v>21.756619999999998</v>
      </c>
      <c r="J743" s="303">
        <v>1659.41</v>
      </c>
      <c r="K743" s="303">
        <v>21.756619999999998</v>
      </c>
      <c r="L743" s="303">
        <v>1659.41</v>
      </c>
      <c r="M743" s="54">
        <f>K743/L743</f>
        <v>0.013111057544548964</v>
      </c>
      <c r="N743" s="55">
        <v>56.789</v>
      </c>
      <c r="O743" s="56">
        <f>M743*N743</f>
        <v>0.7445638468973911</v>
      </c>
      <c r="P743" s="56">
        <f>M743*60*1000</f>
        <v>786.6634526729378</v>
      </c>
      <c r="Q743" s="304">
        <f>P743*N743/1000</f>
        <v>44.673830813843466</v>
      </c>
    </row>
    <row r="744" spans="1:17" ht="12.75" customHeight="1">
      <c r="A744" s="291"/>
      <c r="B744" s="296" t="s">
        <v>36</v>
      </c>
      <c r="C744" s="315" t="s">
        <v>302</v>
      </c>
      <c r="D744" s="18">
        <v>38</v>
      </c>
      <c r="E744" s="18">
        <v>1986</v>
      </c>
      <c r="F744" s="303">
        <f>G744+H744+I744</f>
        <v>36.996</v>
      </c>
      <c r="G744" s="303">
        <v>3.9095400000000002</v>
      </c>
      <c r="H744" s="303">
        <v>6.08</v>
      </c>
      <c r="I744" s="303">
        <v>27.006460000000004</v>
      </c>
      <c r="J744" s="303">
        <v>2058.4</v>
      </c>
      <c r="K744" s="303">
        <v>27.006460000000004</v>
      </c>
      <c r="L744" s="303">
        <v>2058.4</v>
      </c>
      <c r="M744" s="54">
        <f>K744/L744</f>
        <v>0.013120122425184611</v>
      </c>
      <c r="N744" s="55">
        <v>56.789</v>
      </c>
      <c r="O744" s="56">
        <f>M744*N744</f>
        <v>0.7450786324038089</v>
      </c>
      <c r="P744" s="56">
        <f>M744*60*1000</f>
        <v>787.2073455110766</v>
      </c>
      <c r="Q744" s="304">
        <f>P744*N744/1000</f>
        <v>44.70471794422853</v>
      </c>
    </row>
    <row r="745" spans="1:17" ht="12.75" customHeight="1">
      <c r="A745" s="291"/>
      <c r="B745" s="292" t="s">
        <v>921</v>
      </c>
      <c r="C745" s="322" t="s">
        <v>916</v>
      </c>
      <c r="D745" s="73">
        <v>16</v>
      </c>
      <c r="E745" s="73">
        <v>1988</v>
      </c>
      <c r="F745" s="323">
        <v>15.409</v>
      </c>
      <c r="G745" s="323">
        <v>0.64452</v>
      </c>
      <c r="H745" s="323">
        <v>2.4</v>
      </c>
      <c r="I745" s="323">
        <v>12.36448</v>
      </c>
      <c r="J745" s="323">
        <v>937.26</v>
      </c>
      <c r="K745" s="323">
        <v>12.36448</v>
      </c>
      <c r="L745" s="323">
        <v>937.26</v>
      </c>
      <c r="M745" s="74">
        <v>0.01319215585856646</v>
      </c>
      <c r="N745" s="75">
        <v>88.399</v>
      </c>
      <c r="O745" s="75">
        <v>1.1661733857414165</v>
      </c>
      <c r="P745" s="75">
        <v>791.5293515139876</v>
      </c>
      <c r="Q745" s="324">
        <v>69.97040314448499</v>
      </c>
    </row>
    <row r="746" spans="1:17" ht="12.75" customHeight="1">
      <c r="A746" s="291"/>
      <c r="B746" s="292" t="s">
        <v>865</v>
      </c>
      <c r="C746" s="293" t="s">
        <v>863</v>
      </c>
      <c r="D746" s="57">
        <v>6</v>
      </c>
      <c r="E746" s="57">
        <v>1910</v>
      </c>
      <c r="F746" s="294">
        <v>5.456</v>
      </c>
      <c r="G746" s="294">
        <v>0.459</v>
      </c>
      <c r="H746" s="294">
        <v>0.96</v>
      </c>
      <c r="I746" s="294">
        <v>4.036999</v>
      </c>
      <c r="J746" s="294">
        <v>303.9</v>
      </c>
      <c r="K746" s="294">
        <v>4.036999</v>
      </c>
      <c r="L746" s="294">
        <v>303.9</v>
      </c>
      <c r="M746" s="58">
        <v>0.013283971701217506</v>
      </c>
      <c r="N746" s="59">
        <v>90.25200000000001</v>
      </c>
      <c r="O746" s="59">
        <v>1.1989050139782824</v>
      </c>
      <c r="P746" s="59">
        <v>797.0383020730504</v>
      </c>
      <c r="Q746" s="295">
        <v>71.93430083869696</v>
      </c>
    </row>
    <row r="747" spans="1:17" ht="12.75" customHeight="1">
      <c r="A747" s="291"/>
      <c r="B747" s="296" t="s">
        <v>277</v>
      </c>
      <c r="C747" s="327" t="s">
        <v>696</v>
      </c>
      <c r="D747" s="16">
        <v>12</v>
      </c>
      <c r="E747" s="16">
        <v>1960</v>
      </c>
      <c r="F747" s="298">
        <f>SUM(G747+H747+I747)</f>
        <v>9.6</v>
      </c>
      <c r="G747" s="298">
        <v>0.6</v>
      </c>
      <c r="H747" s="298">
        <v>1.9</v>
      </c>
      <c r="I747" s="298">
        <v>7.1</v>
      </c>
      <c r="J747" s="298">
        <v>530.4</v>
      </c>
      <c r="K747" s="298">
        <v>6.5</v>
      </c>
      <c r="L747" s="298">
        <v>487.4</v>
      </c>
      <c r="M747" s="61">
        <f>SUM(K747/L747)</f>
        <v>0.013336068937217891</v>
      </c>
      <c r="N747" s="62">
        <v>57.3</v>
      </c>
      <c r="O747" s="62">
        <f>SUM(M747*N747)</f>
        <v>0.7641567501025851</v>
      </c>
      <c r="P747" s="62">
        <f>SUM(M747*60*1000)</f>
        <v>800.1641362330735</v>
      </c>
      <c r="Q747" s="299">
        <f>SUM(O747*60)</f>
        <v>45.84940500615511</v>
      </c>
    </row>
    <row r="748" spans="1:17" ht="12.75" customHeight="1">
      <c r="A748" s="291"/>
      <c r="B748" s="292" t="s">
        <v>865</v>
      </c>
      <c r="C748" s="293" t="s">
        <v>864</v>
      </c>
      <c r="D748" s="57">
        <v>6</v>
      </c>
      <c r="E748" s="57">
        <v>1930</v>
      </c>
      <c r="F748" s="294">
        <v>4.561</v>
      </c>
      <c r="G748" s="294">
        <v>0.204</v>
      </c>
      <c r="H748" s="294">
        <v>0.8</v>
      </c>
      <c r="I748" s="294">
        <v>3.556999</v>
      </c>
      <c r="J748" s="294">
        <v>266.7</v>
      </c>
      <c r="K748" s="294">
        <v>3.556999</v>
      </c>
      <c r="L748" s="294">
        <v>266.7</v>
      </c>
      <c r="M748" s="58">
        <v>0.01333707911511061</v>
      </c>
      <c r="N748" s="59">
        <v>90.25200000000001</v>
      </c>
      <c r="O748" s="59">
        <v>1.203698064296963</v>
      </c>
      <c r="P748" s="59">
        <v>800.2247469066366</v>
      </c>
      <c r="Q748" s="295">
        <v>72.22188385781777</v>
      </c>
    </row>
    <row r="749" spans="1:17" ht="12.75" customHeight="1">
      <c r="A749" s="291"/>
      <c r="B749" s="292" t="s">
        <v>34</v>
      </c>
      <c r="C749" s="315" t="s">
        <v>542</v>
      </c>
      <c r="D749" s="18">
        <v>15</v>
      </c>
      <c r="E749" s="18">
        <v>1983</v>
      </c>
      <c r="F749" s="303">
        <v>11.347</v>
      </c>
      <c r="G749" s="303">
        <v>0.588</v>
      </c>
      <c r="H749" s="303">
        <v>2.4</v>
      </c>
      <c r="I749" s="303">
        <v>8.359</v>
      </c>
      <c r="J749" s="303">
        <v>622.54</v>
      </c>
      <c r="K749" s="303">
        <v>8.359</v>
      </c>
      <c r="L749" s="303">
        <v>622.54</v>
      </c>
      <c r="M749" s="54">
        <f>K749/L749</f>
        <v>0.013427249654640667</v>
      </c>
      <c r="N749" s="55">
        <v>60.1</v>
      </c>
      <c r="O749" s="56">
        <f>M749*N749</f>
        <v>0.8069777042439041</v>
      </c>
      <c r="P749" s="56">
        <f>M749*60*1000</f>
        <v>805.6349792784399</v>
      </c>
      <c r="Q749" s="304">
        <f>P749*N749/1000</f>
        <v>48.41866225463424</v>
      </c>
    </row>
    <row r="750" spans="1:17" ht="12.75" customHeight="1">
      <c r="A750" s="291"/>
      <c r="B750" s="296" t="s">
        <v>253</v>
      </c>
      <c r="C750" s="315" t="s">
        <v>634</v>
      </c>
      <c r="D750" s="18">
        <v>6</v>
      </c>
      <c r="E750" s="18" t="s">
        <v>35</v>
      </c>
      <c r="F750" s="303">
        <f>G750+H750+I750</f>
        <v>4.794</v>
      </c>
      <c r="G750" s="303">
        <v>0</v>
      </c>
      <c r="H750" s="303">
        <v>0</v>
      </c>
      <c r="I750" s="303">
        <v>4.794</v>
      </c>
      <c r="J750" s="303">
        <v>354.04</v>
      </c>
      <c r="K750" s="303">
        <f>I750</f>
        <v>4.794</v>
      </c>
      <c r="L750" s="303">
        <f>J750</f>
        <v>354.04</v>
      </c>
      <c r="M750" s="54">
        <f>K750/L750</f>
        <v>0.013540842842616651</v>
      </c>
      <c r="N750" s="55">
        <v>92.98</v>
      </c>
      <c r="O750" s="56">
        <f>M750*N750</f>
        <v>1.2590275675064964</v>
      </c>
      <c r="P750" s="56">
        <f>M750*60*1000</f>
        <v>812.4505705569991</v>
      </c>
      <c r="Q750" s="304">
        <f>P750*N750/1000</f>
        <v>75.54165405038978</v>
      </c>
    </row>
    <row r="751" spans="1:17" ht="12.75" customHeight="1">
      <c r="A751" s="291"/>
      <c r="B751" s="292" t="s">
        <v>901</v>
      </c>
      <c r="C751" s="53" t="s">
        <v>897</v>
      </c>
      <c r="D751" s="18">
        <v>12</v>
      </c>
      <c r="E751" s="18">
        <v>1971</v>
      </c>
      <c r="F751" s="303">
        <v>7.3096</v>
      </c>
      <c r="G751" s="303">
        <v>0</v>
      </c>
      <c r="H751" s="303">
        <v>0</v>
      </c>
      <c r="I751" s="303">
        <v>7.309599</v>
      </c>
      <c r="J751" s="303">
        <v>538.8</v>
      </c>
      <c r="K751" s="303">
        <v>7.309599</v>
      </c>
      <c r="L751" s="303">
        <v>538.8</v>
      </c>
      <c r="M751" s="54">
        <v>0.013566442093541204</v>
      </c>
      <c r="N751" s="55">
        <v>79.24300000000001</v>
      </c>
      <c r="O751" s="56">
        <v>1.0750455708184858</v>
      </c>
      <c r="P751" s="56">
        <v>813.9865256124722</v>
      </c>
      <c r="Q751" s="304">
        <v>64.50273424910914</v>
      </c>
    </row>
    <row r="752" spans="1:17" ht="12.75" customHeight="1">
      <c r="A752" s="291"/>
      <c r="B752" s="292" t="s">
        <v>901</v>
      </c>
      <c r="C752" s="53" t="s">
        <v>898</v>
      </c>
      <c r="D752" s="18">
        <v>8</v>
      </c>
      <c r="E752" s="18">
        <v>1962</v>
      </c>
      <c r="F752" s="303">
        <v>6.494</v>
      </c>
      <c r="G752" s="303">
        <v>0.51</v>
      </c>
      <c r="H752" s="303">
        <v>0.97</v>
      </c>
      <c r="I752" s="303">
        <v>5.014</v>
      </c>
      <c r="J752" s="303">
        <v>366.73</v>
      </c>
      <c r="K752" s="303">
        <v>5.014</v>
      </c>
      <c r="L752" s="303">
        <v>366.73</v>
      </c>
      <c r="M752" s="54">
        <v>0.013672183895508958</v>
      </c>
      <c r="N752" s="55">
        <v>79.24300000000001</v>
      </c>
      <c r="O752" s="56">
        <v>1.0834248684318164</v>
      </c>
      <c r="P752" s="56">
        <v>820.3310337305375</v>
      </c>
      <c r="Q752" s="304">
        <v>65.00549210590898</v>
      </c>
    </row>
    <row r="753" spans="1:17" ht="12.75" customHeight="1">
      <c r="A753" s="291"/>
      <c r="B753" s="292" t="s">
        <v>186</v>
      </c>
      <c r="C753" s="293" t="s">
        <v>176</v>
      </c>
      <c r="D753" s="57">
        <v>32</v>
      </c>
      <c r="E753" s="57">
        <v>1960</v>
      </c>
      <c r="F753" s="294">
        <v>20.128</v>
      </c>
      <c r="G753" s="294">
        <v>3.198899</v>
      </c>
      <c r="H753" s="294">
        <v>0.32</v>
      </c>
      <c r="I753" s="294">
        <v>16.609101</v>
      </c>
      <c r="J753" s="294">
        <v>1214.62</v>
      </c>
      <c r="K753" s="294">
        <v>16.609101</v>
      </c>
      <c r="L753" s="294">
        <v>1214.62</v>
      </c>
      <c r="M753" s="58">
        <v>0.013674318716964977</v>
      </c>
      <c r="N753" s="59">
        <v>69.215</v>
      </c>
      <c r="O753" s="59">
        <v>0.9464679699947309</v>
      </c>
      <c r="P753" s="59">
        <v>820.4591230178986</v>
      </c>
      <c r="Q753" s="295">
        <v>56.78807819968386</v>
      </c>
    </row>
    <row r="754" spans="1:17" ht="12.75" customHeight="1">
      <c r="A754" s="291"/>
      <c r="B754" s="296" t="s">
        <v>421</v>
      </c>
      <c r="C754" s="53" t="s">
        <v>437</v>
      </c>
      <c r="D754" s="18">
        <v>20</v>
      </c>
      <c r="E754" s="18">
        <v>1978</v>
      </c>
      <c r="F754" s="303">
        <v>18.335</v>
      </c>
      <c r="G754" s="303">
        <v>2.153</v>
      </c>
      <c r="H754" s="303">
        <v>3.703</v>
      </c>
      <c r="I754" s="303">
        <v>12.479</v>
      </c>
      <c r="J754" s="303">
        <v>910.7</v>
      </c>
      <c r="K754" s="303">
        <v>12.479</v>
      </c>
      <c r="L754" s="303">
        <v>910.7</v>
      </c>
      <c r="M754" s="54">
        <f>K754/L754</f>
        <v>0.013702646316020643</v>
      </c>
      <c r="N754" s="55">
        <v>85.02</v>
      </c>
      <c r="O754" s="56">
        <f>M754*N754</f>
        <v>1.164998989788075</v>
      </c>
      <c r="P754" s="56">
        <f>M754*60*1000</f>
        <v>822.1587789612386</v>
      </c>
      <c r="Q754" s="304">
        <f>P754*N754/1000</f>
        <v>69.89993938728449</v>
      </c>
    </row>
    <row r="755" spans="1:17" ht="12.75" customHeight="1">
      <c r="A755" s="291"/>
      <c r="B755" s="292" t="s">
        <v>921</v>
      </c>
      <c r="C755" s="322" t="s">
        <v>917</v>
      </c>
      <c r="D755" s="73">
        <v>11</v>
      </c>
      <c r="E755" s="73">
        <v>1984</v>
      </c>
      <c r="F755" s="323">
        <v>9.599</v>
      </c>
      <c r="G755" s="323">
        <v>0.26855</v>
      </c>
      <c r="H755" s="323">
        <v>1.14</v>
      </c>
      <c r="I755" s="323">
        <v>8.190449</v>
      </c>
      <c r="J755" s="323">
        <v>597.68</v>
      </c>
      <c r="K755" s="323">
        <v>8.190449</v>
      </c>
      <c r="L755" s="323">
        <v>597.68</v>
      </c>
      <c r="M755" s="74">
        <v>0.013703736112970152</v>
      </c>
      <c r="N755" s="75">
        <v>88.399</v>
      </c>
      <c r="O755" s="75">
        <v>1.2113965686504484</v>
      </c>
      <c r="P755" s="75">
        <v>822.2241667782091</v>
      </c>
      <c r="Q755" s="324">
        <v>72.6837941190269</v>
      </c>
    </row>
    <row r="756" spans="1:17" ht="12.75" customHeight="1">
      <c r="A756" s="291"/>
      <c r="B756" s="296" t="s">
        <v>36</v>
      </c>
      <c r="C756" s="315" t="s">
        <v>207</v>
      </c>
      <c r="D756" s="18">
        <v>18</v>
      </c>
      <c r="E756" s="18">
        <v>1959</v>
      </c>
      <c r="F756" s="303">
        <f>G756+H756+I756</f>
        <v>12.728</v>
      </c>
      <c r="G756" s="303">
        <v>2.20974</v>
      </c>
      <c r="H756" s="303">
        <v>0.18</v>
      </c>
      <c r="I756" s="303">
        <v>10.33826</v>
      </c>
      <c r="J756" s="303">
        <v>749.42</v>
      </c>
      <c r="K756" s="303">
        <v>10.33826</v>
      </c>
      <c r="L756" s="303">
        <v>749.42</v>
      </c>
      <c r="M756" s="54">
        <f>K756/L756</f>
        <v>0.013795014811454192</v>
      </c>
      <c r="N756" s="55">
        <v>56.789</v>
      </c>
      <c r="O756" s="56">
        <f>M756*N756</f>
        <v>0.7834050961276721</v>
      </c>
      <c r="P756" s="56">
        <f>M756*60*1000</f>
        <v>827.7008886872514</v>
      </c>
      <c r="Q756" s="304">
        <f>P756*N756/1000</f>
        <v>47.00430576766032</v>
      </c>
    </row>
    <row r="757" spans="1:17" ht="12.75" customHeight="1">
      <c r="A757" s="291"/>
      <c r="B757" s="292" t="s">
        <v>129</v>
      </c>
      <c r="C757" s="315" t="s">
        <v>126</v>
      </c>
      <c r="D757" s="19">
        <v>12</v>
      </c>
      <c r="E757" s="18" t="s">
        <v>35</v>
      </c>
      <c r="F757" s="303">
        <f>G757+H757+I757</f>
        <v>9.669</v>
      </c>
      <c r="G757" s="303">
        <v>0.255</v>
      </c>
      <c r="H757" s="303">
        <v>1.92</v>
      </c>
      <c r="I757" s="303">
        <v>7.494</v>
      </c>
      <c r="J757" s="303">
        <v>540.32</v>
      </c>
      <c r="K757" s="303">
        <v>7.494</v>
      </c>
      <c r="L757" s="303">
        <v>540.32</v>
      </c>
      <c r="M757" s="54">
        <f>K757/L757</f>
        <v>0.01386955877998223</v>
      </c>
      <c r="N757" s="55">
        <v>50.9</v>
      </c>
      <c r="O757" s="56">
        <f>M757*N757</f>
        <v>0.7059605419010955</v>
      </c>
      <c r="P757" s="56">
        <f>M757*60*1000</f>
        <v>832.1735267989338</v>
      </c>
      <c r="Q757" s="304">
        <f>P757*N757/1000</f>
        <v>42.35763251406573</v>
      </c>
    </row>
    <row r="758" spans="1:17" ht="12.75" customHeight="1">
      <c r="A758" s="291"/>
      <c r="B758" s="296" t="s">
        <v>118</v>
      </c>
      <c r="C758" s="308" t="s">
        <v>111</v>
      </c>
      <c r="D758" s="27">
        <v>8</v>
      </c>
      <c r="E758" s="27">
        <v>1972</v>
      </c>
      <c r="F758" s="309">
        <v>7.142</v>
      </c>
      <c r="G758" s="309">
        <v>0.358479</v>
      </c>
      <c r="H758" s="309">
        <v>0.67</v>
      </c>
      <c r="I758" s="309">
        <v>6.113521</v>
      </c>
      <c r="J758" s="309">
        <v>440.39</v>
      </c>
      <c r="K758" s="309">
        <v>6.113521</v>
      </c>
      <c r="L758" s="309">
        <v>440.39</v>
      </c>
      <c r="M758" s="63">
        <v>0.013882061354708328</v>
      </c>
      <c r="N758" s="64">
        <v>83.712</v>
      </c>
      <c r="O758" s="64">
        <v>1.1620951201253436</v>
      </c>
      <c r="P758" s="64">
        <v>832.9236812824997</v>
      </c>
      <c r="Q758" s="310">
        <v>69.72570720752063</v>
      </c>
    </row>
    <row r="759" spans="1:17" ht="12.75" customHeight="1">
      <c r="A759" s="291"/>
      <c r="B759" s="296" t="s">
        <v>36</v>
      </c>
      <c r="C759" s="328" t="s">
        <v>571</v>
      </c>
      <c r="D759" s="18">
        <v>7</v>
      </c>
      <c r="E759" s="18">
        <v>1986</v>
      </c>
      <c r="F759" s="303">
        <f>G759+H759+I759</f>
        <v>7.404</v>
      </c>
      <c r="G759" s="303">
        <v>1.07654</v>
      </c>
      <c r="H759" s="303">
        <v>1.12</v>
      </c>
      <c r="I759" s="303">
        <v>5.20746</v>
      </c>
      <c r="J759" s="303">
        <v>374.89</v>
      </c>
      <c r="K759" s="303">
        <v>5.20746</v>
      </c>
      <c r="L759" s="303">
        <v>374.89</v>
      </c>
      <c r="M759" s="54">
        <f>K759/L759</f>
        <v>0.01389063458614527</v>
      </c>
      <c r="N759" s="55">
        <v>56.789</v>
      </c>
      <c r="O759" s="56">
        <f>M759*N759</f>
        <v>0.7888352475126038</v>
      </c>
      <c r="P759" s="56">
        <f>M759*60*1000</f>
        <v>833.4380751687163</v>
      </c>
      <c r="Q759" s="304">
        <f>P759*N759/1000</f>
        <v>47.33011485075623</v>
      </c>
    </row>
    <row r="760" spans="1:17" ht="12.75" customHeight="1">
      <c r="A760" s="291"/>
      <c r="B760" s="292" t="s">
        <v>129</v>
      </c>
      <c r="C760" s="315" t="s">
        <v>595</v>
      </c>
      <c r="D760" s="19">
        <v>45</v>
      </c>
      <c r="E760" s="18" t="s">
        <v>35</v>
      </c>
      <c r="F760" s="303">
        <f>G760+H760+I760</f>
        <v>45.230009</v>
      </c>
      <c r="G760" s="303">
        <v>5.202000000000001</v>
      </c>
      <c r="H760" s="303">
        <v>7.2</v>
      </c>
      <c r="I760" s="303">
        <v>32.828009</v>
      </c>
      <c r="J760" s="303">
        <v>2333.4</v>
      </c>
      <c r="K760" s="303">
        <v>32.828009</v>
      </c>
      <c r="L760" s="303">
        <v>2333.4</v>
      </c>
      <c r="M760" s="54">
        <f>K760/L760</f>
        <v>0.014068744750149995</v>
      </c>
      <c r="N760" s="55">
        <v>50.9</v>
      </c>
      <c r="O760" s="56">
        <f>M760*N760</f>
        <v>0.7160991077826347</v>
      </c>
      <c r="P760" s="56">
        <f>M760*60*1000</f>
        <v>844.1246850089997</v>
      </c>
      <c r="Q760" s="304">
        <f>P760*N760/1000</f>
        <v>42.96594646695809</v>
      </c>
    </row>
    <row r="761" spans="1:17" ht="12.75" customHeight="1">
      <c r="A761" s="291"/>
      <c r="B761" s="292" t="s">
        <v>630</v>
      </c>
      <c r="C761" s="53" t="s">
        <v>620</v>
      </c>
      <c r="D761" s="18">
        <v>9</v>
      </c>
      <c r="E761" s="18" t="s">
        <v>35</v>
      </c>
      <c r="F761" s="303">
        <v>7.78</v>
      </c>
      <c r="G761" s="303">
        <v>0.45899999999999996</v>
      </c>
      <c r="H761" s="303">
        <v>0.08000000000000063</v>
      </c>
      <c r="I761" s="303">
        <v>7.241</v>
      </c>
      <c r="J761" s="303">
        <v>509.62</v>
      </c>
      <c r="K761" s="303">
        <v>7.241</v>
      </c>
      <c r="L761" s="303">
        <v>509.62</v>
      </c>
      <c r="M761" s="54">
        <v>0.014208626035084965</v>
      </c>
      <c r="N761" s="55">
        <v>80</v>
      </c>
      <c r="O761" s="56">
        <v>1.1366900828067972</v>
      </c>
      <c r="P761" s="56">
        <v>852.5175621050979</v>
      </c>
      <c r="Q761" s="304">
        <v>68.20140496840783</v>
      </c>
    </row>
    <row r="762" spans="1:17" ht="12.75" customHeight="1">
      <c r="A762" s="291"/>
      <c r="B762" s="296" t="s">
        <v>253</v>
      </c>
      <c r="C762" s="315" t="s">
        <v>660</v>
      </c>
      <c r="D762" s="18">
        <v>32</v>
      </c>
      <c r="E762" s="18" t="s">
        <v>35</v>
      </c>
      <c r="F762" s="303">
        <f>G762+H762+I762</f>
        <v>24.563</v>
      </c>
      <c r="G762" s="303">
        <v>2.073</v>
      </c>
      <c r="H762" s="303">
        <v>5.04</v>
      </c>
      <c r="I762" s="303">
        <v>17.45</v>
      </c>
      <c r="J762" s="303">
        <v>1224.34</v>
      </c>
      <c r="K762" s="303">
        <f>I762</f>
        <v>17.45</v>
      </c>
      <c r="L762" s="303">
        <f>J762</f>
        <v>1224.34</v>
      </c>
      <c r="M762" s="54">
        <f>K762/L762</f>
        <v>0.014252576898573927</v>
      </c>
      <c r="N762" s="55">
        <v>92.98</v>
      </c>
      <c r="O762" s="56">
        <f>M762*N762</f>
        <v>1.3252046000294038</v>
      </c>
      <c r="P762" s="56">
        <f>M762*60*1000</f>
        <v>855.1546139144356</v>
      </c>
      <c r="Q762" s="304">
        <f>P762*N762/1000</f>
        <v>79.51227600176423</v>
      </c>
    </row>
    <row r="763" spans="1:17" ht="12.75" customHeight="1">
      <c r="A763" s="291"/>
      <c r="B763" s="292" t="s">
        <v>630</v>
      </c>
      <c r="C763" s="53" t="s">
        <v>621</v>
      </c>
      <c r="D763" s="18">
        <v>7</v>
      </c>
      <c r="E763" s="18" t="s">
        <v>35</v>
      </c>
      <c r="F763" s="303">
        <v>5.224</v>
      </c>
      <c r="G763" s="303">
        <v>0</v>
      </c>
      <c r="H763" s="303">
        <v>0</v>
      </c>
      <c r="I763" s="303">
        <v>5.224</v>
      </c>
      <c r="J763" s="303">
        <v>366.13</v>
      </c>
      <c r="K763" s="303">
        <v>5.224</v>
      </c>
      <c r="L763" s="303">
        <v>366.13</v>
      </c>
      <c r="M763" s="54">
        <v>0.01426815611941114</v>
      </c>
      <c r="N763" s="55">
        <v>80</v>
      </c>
      <c r="O763" s="56">
        <v>1.1414524895528912</v>
      </c>
      <c r="P763" s="56">
        <v>856.0893671646684</v>
      </c>
      <c r="Q763" s="304">
        <v>68.48714937317347</v>
      </c>
    </row>
    <row r="764" spans="1:17" ht="12.75" customHeight="1">
      <c r="A764" s="291"/>
      <c r="B764" s="296" t="s">
        <v>118</v>
      </c>
      <c r="C764" s="308" t="s">
        <v>116</v>
      </c>
      <c r="D764" s="27">
        <v>6</v>
      </c>
      <c r="E764" s="27">
        <v>1968</v>
      </c>
      <c r="F764" s="309">
        <v>3.614</v>
      </c>
      <c r="G764" s="309">
        <v>0</v>
      </c>
      <c r="H764" s="309">
        <v>0</v>
      </c>
      <c r="I764" s="309">
        <v>3.614001</v>
      </c>
      <c r="J764" s="309">
        <v>252.14</v>
      </c>
      <c r="K764" s="309">
        <v>3.614001</v>
      </c>
      <c r="L764" s="309">
        <v>252.14</v>
      </c>
      <c r="M764" s="63">
        <v>0.014333310859046561</v>
      </c>
      <c r="N764" s="64">
        <v>83.712</v>
      </c>
      <c r="O764" s="64">
        <v>1.1998701186325058</v>
      </c>
      <c r="P764" s="64">
        <v>859.9986515427936</v>
      </c>
      <c r="Q764" s="310">
        <v>71.99220711795034</v>
      </c>
    </row>
    <row r="765" spans="1:17" ht="12.75" customHeight="1">
      <c r="A765" s="291"/>
      <c r="B765" s="292" t="s">
        <v>292</v>
      </c>
      <c r="C765" s="311" t="s">
        <v>465</v>
      </c>
      <c r="D765" s="22">
        <v>5</v>
      </c>
      <c r="E765" s="22" t="s">
        <v>35</v>
      </c>
      <c r="F765" s="312">
        <v>3.8000000000000003</v>
      </c>
      <c r="G765" s="312">
        <v>0.2729</v>
      </c>
      <c r="H765" s="312">
        <v>0.765</v>
      </c>
      <c r="I765" s="312">
        <v>2.7621</v>
      </c>
      <c r="J765" s="312">
        <v>192.6</v>
      </c>
      <c r="K765" s="312">
        <v>2.7621</v>
      </c>
      <c r="L765" s="312">
        <v>192.6</v>
      </c>
      <c r="M765" s="65">
        <v>0.014341121495327104</v>
      </c>
      <c r="N765" s="66">
        <v>50.1</v>
      </c>
      <c r="O765" s="67">
        <v>0.718490186915888</v>
      </c>
      <c r="P765" s="67">
        <v>860.4672897196263</v>
      </c>
      <c r="Q765" s="313">
        <v>43.109411214953276</v>
      </c>
    </row>
    <row r="766" spans="1:17" ht="12.75" customHeight="1">
      <c r="A766" s="291"/>
      <c r="B766" s="292" t="s">
        <v>901</v>
      </c>
      <c r="C766" s="60" t="s">
        <v>899</v>
      </c>
      <c r="D766" s="16">
        <v>6</v>
      </c>
      <c r="E766" s="16">
        <v>1959</v>
      </c>
      <c r="F766" s="298">
        <v>5.952</v>
      </c>
      <c r="G766" s="298">
        <v>0.482868</v>
      </c>
      <c r="H766" s="298">
        <v>0.96</v>
      </c>
      <c r="I766" s="298">
        <v>4.509133</v>
      </c>
      <c r="J766" s="298">
        <v>313.25</v>
      </c>
      <c r="K766" s="298">
        <v>4.509133</v>
      </c>
      <c r="L766" s="298">
        <v>313.25</v>
      </c>
      <c r="M766" s="61">
        <v>0.014394678371907423</v>
      </c>
      <c r="N766" s="62">
        <v>79.24300000000001</v>
      </c>
      <c r="O766" s="62">
        <v>1.14067749822506</v>
      </c>
      <c r="P766" s="62">
        <v>863.6807023144454</v>
      </c>
      <c r="Q766" s="299">
        <v>68.4406498935036</v>
      </c>
    </row>
    <row r="767" spans="1:17" ht="12.75" customHeight="1">
      <c r="A767" s="291"/>
      <c r="B767" s="296" t="s">
        <v>418</v>
      </c>
      <c r="C767" s="315" t="s">
        <v>686</v>
      </c>
      <c r="D767" s="18">
        <v>17</v>
      </c>
      <c r="E767" s="18">
        <v>1959</v>
      </c>
      <c r="F767" s="303">
        <v>14.163</v>
      </c>
      <c r="G767" s="303">
        <v>2.05569</v>
      </c>
      <c r="H767" s="303">
        <v>0.17</v>
      </c>
      <c r="I767" s="303">
        <v>11.93731</v>
      </c>
      <c r="J767" s="303">
        <v>827.04</v>
      </c>
      <c r="K767" s="303">
        <v>11.93731</v>
      </c>
      <c r="L767" s="303">
        <v>827.04</v>
      </c>
      <c r="M767" s="54">
        <v>0.014433775875411106</v>
      </c>
      <c r="N767" s="55">
        <v>59.078</v>
      </c>
      <c r="O767" s="56">
        <v>0.8527186111675373</v>
      </c>
      <c r="P767" s="56">
        <v>866.0265525246663</v>
      </c>
      <c r="Q767" s="304">
        <v>51.16311667005224</v>
      </c>
    </row>
    <row r="768" spans="1:17" ht="12.75" customHeight="1">
      <c r="A768" s="291"/>
      <c r="B768" s="296" t="s">
        <v>340</v>
      </c>
      <c r="C768" s="315" t="s">
        <v>734</v>
      </c>
      <c r="D768" s="18">
        <v>20</v>
      </c>
      <c r="E768" s="18">
        <v>1970</v>
      </c>
      <c r="F768" s="303">
        <v>18.64</v>
      </c>
      <c r="G768" s="303">
        <v>1.51</v>
      </c>
      <c r="H768" s="303">
        <v>3.2</v>
      </c>
      <c r="I768" s="303">
        <v>13.92</v>
      </c>
      <c r="J768" s="303">
        <v>952.48</v>
      </c>
      <c r="K768" s="303">
        <v>13.92</v>
      </c>
      <c r="L768" s="303">
        <v>952.48</v>
      </c>
      <c r="M768" s="54">
        <f>K768/L768</f>
        <v>0.014614480094070216</v>
      </c>
      <c r="N768" s="55">
        <v>83.2</v>
      </c>
      <c r="O768" s="56">
        <f>M768*N768</f>
        <v>1.215924743826642</v>
      </c>
      <c r="P768" s="56">
        <f>M768*60*1000</f>
        <v>876.868805644213</v>
      </c>
      <c r="Q768" s="304">
        <f>P768*N768/1000</f>
        <v>72.95548462959852</v>
      </c>
    </row>
    <row r="769" spans="1:17" ht="12.75" customHeight="1">
      <c r="A769" s="291"/>
      <c r="B769" s="296" t="s">
        <v>340</v>
      </c>
      <c r="C769" s="315" t="s">
        <v>735</v>
      </c>
      <c r="D769" s="18">
        <v>18</v>
      </c>
      <c r="E769" s="18">
        <v>1981</v>
      </c>
      <c r="F769" s="303">
        <v>18.3</v>
      </c>
      <c r="G769" s="303">
        <v>1.196</v>
      </c>
      <c r="H769" s="303">
        <v>2.88</v>
      </c>
      <c r="I769" s="303">
        <v>14.04</v>
      </c>
      <c r="J769" s="303">
        <v>955.32</v>
      </c>
      <c r="K769" s="303">
        <v>14.047</v>
      </c>
      <c r="L769" s="303">
        <v>955.32</v>
      </c>
      <c r="M769" s="54">
        <f>K769/L769</f>
        <v>0.014703973537662772</v>
      </c>
      <c r="N769" s="55">
        <v>83.2</v>
      </c>
      <c r="O769" s="56">
        <f>M769*N769</f>
        <v>1.2233705983335428</v>
      </c>
      <c r="P769" s="56">
        <f>M769*60*1000</f>
        <v>882.2384122597663</v>
      </c>
      <c r="Q769" s="304">
        <f>P769*N769/1000</f>
        <v>73.40223590001256</v>
      </c>
    </row>
    <row r="770" spans="1:17" ht="12.75" customHeight="1">
      <c r="A770" s="291"/>
      <c r="B770" s="292" t="s">
        <v>630</v>
      </c>
      <c r="C770" s="53" t="s">
        <v>622</v>
      </c>
      <c r="D770" s="18">
        <v>18</v>
      </c>
      <c r="E770" s="18" t="s">
        <v>35</v>
      </c>
      <c r="F770" s="303">
        <v>17</v>
      </c>
      <c r="G770" s="303">
        <v>0.72675</v>
      </c>
      <c r="H770" s="303">
        <v>2.879999999999998</v>
      </c>
      <c r="I770" s="303">
        <v>13.393250000000002</v>
      </c>
      <c r="J770" s="303">
        <v>902.28</v>
      </c>
      <c r="K770" s="303">
        <v>13.393250000000002</v>
      </c>
      <c r="L770" s="303">
        <v>902.28</v>
      </c>
      <c r="M770" s="54">
        <v>0.014843784634481539</v>
      </c>
      <c r="N770" s="55">
        <v>80</v>
      </c>
      <c r="O770" s="56">
        <v>1.187502770758523</v>
      </c>
      <c r="P770" s="56">
        <v>890.6270780688923</v>
      </c>
      <c r="Q770" s="304">
        <v>71.25016624551138</v>
      </c>
    </row>
    <row r="771" spans="1:17" ht="12.75" customHeight="1">
      <c r="A771" s="291"/>
      <c r="B771" s="292" t="s">
        <v>723</v>
      </c>
      <c r="C771" s="315" t="s">
        <v>748</v>
      </c>
      <c r="D771" s="18">
        <v>24</v>
      </c>
      <c r="E771" s="18">
        <v>1963</v>
      </c>
      <c r="F771" s="303">
        <v>18.1</v>
      </c>
      <c r="G771" s="303">
        <v>1.9</v>
      </c>
      <c r="H771" s="303">
        <v>0.24</v>
      </c>
      <c r="I771" s="303">
        <v>15.95</v>
      </c>
      <c r="J771" s="303">
        <v>1066.6</v>
      </c>
      <c r="K771" s="303">
        <v>15.95</v>
      </c>
      <c r="L771" s="303">
        <v>1066.6</v>
      </c>
      <c r="M771" s="54">
        <f>K771/L771</f>
        <v>0.014954059628726797</v>
      </c>
      <c r="N771" s="55">
        <v>83.2</v>
      </c>
      <c r="O771" s="56">
        <f>M771*N771</f>
        <v>1.2441777611100695</v>
      </c>
      <c r="P771" s="56">
        <f>M771*60*1000</f>
        <v>897.2435777236078</v>
      </c>
      <c r="Q771" s="304">
        <f>P771*N771/1000</f>
        <v>74.65066566660417</v>
      </c>
    </row>
    <row r="772" spans="1:17" ht="12.75" customHeight="1">
      <c r="A772" s="291"/>
      <c r="B772" s="292" t="s">
        <v>723</v>
      </c>
      <c r="C772" s="315" t="s">
        <v>749</v>
      </c>
      <c r="D772" s="18">
        <v>22</v>
      </c>
      <c r="E772" s="18">
        <v>1983</v>
      </c>
      <c r="F772" s="303">
        <v>23.5</v>
      </c>
      <c r="G772" s="303">
        <v>2.28</v>
      </c>
      <c r="H772" s="303">
        <v>3.52</v>
      </c>
      <c r="I772" s="303">
        <v>17.69</v>
      </c>
      <c r="J772" s="303">
        <v>1182.51</v>
      </c>
      <c r="K772" s="303">
        <v>17.69</v>
      </c>
      <c r="L772" s="303">
        <v>1182.51</v>
      </c>
      <c r="M772" s="54">
        <f>K772/L772</f>
        <v>0.014959704357679852</v>
      </c>
      <c r="N772" s="55">
        <v>83.2</v>
      </c>
      <c r="O772" s="56">
        <f>M772*N772</f>
        <v>1.2446474025589638</v>
      </c>
      <c r="P772" s="56">
        <f>M772*60*1000</f>
        <v>897.5822614607911</v>
      </c>
      <c r="Q772" s="304">
        <f>P772*N772/1000</f>
        <v>74.67884415353782</v>
      </c>
    </row>
    <row r="773" spans="1:17" ht="12.75" customHeight="1">
      <c r="A773" s="291"/>
      <c r="B773" s="292" t="s">
        <v>630</v>
      </c>
      <c r="C773" s="53" t="s">
        <v>623</v>
      </c>
      <c r="D773" s="18">
        <v>9</v>
      </c>
      <c r="E773" s="18" t="s">
        <v>35</v>
      </c>
      <c r="F773" s="303">
        <v>7.471</v>
      </c>
      <c r="G773" s="303">
        <v>0.5227499999999999</v>
      </c>
      <c r="H773" s="303">
        <v>1.1200000000000006</v>
      </c>
      <c r="I773" s="303">
        <v>5.82825</v>
      </c>
      <c r="J773" s="303">
        <v>387.52</v>
      </c>
      <c r="K773" s="303">
        <v>5.82825</v>
      </c>
      <c r="L773" s="303">
        <v>387.52</v>
      </c>
      <c r="M773" s="54">
        <v>0.015039868909991743</v>
      </c>
      <c r="N773" s="55">
        <v>80</v>
      </c>
      <c r="O773" s="56">
        <v>1.2031895127993395</v>
      </c>
      <c r="P773" s="56">
        <v>902.3921345995046</v>
      </c>
      <c r="Q773" s="304">
        <v>72.19137076796036</v>
      </c>
    </row>
    <row r="774" spans="1:17" ht="12.75" customHeight="1">
      <c r="A774" s="291"/>
      <c r="B774" s="296" t="s">
        <v>418</v>
      </c>
      <c r="C774" s="315" t="s">
        <v>687</v>
      </c>
      <c r="D774" s="18">
        <v>12</v>
      </c>
      <c r="E774" s="18">
        <v>1955</v>
      </c>
      <c r="F774" s="303">
        <v>7.158</v>
      </c>
      <c r="G774" s="303">
        <v>0</v>
      </c>
      <c r="H774" s="303">
        <v>0</v>
      </c>
      <c r="I774" s="303">
        <v>7.158</v>
      </c>
      <c r="J774" s="303">
        <v>475.24</v>
      </c>
      <c r="K774" s="303">
        <v>7.158</v>
      </c>
      <c r="L774" s="303">
        <v>475.24</v>
      </c>
      <c r="M774" s="54">
        <v>0.015061863479505092</v>
      </c>
      <c r="N774" s="55">
        <v>59.078</v>
      </c>
      <c r="O774" s="56">
        <v>0.8898247706422019</v>
      </c>
      <c r="P774" s="56">
        <v>903.7118087703055</v>
      </c>
      <c r="Q774" s="304">
        <v>53.38948623853211</v>
      </c>
    </row>
    <row r="775" spans="1:17" ht="12.75" customHeight="1">
      <c r="A775" s="291"/>
      <c r="B775" s="296" t="s">
        <v>421</v>
      </c>
      <c r="C775" s="53" t="s">
        <v>436</v>
      </c>
      <c r="D775" s="18">
        <v>20</v>
      </c>
      <c r="E775" s="18">
        <v>1974</v>
      </c>
      <c r="F775" s="303">
        <v>19.371</v>
      </c>
      <c r="G775" s="303">
        <v>1.53</v>
      </c>
      <c r="H775" s="303">
        <v>3.541</v>
      </c>
      <c r="I775" s="303">
        <v>14.3</v>
      </c>
      <c r="J775" s="303">
        <v>948.5</v>
      </c>
      <c r="K775" s="303">
        <v>14.3</v>
      </c>
      <c r="L775" s="303">
        <v>948.5</v>
      </c>
      <c r="M775" s="54">
        <f>K775/L775</f>
        <v>0.015076436478650502</v>
      </c>
      <c r="N775" s="55">
        <v>85.02</v>
      </c>
      <c r="O775" s="56">
        <f>M775*N775</f>
        <v>1.2817986294148656</v>
      </c>
      <c r="P775" s="56">
        <f>M775*60*1000</f>
        <v>904.58618871903</v>
      </c>
      <c r="Q775" s="304">
        <f>P775*N775/1000</f>
        <v>76.90791776489193</v>
      </c>
    </row>
    <row r="776" spans="1:17" ht="12.75" customHeight="1">
      <c r="A776" s="291"/>
      <c r="B776" s="296" t="s">
        <v>340</v>
      </c>
      <c r="C776" s="315" t="s">
        <v>736</v>
      </c>
      <c r="D776" s="18">
        <v>25</v>
      </c>
      <c r="E776" s="18">
        <v>1990</v>
      </c>
      <c r="F776" s="303">
        <v>24</v>
      </c>
      <c r="G776" s="303">
        <v>1.6</v>
      </c>
      <c r="H776" s="303">
        <v>3.9</v>
      </c>
      <c r="I776" s="303">
        <v>18.6</v>
      </c>
      <c r="J776" s="303">
        <v>1223.2</v>
      </c>
      <c r="K776" s="303">
        <v>15.9</v>
      </c>
      <c r="L776" s="303">
        <v>1049.2</v>
      </c>
      <c r="M776" s="54">
        <f>K776/L776</f>
        <v>0.015154403354937094</v>
      </c>
      <c r="N776" s="55">
        <v>83.2</v>
      </c>
      <c r="O776" s="56">
        <f>M776*N776</f>
        <v>1.2608463591307661</v>
      </c>
      <c r="P776" s="56">
        <f>M776*60*1000</f>
        <v>909.2642012962257</v>
      </c>
      <c r="Q776" s="304">
        <f>P776*N776/1000</f>
        <v>75.65078154784598</v>
      </c>
    </row>
    <row r="777" spans="1:17" ht="12.75" customHeight="1">
      <c r="A777" s="291"/>
      <c r="B777" s="296" t="s">
        <v>418</v>
      </c>
      <c r="C777" s="315" t="s">
        <v>688</v>
      </c>
      <c r="D777" s="18">
        <v>7</v>
      </c>
      <c r="E777" s="18">
        <v>1902</v>
      </c>
      <c r="F777" s="303">
        <v>5.263001</v>
      </c>
      <c r="G777" s="303">
        <v>0.42168</v>
      </c>
      <c r="H777" s="303">
        <v>0.07</v>
      </c>
      <c r="I777" s="303">
        <v>4.771321</v>
      </c>
      <c r="J777" s="303">
        <v>314.45</v>
      </c>
      <c r="K777" s="303">
        <v>4.771321</v>
      </c>
      <c r="L777" s="303">
        <v>314.45</v>
      </c>
      <c r="M777" s="54">
        <v>0.0151735442836699</v>
      </c>
      <c r="N777" s="55">
        <v>59.078</v>
      </c>
      <c r="O777" s="56">
        <v>0.8964226491906504</v>
      </c>
      <c r="P777" s="56">
        <v>910.412657020194</v>
      </c>
      <c r="Q777" s="304">
        <v>53.78535895143903</v>
      </c>
    </row>
    <row r="778" spans="1:17" ht="12.75" customHeight="1">
      <c r="A778" s="291"/>
      <c r="B778" s="292" t="s">
        <v>34</v>
      </c>
      <c r="C778" s="315" t="s">
        <v>364</v>
      </c>
      <c r="D778" s="18">
        <v>7</v>
      </c>
      <c r="E778" s="18">
        <v>1980</v>
      </c>
      <c r="F778" s="303">
        <v>3.448</v>
      </c>
      <c r="G778" s="303"/>
      <c r="H778" s="303"/>
      <c r="I778" s="303">
        <v>3.448</v>
      </c>
      <c r="J778" s="303">
        <v>225.5</v>
      </c>
      <c r="K778" s="303">
        <v>3.448</v>
      </c>
      <c r="L778" s="303">
        <v>225.5</v>
      </c>
      <c r="M778" s="54">
        <f>K778/L778</f>
        <v>0.015290465631929047</v>
      </c>
      <c r="N778" s="55">
        <v>60.1</v>
      </c>
      <c r="O778" s="56">
        <f>M778*N778</f>
        <v>0.9189569844789357</v>
      </c>
      <c r="P778" s="56">
        <f>M778*60*1000</f>
        <v>917.4279379157429</v>
      </c>
      <c r="Q778" s="304">
        <f>P778*N778/1000</f>
        <v>55.13741906873615</v>
      </c>
    </row>
    <row r="779" spans="1:17" ht="12.75" customHeight="1">
      <c r="A779" s="291"/>
      <c r="B779" s="292" t="s">
        <v>630</v>
      </c>
      <c r="C779" s="53" t="s">
        <v>624</v>
      </c>
      <c r="D779" s="18">
        <v>6</v>
      </c>
      <c r="E779" s="18" t="s">
        <v>35</v>
      </c>
      <c r="F779" s="303">
        <v>3.595</v>
      </c>
      <c r="G779" s="303">
        <v>0</v>
      </c>
      <c r="H779" s="303">
        <v>0</v>
      </c>
      <c r="I779" s="303">
        <v>3.595</v>
      </c>
      <c r="J779" s="303">
        <v>234.73</v>
      </c>
      <c r="K779" s="303">
        <v>3.595</v>
      </c>
      <c r="L779" s="303">
        <v>234.73</v>
      </c>
      <c r="M779" s="54">
        <v>0.015315468836535595</v>
      </c>
      <c r="N779" s="55">
        <v>80</v>
      </c>
      <c r="O779" s="56">
        <v>1.2252375069228476</v>
      </c>
      <c r="P779" s="56">
        <v>918.9281301921357</v>
      </c>
      <c r="Q779" s="304">
        <v>73.51425041537085</v>
      </c>
    </row>
    <row r="780" spans="1:17" ht="12.75" customHeight="1">
      <c r="A780" s="291"/>
      <c r="B780" s="296" t="s">
        <v>723</v>
      </c>
      <c r="C780" s="315" t="s">
        <v>750</v>
      </c>
      <c r="D780" s="18">
        <v>27</v>
      </c>
      <c r="E780" s="18">
        <v>1960</v>
      </c>
      <c r="F780" s="303">
        <v>13.8</v>
      </c>
      <c r="G780" s="303">
        <v>0</v>
      </c>
      <c r="H780" s="303">
        <v>0</v>
      </c>
      <c r="I780" s="303">
        <v>13.8</v>
      </c>
      <c r="J780" s="303">
        <v>885.26</v>
      </c>
      <c r="K780" s="303">
        <v>13.8</v>
      </c>
      <c r="L780" s="303">
        <v>885.3</v>
      </c>
      <c r="M780" s="54">
        <f>K780/L780</f>
        <v>0.01558793629278211</v>
      </c>
      <c r="N780" s="55">
        <v>83.2</v>
      </c>
      <c r="O780" s="56">
        <f>M780*N780</f>
        <v>1.2969162995594716</v>
      </c>
      <c r="P780" s="56">
        <f>M780*60*1000</f>
        <v>935.2761775669265</v>
      </c>
      <c r="Q780" s="304">
        <f>P780*N780/1000</f>
        <v>77.81497797356829</v>
      </c>
    </row>
    <row r="781" spans="1:17" ht="12.75" customHeight="1">
      <c r="A781" s="291"/>
      <c r="B781" s="296" t="s">
        <v>277</v>
      </c>
      <c r="C781" s="297" t="s">
        <v>276</v>
      </c>
      <c r="D781" s="16">
        <v>9</v>
      </c>
      <c r="E781" s="16" t="s">
        <v>275</v>
      </c>
      <c r="F781" s="298">
        <v>4</v>
      </c>
      <c r="G781" s="298"/>
      <c r="H781" s="298">
        <v>0</v>
      </c>
      <c r="I781" s="298">
        <v>4</v>
      </c>
      <c r="J781" s="298">
        <v>255.12</v>
      </c>
      <c r="K781" s="298">
        <v>4</v>
      </c>
      <c r="L781" s="298">
        <v>255.1</v>
      </c>
      <c r="M781" s="61">
        <v>0.01568012544100353</v>
      </c>
      <c r="N781" s="62">
        <v>57.3</v>
      </c>
      <c r="O781" s="62">
        <v>0.8984711877695022</v>
      </c>
      <c r="P781" s="62">
        <v>940.8075264602118</v>
      </c>
      <c r="Q781" s="299">
        <v>53.90827126617013</v>
      </c>
    </row>
    <row r="782" spans="1:17" ht="12.75" customHeight="1">
      <c r="A782" s="291"/>
      <c r="B782" s="296" t="s">
        <v>418</v>
      </c>
      <c r="C782" s="315" t="s">
        <v>689</v>
      </c>
      <c r="D782" s="18">
        <v>8</v>
      </c>
      <c r="E782" s="18">
        <v>1959</v>
      </c>
      <c r="F782" s="303">
        <v>5.649001</v>
      </c>
      <c r="G782" s="303">
        <v>0</v>
      </c>
      <c r="H782" s="303">
        <v>0</v>
      </c>
      <c r="I782" s="303">
        <v>5.649001</v>
      </c>
      <c r="J782" s="303">
        <v>359.86</v>
      </c>
      <c r="K782" s="303">
        <v>5.649001</v>
      </c>
      <c r="L782" s="303">
        <v>359.86</v>
      </c>
      <c r="M782" s="54">
        <v>0.015697774134385594</v>
      </c>
      <c r="N782" s="55">
        <v>59.078</v>
      </c>
      <c r="O782" s="56">
        <v>0.9273931003112321</v>
      </c>
      <c r="P782" s="56">
        <v>941.8664480631356</v>
      </c>
      <c r="Q782" s="304">
        <v>55.64358601867393</v>
      </c>
    </row>
    <row r="783" spans="1:17" ht="12.75" customHeight="1">
      <c r="A783" s="291"/>
      <c r="B783" s="292" t="s">
        <v>129</v>
      </c>
      <c r="C783" s="328" t="s">
        <v>596</v>
      </c>
      <c r="D783" s="19">
        <v>21</v>
      </c>
      <c r="E783" s="18" t="s">
        <v>35</v>
      </c>
      <c r="F783" s="303">
        <f>G783+H783+I783</f>
        <v>19.811</v>
      </c>
      <c r="G783" s="303">
        <v>1.53</v>
      </c>
      <c r="H783" s="303">
        <v>3.2</v>
      </c>
      <c r="I783" s="303">
        <v>15.081</v>
      </c>
      <c r="J783" s="303">
        <v>960.5600000000001</v>
      </c>
      <c r="K783" s="303">
        <v>15.081</v>
      </c>
      <c r="L783" s="303">
        <v>960.5600000000001</v>
      </c>
      <c r="M783" s="54">
        <f>K783/L783</f>
        <v>0.01570021654035146</v>
      </c>
      <c r="N783" s="55">
        <v>50.9</v>
      </c>
      <c r="O783" s="56">
        <f>M783*N783</f>
        <v>0.7991410219038894</v>
      </c>
      <c r="P783" s="56">
        <f>M783*60*1000</f>
        <v>942.0129924210876</v>
      </c>
      <c r="Q783" s="304">
        <f>P783*N783/1000</f>
        <v>47.948461314233356</v>
      </c>
    </row>
    <row r="784" spans="1:17" ht="12.75" customHeight="1">
      <c r="A784" s="291"/>
      <c r="B784" s="296" t="s">
        <v>328</v>
      </c>
      <c r="C784" s="297" t="s">
        <v>327</v>
      </c>
      <c r="D784" s="16">
        <v>2</v>
      </c>
      <c r="E784" s="16">
        <v>1985</v>
      </c>
      <c r="F784" s="298">
        <v>2.389</v>
      </c>
      <c r="G784" s="298">
        <v>0.163</v>
      </c>
      <c r="H784" s="298">
        <v>0.32</v>
      </c>
      <c r="I784" s="298">
        <v>1.906</v>
      </c>
      <c r="J784" s="298">
        <v>121.2</v>
      </c>
      <c r="K784" s="298">
        <v>1.906</v>
      </c>
      <c r="L784" s="298">
        <v>121.2</v>
      </c>
      <c r="M784" s="61">
        <v>0.015726072607260725</v>
      </c>
      <c r="N784" s="62">
        <v>58.1</v>
      </c>
      <c r="O784" s="62">
        <v>0.9959164521452145</v>
      </c>
      <c r="P784" s="62">
        <v>943.5643564356435</v>
      </c>
      <c r="Q784" s="299">
        <v>54.82108910891089</v>
      </c>
    </row>
    <row r="785" spans="1:17" ht="12.75" customHeight="1">
      <c r="A785" s="291"/>
      <c r="B785" s="292" t="s">
        <v>76</v>
      </c>
      <c r="C785" s="297" t="s">
        <v>32</v>
      </c>
      <c r="D785" s="16">
        <v>55</v>
      </c>
      <c r="E785" s="16">
        <v>1977</v>
      </c>
      <c r="F785" s="298">
        <v>47.63</v>
      </c>
      <c r="G785" s="298">
        <v>4.16</v>
      </c>
      <c r="H785" s="298">
        <v>8.56</v>
      </c>
      <c r="I785" s="298">
        <f>F785-G785-H785</f>
        <v>34.91</v>
      </c>
      <c r="J785" s="298">
        <v>2217.32</v>
      </c>
      <c r="K785" s="298">
        <f>I785/J785*L785</f>
        <v>34.91</v>
      </c>
      <c r="L785" s="298">
        <v>2217.32</v>
      </c>
      <c r="M785" s="61">
        <f>K785/L785</f>
        <v>0.0157442317752963</v>
      </c>
      <c r="N785" s="62">
        <v>49.595</v>
      </c>
      <c r="O785" s="62">
        <f>M785*N785</f>
        <v>0.78083517489582</v>
      </c>
      <c r="P785" s="62">
        <f>M785*60*1000</f>
        <v>944.6539065177781</v>
      </c>
      <c r="Q785" s="299">
        <f>P785*N785/1000</f>
        <v>46.850110493749206</v>
      </c>
    </row>
    <row r="786" spans="1:17" ht="12.75" customHeight="1">
      <c r="A786" s="291"/>
      <c r="B786" s="296" t="s">
        <v>840</v>
      </c>
      <c r="C786" s="316" t="s">
        <v>820</v>
      </c>
      <c r="D786" s="329">
        <v>24</v>
      </c>
      <c r="E786" s="329">
        <v>1964</v>
      </c>
      <c r="F786" s="318">
        <v>19.025</v>
      </c>
      <c r="G786" s="318">
        <v>0.950079</v>
      </c>
      <c r="H786" s="318">
        <v>3.84</v>
      </c>
      <c r="I786" s="318">
        <v>14.23492</v>
      </c>
      <c r="J786" s="318">
        <v>1114.29</v>
      </c>
      <c r="K786" s="318">
        <v>14.23492</v>
      </c>
      <c r="L786" s="318">
        <v>900.28</v>
      </c>
      <c r="M786" s="319">
        <v>0.015811658595103747</v>
      </c>
      <c r="N786" s="320">
        <v>69.869</v>
      </c>
      <c r="O786" s="320">
        <v>1.1047447743813037</v>
      </c>
      <c r="P786" s="320">
        <v>948.6995157062248</v>
      </c>
      <c r="Q786" s="321">
        <v>66.28468646287823</v>
      </c>
    </row>
    <row r="787" spans="1:17" ht="12.75" customHeight="1">
      <c r="A787" s="291"/>
      <c r="B787" s="296" t="s">
        <v>294</v>
      </c>
      <c r="C787" s="315" t="s">
        <v>476</v>
      </c>
      <c r="D787" s="18">
        <v>8</v>
      </c>
      <c r="E787" s="18">
        <v>1960</v>
      </c>
      <c r="F787" s="303">
        <v>7.8</v>
      </c>
      <c r="G787" s="303">
        <v>0.816</v>
      </c>
      <c r="H787" s="303">
        <v>1.28</v>
      </c>
      <c r="I787" s="303">
        <v>5.656</v>
      </c>
      <c r="J787" s="303">
        <v>358.27</v>
      </c>
      <c r="K787" s="303">
        <v>5.7</v>
      </c>
      <c r="L787" s="303">
        <v>358.27</v>
      </c>
      <c r="M787" s="54">
        <v>0.01590978870684121</v>
      </c>
      <c r="N787" s="55">
        <v>57.12</v>
      </c>
      <c r="O787" s="56">
        <v>0.90876713093477</v>
      </c>
      <c r="P787" s="56">
        <v>954.5873224104728</v>
      </c>
      <c r="Q787" s="304">
        <v>54.52602785608621</v>
      </c>
    </row>
    <row r="788" spans="1:17" ht="12.75" customHeight="1">
      <c r="A788" s="291"/>
      <c r="B788" s="292" t="s">
        <v>76</v>
      </c>
      <c r="C788" s="297" t="s">
        <v>71</v>
      </c>
      <c r="D788" s="16">
        <v>25</v>
      </c>
      <c r="E788" s="16">
        <v>1957</v>
      </c>
      <c r="F788" s="298">
        <v>24.88</v>
      </c>
      <c r="G788" s="298">
        <v>0</v>
      </c>
      <c r="H788" s="298">
        <v>0</v>
      </c>
      <c r="I788" s="298">
        <f>F788-G788-H788</f>
        <v>24.88</v>
      </c>
      <c r="J788" s="298">
        <v>1561.46</v>
      </c>
      <c r="K788" s="298">
        <f>I788/J788*L788</f>
        <v>24.88</v>
      </c>
      <c r="L788" s="298">
        <v>1561.46</v>
      </c>
      <c r="M788" s="61">
        <f>K788/L788</f>
        <v>0.015933805540968068</v>
      </c>
      <c r="N788" s="62">
        <v>49.595</v>
      </c>
      <c r="O788" s="62">
        <f>M788*N788</f>
        <v>0.7902370858043113</v>
      </c>
      <c r="P788" s="62">
        <f>M788*60*1000</f>
        <v>956.028332458084</v>
      </c>
      <c r="Q788" s="299">
        <f>P788*N788/1000</f>
        <v>47.41422514825868</v>
      </c>
    </row>
    <row r="789" spans="1:17" ht="12.75" customHeight="1">
      <c r="A789" s="291"/>
      <c r="B789" s="292" t="s">
        <v>76</v>
      </c>
      <c r="C789" s="297" t="s">
        <v>72</v>
      </c>
      <c r="D789" s="16">
        <v>20</v>
      </c>
      <c r="E789" s="16">
        <v>1959</v>
      </c>
      <c r="F789" s="298">
        <v>19.15</v>
      </c>
      <c r="G789" s="298">
        <v>3.05</v>
      </c>
      <c r="H789" s="298">
        <v>0</v>
      </c>
      <c r="I789" s="298">
        <f>F789-G789-H789</f>
        <v>16.099999999999998</v>
      </c>
      <c r="J789" s="298">
        <v>985.37</v>
      </c>
      <c r="K789" s="298">
        <f>I789/J789*L789</f>
        <v>16.099999999999998</v>
      </c>
      <c r="L789" s="298">
        <v>985.37</v>
      </c>
      <c r="M789" s="61">
        <f>K789/L789</f>
        <v>0.016339040157504287</v>
      </c>
      <c r="N789" s="62">
        <v>49.595</v>
      </c>
      <c r="O789" s="62">
        <f>M789*N789</f>
        <v>0.8103346966114251</v>
      </c>
      <c r="P789" s="62">
        <f>M789*60*1000</f>
        <v>980.3424094502572</v>
      </c>
      <c r="Q789" s="299">
        <f>P789*N789/1000</f>
        <v>48.620081796685504</v>
      </c>
    </row>
    <row r="790" spans="1:17" ht="12.75" customHeight="1">
      <c r="A790" s="291"/>
      <c r="B790" s="296" t="s">
        <v>418</v>
      </c>
      <c r="C790" s="315" t="s">
        <v>690</v>
      </c>
      <c r="D790" s="18">
        <v>14</v>
      </c>
      <c r="E790" s="18">
        <v>1961</v>
      </c>
      <c r="F790" s="303">
        <v>11.18</v>
      </c>
      <c r="G790" s="303">
        <v>0.89607</v>
      </c>
      <c r="H790" s="303">
        <v>0.14</v>
      </c>
      <c r="I790" s="303">
        <v>10.14393</v>
      </c>
      <c r="J790" s="303">
        <v>620.24</v>
      </c>
      <c r="K790" s="303">
        <v>10.14393</v>
      </c>
      <c r="L790" s="303">
        <v>620.24</v>
      </c>
      <c r="M790" s="54">
        <v>0.016354846511027987</v>
      </c>
      <c r="N790" s="55">
        <v>59.078</v>
      </c>
      <c r="O790" s="56">
        <v>0.9662116221785114</v>
      </c>
      <c r="P790" s="56">
        <v>981.2907906616792</v>
      </c>
      <c r="Q790" s="304">
        <v>57.97269733071069</v>
      </c>
    </row>
    <row r="791" spans="1:17" ht="12.75" customHeight="1">
      <c r="A791" s="291"/>
      <c r="B791" s="296" t="s">
        <v>213</v>
      </c>
      <c r="C791" s="305" t="s">
        <v>404</v>
      </c>
      <c r="D791" s="20">
        <v>4</v>
      </c>
      <c r="E791" s="21" t="s">
        <v>35</v>
      </c>
      <c r="F791" s="306">
        <v>4.73</v>
      </c>
      <c r="G791" s="306">
        <v>0.53</v>
      </c>
      <c r="H791" s="306">
        <v>0.64</v>
      </c>
      <c r="I791" s="306">
        <v>3.56</v>
      </c>
      <c r="J791" s="307">
        <v>215.91</v>
      </c>
      <c r="K791" s="306">
        <v>3.56</v>
      </c>
      <c r="L791" s="307">
        <v>215.91</v>
      </c>
      <c r="M791" s="54">
        <v>0.016488351627993145</v>
      </c>
      <c r="N791" s="55">
        <v>65.1</v>
      </c>
      <c r="O791" s="56">
        <v>1.0733916909823538</v>
      </c>
      <c r="P791" s="56">
        <v>989.3010976795888</v>
      </c>
      <c r="Q791" s="304">
        <v>64.40350145894122</v>
      </c>
    </row>
    <row r="792" spans="1:17" ht="12.75" customHeight="1">
      <c r="A792" s="291"/>
      <c r="B792" s="296" t="s">
        <v>213</v>
      </c>
      <c r="C792" s="305" t="s">
        <v>406</v>
      </c>
      <c r="D792" s="20">
        <v>4</v>
      </c>
      <c r="E792" s="21" t="s">
        <v>35</v>
      </c>
      <c r="F792" s="306">
        <v>3.78</v>
      </c>
      <c r="G792" s="306">
        <v>0.21</v>
      </c>
      <c r="H792" s="306">
        <v>0.4</v>
      </c>
      <c r="I792" s="306">
        <v>3.17</v>
      </c>
      <c r="J792" s="307">
        <v>191.55</v>
      </c>
      <c r="K792" s="306">
        <v>3.17</v>
      </c>
      <c r="L792" s="307">
        <v>191.55</v>
      </c>
      <c r="M792" s="54">
        <v>0.01654920386322109</v>
      </c>
      <c r="N792" s="55">
        <v>65.1</v>
      </c>
      <c r="O792" s="56">
        <v>1.077353171495693</v>
      </c>
      <c r="P792" s="56">
        <v>992.9522317932655</v>
      </c>
      <c r="Q792" s="304">
        <v>64.64119028974157</v>
      </c>
    </row>
    <row r="793" spans="1:17" ht="12.75" customHeight="1">
      <c r="A793" s="291"/>
      <c r="B793" s="296" t="s">
        <v>418</v>
      </c>
      <c r="C793" s="315" t="s">
        <v>691</v>
      </c>
      <c r="D793" s="18">
        <v>4</v>
      </c>
      <c r="E793" s="18">
        <v>1940</v>
      </c>
      <c r="F793" s="303">
        <v>2.675</v>
      </c>
      <c r="G793" s="303">
        <v>0</v>
      </c>
      <c r="H793" s="303">
        <v>0</v>
      </c>
      <c r="I793" s="303">
        <v>2.675</v>
      </c>
      <c r="J793" s="303">
        <v>161.63</v>
      </c>
      <c r="K793" s="303">
        <v>2.675</v>
      </c>
      <c r="L793" s="303">
        <v>161.63</v>
      </c>
      <c r="M793" s="54">
        <v>0.016550145393800654</v>
      </c>
      <c r="N793" s="55">
        <v>59.078</v>
      </c>
      <c r="O793" s="56">
        <v>0.9777494895749551</v>
      </c>
      <c r="P793" s="56">
        <v>993.0087236280393</v>
      </c>
      <c r="Q793" s="304">
        <v>58.66496937449731</v>
      </c>
    </row>
    <row r="794" spans="1:17" ht="12.75" customHeight="1">
      <c r="A794" s="291"/>
      <c r="B794" s="292" t="s">
        <v>921</v>
      </c>
      <c r="C794" s="330" t="s">
        <v>918</v>
      </c>
      <c r="D794" s="331">
        <v>9</v>
      </c>
      <c r="E794" s="331">
        <v>1959</v>
      </c>
      <c r="F794" s="332">
        <v>6.111</v>
      </c>
      <c r="G794" s="332">
        <v>0.75194</v>
      </c>
      <c r="H794" s="332">
        <v>0</v>
      </c>
      <c r="I794" s="332">
        <v>5.359059</v>
      </c>
      <c r="J794" s="332">
        <v>321.4</v>
      </c>
      <c r="K794" s="332">
        <v>5.359059</v>
      </c>
      <c r="L794" s="332">
        <v>321.4</v>
      </c>
      <c r="M794" s="333">
        <v>0.016674110143123835</v>
      </c>
      <c r="N794" s="334">
        <v>88.399</v>
      </c>
      <c r="O794" s="334">
        <v>1.4739746625420038</v>
      </c>
      <c r="P794" s="334">
        <v>1000.4466085874302</v>
      </c>
      <c r="Q794" s="335">
        <v>88.43847975252025</v>
      </c>
    </row>
    <row r="795" spans="1:17" ht="12.75" customHeight="1">
      <c r="A795" s="291"/>
      <c r="B795" s="292" t="s">
        <v>630</v>
      </c>
      <c r="C795" s="53" t="s">
        <v>625</v>
      </c>
      <c r="D795" s="18">
        <v>4</v>
      </c>
      <c r="E795" s="18" t="s">
        <v>35</v>
      </c>
      <c r="F795" s="303">
        <v>4.594</v>
      </c>
      <c r="G795" s="303">
        <v>1.2688799999999998</v>
      </c>
      <c r="H795" s="303">
        <v>0.09080000000000066</v>
      </c>
      <c r="I795" s="303">
        <v>3.23432</v>
      </c>
      <c r="J795" s="303">
        <v>193.93</v>
      </c>
      <c r="K795" s="303">
        <v>3.23432</v>
      </c>
      <c r="L795" s="303">
        <v>193.93</v>
      </c>
      <c r="M795" s="54">
        <v>0.016677770329500335</v>
      </c>
      <c r="N795" s="55">
        <v>80</v>
      </c>
      <c r="O795" s="56">
        <v>1.3342216263600268</v>
      </c>
      <c r="P795" s="56">
        <v>1000.66621977002</v>
      </c>
      <c r="Q795" s="304">
        <v>80.0532975816016</v>
      </c>
    </row>
    <row r="796" spans="1:17" ht="12.75" customHeight="1">
      <c r="A796" s="291"/>
      <c r="B796" s="292" t="s">
        <v>252</v>
      </c>
      <c r="C796" s="297" t="s">
        <v>245</v>
      </c>
      <c r="D796" s="16">
        <v>8</v>
      </c>
      <c r="E796" s="16">
        <v>1976</v>
      </c>
      <c r="F796" s="298">
        <v>6.76</v>
      </c>
      <c r="G796" s="298"/>
      <c r="H796" s="298"/>
      <c r="I796" s="298">
        <v>6.76</v>
      </c>
      <c r="J796" s="298">
        <v>404.24</v>
      </c>
      <c r="K796" s="298">
        <v>6.76</v>
      </c>
      <c r="L796" s="298">
        <v>404.24</v>
      </c>
      <c r="M796" s="61">
        <f>K796/L796</f>
        <v>0.016722738966950326</v>
      </c>
      <c r="N796" s="62">
        <v>63.329</v>
      </c>
      <c r="O796" s="62">
        <f>K796*N796/J796</f>
        <v>1.0590343360379972</v>
      </c>
      <c r="P796" s="62">
        <f>M796*60*1000</f>
        <v>1003.3643380170196</v>
      </c>
      <c r="Q796" s="299">
        <f>O796*60</f>
        <v>63.54206016227983</v>
      </c>
    </row>
    <row r="797" spans="1:17" ht="12.75" customHeight="1">
      <c r="A797" s="291"/>
      <c r="B797" s="292" t="s">
        <v>289</v>
      </c>
      <c r="C797" s="315" t="s">
        <v>716</v>
      </c>
      <c r="D797" s="18">
        <v>32</v>
      </c>
      <c r="E797" s="18">
        <v>1942</v>
      </c>
      <c r="F797" s="303">
        <v>32.752</v>
      </c>
      <c r="G797" s="303">
        <v>3.368</v>
      </c>
      <c r="H797" s="303">
        <v>0.32</v>
      </c>
      <c r="I797" s="303">
        <v>29.064000000000004</v>
      </c>
      <c r="J797" s="303">
        <v>1720.08</v>
      </c>
      <c r="K797" s="303">
        <v>27.108</v>
      </c>
      <c r="L797" s="303">
        <v>1604.3</v>
      </c>
      <c r="M797" s="54">
        <v>0.016897089073116</v>
      </c>
      <c r="N797" s="55">
        <v>55.59</v>
      </c>
      <c r="O797" s="56">
        <v>0.9393091815745185</v>
      </c>
      <c r="P797" s="56">
        <v>1013.8253443869601</v>
      </c>
      <c r="Q797" s="304">
        <v>56.35855089447111</v>
      </c>
    </row>
    <row r="798" spans="1:17" ht="12.75" customHeight="1">
      <c r="A798" s="291"/>
      <c r="B798" s="292" t="s">
        <v>289</v>
      </c>
      <c r="C798" s="315" t="s">
        <v>337</v>
      </c>
      <c r="D798" s="18">
        <v>19</v>
      </c>
      <c r="E798" s="18">
        <v>1957</v>
      </c>
      <c r="F798" s="303">
        <v>13.85</v>
      </c>
      <c r="G798" s="303">
        <v>0.989</v>
      </c>
      <c r="H798" s="303">
        <v>0.16</v>
      </c>
      <c r="I798" s="303">
        <v>12.700999999999999</v>
      </c>
      <c r="J798" s="303">
        <v>748.5</v>
      </c>
      <c r="K798" s="303">
        <v>12.7</v>
      </c>
      <c r="L798" s="303">
        <v>748.5</v>
      </c>
      <c r="M798" s="54">
        <v>0.016967267869071476</v>
      </c>
      <c r="N798" s="55">
        <v>55.59</v>
      </c>
      <c r="O798" s="56">
        <v>0.9432104208416834</v>
      </c>
      <c r="P798" s="56">
        <v>1018.0360721442885</v>
      </c>
      <c r="Q798" s="304">
        <v>56.592625250501</v>
      </c>
    </row>
    <row r="799" spans="1:17" ht="12.75" customHeight="1">
      <c r="A799" s="291"/>
      <c r="B799" s="296" t="s">
        <v>418</v>
      </c>
      <c r="C799" s="315" t="s">
        <v>692</v>
      </c>
      <c r="D799" s="18">
        <v>8</v>
      </c>
      <c r="E799" s="18">
        <v>1952</v>
      </c>
      <c r="F799" s="303">
        <v>3.562001</v>
      </c>
      <c r="G799" s="303">
        <v>0</v>
      </c>
      <c r="H799" s="303">
        <v>0</v>
      </c>
      <c r="I799" s="303">
        <v>3.562001</v>
      </c>
      <c r="J799" s="303">
        <v>209.16</v>
      </c>
      <c r="K799" s="303">
        <v>3.562001</v>
      </c>
      <c r="L799" s="303">
        <v>209.16</v>
      </c>
      <c r="M799" s="54">
        <v>0.01703002964237904</v>
      </c>
      <c r="N799" s="55">
        <v>59.078</v>
      </c>
      <c r="O799" s="56">
        <v>1.0061000912124691</v>
      </c>
      <c r="P799" s="56">
        <v>1021.8017785427425</v>
      </c>
      <c r="Q799" s="304">
        <v>60.36600547274814</v>
      </c>
    </row>
    <row r="800" spans="1:17" ht="12.75" customHeight="1">
      <c r="A800" s="291"/>
      <c r="B800" s="292" t="s">
        <v>901</v>
      </c>
      <c r="C800" s="69" t="s">
        <v>900</v>
      </c>
      <c r="D800" s="70">
        <v>8</v>
      </c>
      <c r="E800" s="70">
        <v>1969</v>
      </c>
      <c r="F800" s="301">
        <v>7.1047</v>
      </c>
      <c r="G800" s="301">
        <v>0</v>
      </c>
      <c r="H800" s="301">
        <v>0</v>
      </c>
      <c r="I800" s="301">
        <v>7.104699</v>
      </c>
      <c r="J800" s="301">
        <v>416.7</v>
      </c>
      <c r="K800" s="301">
        <v>7.104699</v>
      </c>
      <c r="L800" s="301">
        <v>416.7</v>
      </c>
      <c r="M800" s="71">
        <v>0.017049913606911448</v>
      </c>
      <c r="N800" s="72">
        <v>69.76</v>
      </c>
      <c r="O800" s="72">
        <v>1.1894019732181427</v>
      </c>
      <c r="P800" s="72">
        <v>1022.994816414687</v>
      </c>
      <c r="Q800" s="302">
        <v>71.36411839308857</v>
      </c>
    </row>
    <row r="801" spans="1:17" ht="12.75" customHeight="1">
      <c r="A801" s="291"/>
      <c r="B801" s="292" t="s">
        <v>76</v>
      </c>
      <c r="C801" s="297" t="s">
        <v>69</v>
      </c>
      <c r="D801" s="16">
        <v>77</v>
      </c>
      <c r="E801" s="16">
        <v>1960</v>
      </c>
      <c r="F801" s="298">
        <v>28.36</v>
      </c>
      <c r="G801" s="298">
        <v>5.63</v>
      </c>
      <c r="H801" s="298">
        <v>1.16</v>
      </c>
      <c r="I801" s="298">
        <f>F801-G801-H801</f>
        <v>21.57</v>
      </c>
      <c r="J801" s="298">
        <v>1264.19</v>
      </c>
      <c r="K801" s="298">
        <f>I801/J801*L801</f>
        <v>21.307411069538595</v>
      </c>
      <c r="L801" s="298">
        <v>1248.8</v>
      </c>
      <c r="M801" s="61">
        <f>K801/L801</f>
        <v>0.017062308671955954</v>
      </c>
      <c r="N801" s="62">
        <v>49.595</v>
      </c>
      <c r="O801" s="62">
        <f>M801*N801</f>
        <v>0.8462051985856556</v>
      </c>
      <c r="P801" s="62">
        <f>M801*60*1000</f>
        <v>1023.7385203173573</v>
      </c>
      <c r="Q801" s="299">
        <f>P801*N801/1000</f>
        <v>50.77231191513933</v>
      </c>
    </row>
    <row r="802" spans="1:17" ht="12.75" customHeight="1">
      <c r="A802" s="291"/>
      <c r="B802" s="296" t="s">
        <v>253</v>
      </c>
      <c r="C802" s="315" t="s">
        <v>661</v>
      </c>
      <c r="D802" s="18">
        <v>11</v>
      </c>
      <c r="E802" s="18" t="s">
        <v>35</v>
      </c>
      <c r="F802" s="303">
        <f>G802+H802+I802</f>
        <v>8.998999999999999</v>
      </c>
      <c r="G802" s="303">
        <v>0.44</v>
      </c>
      <c r="H802" s="303">
        <v>1.6</v>
      </c>
      <c r="I802" s="303">
        <v>6.959</v>
      </c>
      <c r="J802" s="303">
        <v>407.19</v>
      </c>
      <c r="K802" s="303">
        <f>I802</f>
        <v>6.959</v>
      </c>
      <c r="L802" s="303">
        <f>J802</f>
        <v>407.19</v>
      </c>
      <c r="M802" s="54">
        <f>K802/L802</f>
        <v>0.017090301824700997</v>
      </c>
      <c r="N802" s="55">
        <v>92.98</v>
      </c>
      <c r="O802" s="56">
        <f>M802*N802</f>
        <v>1.5890562636606989</v>
      </c>
      <c r="P802" s="56">
        <f>M802*60*1000</f>
        <v>1025.41810948206</v>
      </c>
      <c r="Q802" s="304">
        <f>P802*N802/1000</f>
        <v>95.34337581964193</v>
      </c>
    </row>
    <row r="803" spans="1:17" ht="12.75" customHeight="1">
      <c r="A803" s="291"/>
      <c r="B803" s="292" t="s">
        <v>76</v>
      </c>
      <c r="C803" s="297" t="s">
        <v>73</v>
      </c>
      <c r="D803" s="16">
        <v>63</v>
      </c>
      <c r="E803" s="16">
        <v>1960</v>
      </c>
      <c r="F803" s="298">
        <v>19.84</v>
      </c>
      <c r="G803" s="298">
        <v>4.02</v>
      </c>
      <c r="H803" s="298">
        <v>0</v>
      </c>
      <c r="I803" s="298">
        <f>F803-G803-H803</f>
        <v>15.82</v>
      </c>
      <c r="J803" s="298">
        <v>923.99</v>
      </c>
      <c r="K803" s="298">
        <f>I803/J803*L803</f>
        <v>15.820000000000002</v>
      </c>
      <c r="L803" s="298">
        <v>923.99</v>
      </c>
      <c r="M803" s="61">
        <f>K803/L803</f>
        <v>0.017121397417720972</v>
      </c>
      <c r="N803" s="62">
        <v>49.595</v>
      </c>
      <c r="O803" s="62">
        <f>M803*N803</f>
        <v>0.8491357049318716</v>
      </c>
      <c r="P803" s="62">
        <f>M803*60*1000</f>
        <v>1027.2838450632585</v>
      </c>
      <c r="Q803" s="299">
        <f>P803*N803/1000</f>
        <v>50.9481422959123</v>
      </c>
    </row>
    <row r="804" spans="1:17" ht="12.75" customHeight="1">
      <c r="A804" s="291"/>
      <c r="B804" s="296" t="s">
        <v>118</v>
      </c>
      <c r="C804" s="308" t="s">
        <v>117</v>
      </c>
      <c r="D804" s="27">
        <v>6</v>
      </c>
      <c r="E804" s="27">
        <v>1961</v>
      </c>
      <c r="F804" s="309">
        <v>6.228</v>
      </c>
      <c r="G804" s="309">
        <v>0</v>
      </c>
      <c r="H804" s="309">
        <v>0</v>
      </c>
      <c r="I804" s="309">
        <v>6.228</v>
      </c>
      <c r="J804" s="309">
        <v>362.24</v>
      </c>
      <c r="K804" s="309">
        <v>6.228</v>
      </c>
      <c r="L804" s="309">
        <v>362.24</v>
      </c>
      <c r="M804" s="63">
        <v>0.017193021201413427</v>
      </c>
      <c r="N804" s="64">
        <v>83.712</v>
      </c>
      <c r="O804" s="64">
        <v>1.4392621908127208</v>
      </c>
      <c r="P804" s="64">
        <v>1031.5812720848057</v>
      </c>
      <c r="Q804" s="310">
        <v>86.35573144876325</v>
      </c>
    </row>
    <row r="805" spans="1:17" ht="12.75" customHeight="1">
      <c r="A805" s="291"/>
      <c r="B805" s="292" t="s">
        <v>289</v>
      </c>
      <c r="C805" s="315" t="s">
        <v>717</v>
      </c>
      <c r="D805" s="18">
        <v>32</v>
      </c>
      <c r="E805" s="18">
        <v>1961</v>
      </c>
      <c r="F805" s="303">
        <v>26.938</v>
      </c>
      <c r="G805" s="303">
        <v>2.31387</v>
      </c>
      <c r="H805" s="303">
        <v>0.32</v>
      </c>
      <c r="I805" s="303">
        <v>24.304129999999997</v>
      </c>
      <c r="J805" s="303">
        <v>1415.31</v>
      </c>
      <c r="K805" s="303">
        <v>22.955</v>
      </c>
      <c r="L805" s="303">
        <v>1335.1</v>
      </c>
      <c r="M805" s="54">
        <v>0.017193468654033407</v>
      </c>
      <c r="N805" s="55">
        <v>55.59</v>
      </c>
      <c r="O805" s="56">
        <v>0.9557849224777172</v>
      </c>
      <c r="P805" s="56">
        <v>1031.6081192420042</v>
      </c>
      <c r="Q805" s="304">
        <v>57.34709534866302</v>
      </c>
    </row>
    <row r="806" spans="1:17" ht="12.75" customHeight="1">
      <c r="A806" s="291"/>
      <c r="B806" s="292" t="s">
        <v>289</v>
      </c>
      <c r="C806" s="315" t="s">
        <v>284</v>
      </c>
      <c r="D806" s="18">
        <v>8</v>
      </c>
      <c r="E806" s="18">
        <v>1925</v>
      </c>
      <c r="F806" s="303">
        <v>6.508</v>
      </c>
      <c r="G806" s="303">
        <v>0.10659</v>
      </c>
      <c r="H806" s="303">
        <v>0.06</v>
      </c>
      <c r="I806" s="303">
        <v>6.341410000000001</v>
      </c>
      <c r="J806" s="303">
        <v>368.39</v>
      </c>
      <c r="K806" s="303">
        <v>2.153</v>
      </c>
      <c r="L806" s="303">
        <v>125.08</v>
      </c>
      <c r="M806" s="54">
        <v>0.01721298369043812</v>
      </c>
      <c r="N806" s="55">
        <v>55.59</v>
      </c>
      <c r="O806" s="56">
        <v>0.9568697633514552</v>
      </c>
      <c r="P806" s="56">
        <v>1032.7790214262873</v>
      </c>
      <c r="Q806" s="304">
        <v>57.41218580108731</v>
      </c>
    </row>
    <row r="807" spans="1:17" ht="12.75" customHeight="1">
      <c r="A807" s="291"/>
      <c r="B807" s="292" t="s">
        <v>186</v>
      </c>
      <c r="C807" s="293" t="s">
        <v>178</v>
      </c>
      <c r="D807" s="57">
        <v>4</v>
      </c>
      <c r="E807" s="57">
        <v>1955</v>
      </c>
      <c r="F807" s="294">
        <v>3.699</v>
      </c>
      <c r="G807" s="294">
        <v>0</v>
      </c>
      <c r="H807" s="294">
        <v>0</v>
      </c>
      <c r="I807" s="294">
        <v>3.699</v>
      </c>
      <c r="J807" s="294">
        <v>214.32</v>
      </c>
      <c r="K807" s="294">
        <v>3.699</v>
      </c>
      <c r="L807" s="294">
        <v>214.32</v>
      </c>
      <c r="M807" s="58">
        <v>0.017259238521836508</v>
      </c>
      <c r="N807" s="59">
        <v>69.215</v>
      </c>
      <c r="O807" s="59">
        <v>1.194598194288914</v>
      </c>
      <c r="P807" s="59">
        <v>1035.5543113101903</v>
      </c>
      <c r="Q807" s="295">
        <v>71.67589165733483</v>
      </c>
    </row>
    <row r="808" spans="1:17" ht="12.75" customHeight="1">
      <c r="A808" s="291"/>
      <c r="B808" s="292" t="s">
        <v>289</v>
      </c>
      <c r="C808" s="315" t="s">
        <v>718</v>
      </c>
      <c r="D808" s="18">
        <v>20</v>
      </c>
      <c r="E808" s="18">
        <v>1961</v>
      </c>
      <c r="F808" s="303">
        <v>17.29</v>
      </c>
      <c r="G808" s="303">
        <v>1.7605</v>
      </c>
      <c r="H808" s="303">
        <v>0.2</v>
      </c>
      <c r="I808" s="303">
        <v>15.3295</v>
      </c>
      <c r="J808" s="303">
        <v>885.04</v>
      </c>
      <c r="K808" s="303">
        <v>15.329</v>
      </c>
      <c r="L808" s="303">
        <v>885.04</v>
      </c>
      <c r="M808" s="54">
        <v>0.017320121124468953</v>
      </c>
      <c r="N808" s="55">
        <v>55.59</v>
      </c>
      <c r="O808" s="56">
        <v>0.9628255333092292</v>
      </c>
      <c r="P808" s="56">
        <v>1039.2072674681372</v>
      </c>
      <c r="Q808" s="304">
        <v>57.76953199855375</v>
      </c>
    </row>
    <row r="809" spans="1:17" ht="12.75" customHeight="1">
      <c r="A809" s="291"/>
      <c r="B809" s="296" t="s">
        <v>277</v>
      </c>
      <c r="C809" s="297" t="s">
        <v>273</v>
      </c>
      <c r="D809" s="16">
        <v>8</v>
      </c>
      <c r="E809" s="16">
        <v>1962</v>
      </c>
      <c r="F809" s="298">
        <v>8.1</v>
      </c>
      <c r="G809" s="298">
        <v>0.6</v>
      </c>
      <c r="H809" s="298">
        <v>1.3</v>
      </c>
      <c r="I809" s="298">
        <v>6.2</v>
      </c>
      <c r="J809" s="298">
        <v>354.74</v>
      </c>
      <c r="K809" s="298">
        <v>5.3</v>
      </c>
      <c r="L809" s="298">
        <v>305.787</v>
      </c>
      <c r="M809" s="61">
        <v>0.017332326096269626</v>
      </c>
      <c r="N809" s="62">
        <v>57.3</v>
      </c>
      <c r="O809" s="62">
        <v>0.9931422853162495</v>
      </c>
      <c r="P809" s="62">
        <v>1039.9395657761777</v>
      </c>
      <c r="Q809" s="299">
        <v>59.58853711897497</v>
      </c>
    </row>
    <row r="810" spans="1:17" ht="12.75" customHeight="1">
      <c r="A810" s="291"/>
      <c r="B810" s="292" t="s">
        <v>289</v>
      </c>
      <c r="C810" s="315" t="s">
        <v>338</v>
      </c>
      <c r="D810" s="18">
        <v>6</v>
      </c>
      <c r="E810" s="18">
        <v>1953</v>
      </c>
      <c r="F810" s="303">
        <v>5.759</v>
      </c>
      <c r="G810" s="303">
        <v>0.425</v>
      </c>
      <c r="H810" s="303">
        <v>0.04</v>
      </c>
      <c r="I810" s="303">
        <v>5.2940000000000005</v>
      </c>
      <c r="J810" s="303">
        <v>272.16</v>
      </c>
      <c r="K810" s="303">
        <v>2.47961</v>
      </c>
      <c r="L810" s="303">
        <v>142.96</v>
      </c>
      <c r="M810" s="54">
        <v>0.017344781757134862</v>
      </c>
      <c r="N810" s="55">
        <v>55.59</v>
      </c>
      <c r="O810" s="56">
        <v>0.964196417879127</v>
      </c>
      <c r="P810" s="56">
        <v>1040.6869054280917</v>
      </c>
      <c r="Q810" s="304">
        <v>57.85178507274762</v>
      </c>
    </row>
    <row r="811" spans="1:17" ht="12.75" customHeight="1">
      <c r="A811" s="291"/>
      <c r="B811" s="292" t="s">
        <v>76</v>
      </c>
      <c r="C811" s="297" t="s">
        <v>67</v>
      </c>
      <c r="D811" s="16">
        <v>28</v>
      </c>
      <c r="E811" s="16">
        <v>1957</v>
      </c>
      <c r="F811" s="298">
        <v>25.61</v>
      </c>
      <c r="G811" s="298">
        <v>0</v>
      </c>
      <c r="H811" s="298">
        <v>0</v>
      </c>
      <c r="I811" s="298">
        <f>F811-G811-H811</f>
        <v>25.61</v>
      </c>
      <c r="J811" s="298">
        <v>1461.6</v>
      </c>
      <c r="K811" s="298">
        <f>I811/J811*L811</f>
        <v>22.780915024630545</v>
      </c>
      <c r="L811" s="298">
        <v>1300.14</v>
      </c>
      <c r="M811" s="61">
        <f>K811/L811</f>
        <v>0.017521893814997264</v>
      </c>
      <c r="N811" s="62">
        <v>49.595</v>
      </c>
      <c r="O811" s="62">
        <f>M811*N811</f>
        <v>0.8689983237547894</v>
      </c>
      <c r="P811" s="62">
        <f>M811*60*1000</f>
        <v>1051.313628899836</v>
      </c>
      <c r="Q811" s="299">
        <f>P811*N811/1000</f>
        <v>52.13989942528737</v>
      </c>
    </row>
    <row r="812" spans="1:17" ht="12.75" customHeight="1">
      <c r="A812" s="291"/>
      <c r="B812" s="292" t="s">
        <v>630</v>
      </c>
      <c r="C812" s="53" t="s">
        <v>626</v>
      </c>
      <c r="D812" s="18">
        <v>15</v>
      </c>
      <c r="E812" s="18" t="s">
        <v>35</v>
      </c>
      <c r="F812" s="303">
        <v>9.598</v>
      </c>
      <c r="G812" s="303">
        <v>0.612</v>
      </c>
      <c r="H812" s="303">
        <v>0.16000000000000025</v>
      </c>
      <c r="I812" s="303">
        <v>8.826</v>
      </c>
      <c r="J812" s="303">
        <v>502.04</v>
      </c>
      <c r="K812" s="303">
        <v>8.826</v>
      </c>
      <c r="L812" s="303">
        <v>502.04</v>
      </c>
      <c r="M812" s="54">
        <v>0.01758027248824795</v>
      </c>
      <c r="N812" s="55">
        <v>80</v>
      </c>
      <c r="O812" s="56">
        <v>1.406421799059836</v>
      </c>
      <c r="P812" s="56">
        <v>1054.816349294877</v>
      </c>
      <c r="Q812" s="304">
        <v>84.38530794359016</v>
      </c>
    </row>
    <row r="813" spans="1:17" ht="12.75" customHeight="1">
      <c r="A813" s="291"/>
      <c r="B813" s="292" t="s">
        <v>630</v>
      </c>
      <c r="C813" s="53" t="s">
        <v>627</v>
      </c>
      <c r="D813" s="18">
        <v>4</v>
      </c>
      <c r="E813" s="18" t="s">
        <v>35</v>
      </c>
      <c r="F813" s="303">
        <v>3.56</v>
      </c>
      <c r="G813" s="303">
        <v>0.24582</v>
      </c>
      <c r="H813" s="303">
        <v>0.6400000000000002</v>
      </c>
      <c r="I813" s="303">
        <v>2.67418</v>
      </c>
      <c r="J813" s="303">
        <v>151.85</v>
      </c>
      <c r="K813" s="303">
        <v>2.67418</v>
      </c>
      <c r="L813" s="303">
        <v>151.85</v>
      </c>
      <c r="M813" s="54">
        <v>0.017610668422785643</v>
      </c>
      <c r="N813" s="55">
        <v>80</v>
      </c>
      <c r="O813" s="56">
        <v>1.4088534738228513</v>
      </c>
      <c r="P813" s="56">
        <v>1056.6401053671386</v>
      </c>
      <c r="Q813" s="304">
        <v>84.53120842937109</v>
      </c>
    </row>
    <row r="814" spans="1:17" ht="12.75" customHeight="1">
      <c r="A814" s="291"/>
      <c r="B814" s="292" t="s">
        <v>292</v>
      </c>
      <c r="C814" s="311" t="s">
        <v>466</v>
      </c>
      <c r="D814" s="22">
        <v>4</v>
      </c>
      <c r="E814" s="22" t="s">
        <v>35</v>
      </c>
      <c r="F814" s="312">
        <v>3.6</v>
      </c>
      <c r="G814" s="312">
        <v>0.1637</v>
      </c>
      <c r="H814" s="312">
        <v>0.56</v>
      </c>
      <c r="I814" s="312">
        <v>2.8763</v>
      </c>
      <c r="J814" s="312">
        <v>162.94</v>
      </c>
      <c r="K814" s="312">
        <v>2.8763</v>
      </c>
      <c r="L814" s="312">
        <v>162.94</v>
      </c>
      <c r="M814" s="65">
        <v>0.017652510126426907</v>
      </c>
      <c r="N814" s="66">
        <v>50.1</v>
      </c>
      <c r="O814" s="67">
        <v>0.8843907573339881</v>
      </c>
      <c r="P814" s="67">
        <v>1059.1506075856146</v>
      </c>
      <c r="Q814" s="313">
        <v>53.063445440039295</v>
      </c>
    </row>
    <row r="815" spans="1:17" ht="12.75" customHeight="1">
      <c r="A815" s="291"/>
      <c r="B815" s="296" t="s">
        <v>418</v>
      </c>
      <c r="C815" s="315" t="s">
        <v>693</v>
      </c>
      <c r="D815" s="18">
        <v>7</v>
      </c>
      <c r="E815" s="18">
        <v>1955</v>
      </c>
      <c r="F815" s="303">
        <v>4.688</v>
      </c>
      <c r="G815" s="303">
        <v>0</v>
      </c>
      <c r="H815" s="303">
        <v>0</v>
      </c>
      <c r="I815" s="303">
        <v>4.688</v>
      </c>
      <c r="J815" s="303">
        <v>265.28</v>
      </c>
      <c r="K815" s="303">
        <v>4.688</v>
      </c>
      <c r="L815" s="303">
        <v>265.28</v>
      </c>
      <c r="M815" s="54">
        <v>0.01767189384800965</v>
      </c>
      <c r="N815" s="55">
        <v>59.078</v>
      </c>
      <c r="O815" s="56">
        <v>1.0440201447527142</v>
      </c>
      <c r="P815" s="56">
        <v>1060.313630880579</v>
      </c>
      <c r="Q815" s="304">
        <v>62.64120868516285</v>
      </c>
    </row>
    <row r="816" spans="1:17" ht="12.75" customHeight="1">
      <c r="A816" s="291"/>
      <c r="B816" s="292" t="s">
        <v>252</v>
      </c>
      <c r="C816" s="297" t="s">
        <v>244</v>
      </c>
      <c r="D816" s="16">
        <v>7</v>
      </c>
      <c r="E816" s="16">
        <v>1955</v>
      </c>
      <c r="F816" s="298">
        <v>5.77</v>
      </c>
      <c r="G816" s="298"/>
      <c r="H816" s="298"/>
      <c r="I816" s="298">
        <v>5.77</v>
      </c>
      <c r="J816" s="298">
        <v>326.22</v>
      </c>
      <c r="K816" s="298">
        <v>5.77</v>
      </c>
      <c r="L816" s="298">
        <v>326.22</v>
      </c>
      <c r="M816" s="61">
        <f>K816/L816</f>
        <v>0.01768745018699037</v>
      </c>
      <c r="N816" s="62">
        <v>63.329</v>
      </c>
      <c r="O816" s="62">
        <f>K816*N816/J816</f>
        <v>1.1201285328919133</v>
      </c>
      <c r="P816" s="62">
        <f>M816*60*1000</f>
        <v>1061.2470112194223</v>
      </c>
      <c r="Q816" s="299">
        <f>O816*60</f>
        <v>67.20771197351479</v>
      </c>
    </row>
    <row r="817" spans="1:17" ht="12.75" customHeight="1">
      <c r="A817" s="291"/>
      <c r="B817" s="296" t="s">
        <v>213</v>
      </c>
      <c r="C817" s="305" t="s">
        <v>405</v>
      </c>
      <c r="D817" s="20">
        <v>4</v>
      </c>
      <c r="E817" s="23" t="s">
        <v>35</v>
      </c>
      <c r="F817" s="306">
        <v>2.92</v>
      </c>
      <c r="G817" s="306">
        <v>0.07</v>
      </c>
      <c r="H817" s="306">
        <v>0.04</v>
      </c>
      <c r="I817" s="306">
        <v>2.81</v>
      </c>
      <c r="J817" s="307">
        <v>158.1</v>
      </c>
      <c r="K817" s="306">
        <v>2.81</v>
      </c>
      <c r="L817" s="307">
        <v>158.1</v>
      </c>
      <c r="M817" s="54">
        <v>0.017773561037318156</v>
      </c>
      <c r="N817" s="55">
        <v>65.1</v>
      </c>
      <c r="O817" s="56">
        <v>1.157058823529412</v>
      </c>
      <c r="P817" s="56">
        <v>1066.4136622390895</v>
      </c>
      <c r="Q817" s="304">
        <v>69.42352941176472</v>
      </c>
    </row>
    <row r="818" spans="1:17" ht="12.75" customHeight="1">
      <c r="A818" s="291"/>
      <c r="B818" s="296" t="s">
        <v>294</v>
      </c>
      <c r="C818" s="315" t="s">
        <v>778</v>
      </c>
      <c r="D818" s="18">
        <v>9</v>
      </c>
      <c r="E818" s="18"/>
      <c r="F818" s="303">
        <v>5.1</v>
      </c>
      <c r="G818" s="303">
        <v>0.306</v>
      </c>
      <c r="H818" s="303"/>
      <c r="I818" s="303">
        <v>4.824</v>
      </c>
      <c r="J818" s="303">
        <v>268.74</v>
      </c>
      <c r="K818" s="303">
        <v>4.8</v>
      </c>
      <c r="L818" s="303">
        <v>268.74</v>
      </c>
      <c r="M818" s="54">
        <v>0.017861129716454566</v>
      </c>
      <c r="N818" s="55">
        <v>57.12</v>
      </c>
      <c r="O818" s="56">
        <v>1.0202277294038848</v>
      </c>
      <c r="P818" s="56">
        <v>1071.6677829872738</v>
      </c>
      <c r="Q818" s="304">
        <v>61.213663764233075</v>
      </c>
    </row>
    <row r="819" spans="1:17" ht="12.75" customHeight="1">
      <c r="A819" s="291"/>
      <c r="B819" s="292" t="s">
        <v>630</v>
      </c>
      <c r="C819" s="53" t="s">
        <v>628</v>
      </c>
      <c r="D819" s="18">
        <v>3</v>
      </c>
      <c r="E819" s="18" t="s">
        <v>35</v>
      </c>
      <c r="F819" s="303">
        <v>2.6132</v>
      </c>
      <c r="G819" s="303">
        <v>0</v>
      </c>
      <c r="H819" s="303">
        <v>0</v>
      </c>
      <c r="I819" s="303">
        <v>2.6132</v>
      </c>
      <c r="J819" s="303">
        <v>145.55</v>
      </c>
      <c r="K819" s="303">
        <v>2.6132</v>
      </c>
      <c r="L819" s="303">
        <v>145.55</v>
      </c>
      <c r="M819" s="54">
        <v>0.01795396770869117</v>
      </c>
      <c r="N819" s="55">
        <v>80</v>
      </c>
      <c r="O819" s="56">
        <v>1.4363174166952937</v>
      </c>
      <c r="P819" s="56">
        <v>1077.23806252147</v>
      </c>
      <c r="Q819" s="304">
        <v>86.17904500171761</v>
      </c>
    </row>
    <row r="820" spans="1:17" ht="12.75" customHeight="1">
      <c r="A820" s="291"/>
      <c r="B820" s="296" t="s">
        <v>294</v>
      </c>
      <c r="C820" s="315" t="s">
        <v>779</v>
      </c>
      <c r="D820" s="18">
        <v>3</v>
      </c>
      <c r="E820" s="18"/>
      <c r="F820" s="303">
        <v>3.296</v>
      </c>
      <c r="G820" s="303"/>
      <c r="H820" s="303"/>
      <c r="I820" s="303">
        <v>3.296</v>
      </c>
      <c r="J820" s="303">
        <v>182.98</v>
      </c>
      <c r="K820" s="303">
        <v>3.3</v>
      </c>
      <c r="L820" s="303">
        <v>182.98</v>
      </c>
      <c r="M820" s="54">
        <v>0.01803475789703793</v>
      </c>
      <c r="N820" s="55">
        <v>57.12</v>
      </c>
      <c r="O820" s="56">
        <v>1.0301453710788064</v>
      </c>
      <c r="P820" s="56">
        <v>1082.0854738222758</v>
      </c>
      <c r="Q820" s="304">
        <v>61.808722264728395</v>
      </c>
    </row>
    <row r="821" spans="1:17" ht="12.75" customHeight="1">
      <c r="A821" s="291"/>
      <c r="B821" s="292" t="s">
        <v>630</v>
      </c>
      <c r="C821" s="53" t="s">
        <v>629</v>
      </c>
      <c r="D821" s="18">
        <v>5</v>
      </c>
      <c r="E821" s="18" t="s">
        <v>35</v>
      </c>
      <c r="F821" s="303">
        <v>6.566</v>
      </c>
      <c r="G821" s="303">
        <v>0.51</v>
      </c>
      <c r="H821" s="303">
        <v>1.2</v>
      </c>
      <c r="I821" s="303">
        <v>4.856</v>
      </c>
      <c r="J821" s="303">
        <v>265.25</v>
      </c>
      <c r="K821" s="303">
        <v>4.856</v>
      </c>
      <c r="L821" s="303">
        <v>265.25</v>
      </c>
      <c r="M821" s="54">
        <v>0.018307257304429784</v>
      </c>
      <c r="N821" s="55">
        <v>80</v>
      </c>
      <c r="O821" s="56">
        <v>1.4645805843543827</v>
      </c>
      <c r="P821" s="56">
        <v>1098.435438265787</v>
      </c>
      <c r="Q821" s="304">
        <v>87.87483506126297</v>
      </c>
    </row>
    <row r="822" spans="1:17" ht="12.75" customHeight="1">
      <c r="A822" s="291"/>
      <c r="B822" s="296" t="s">
        <v>800</v>
      </c>
      <c r="C822" s="300" t="s">
        <v>839</v>
      </c>
      <c r="D822" s="70">
        <v>12</v>
      </c>
      <c r="E822" s="70">
        <v>1967</v>
      </c>
      <c r="F822" s="301">
        <v>12.037</v>
      </c>
      <c r="G822" s="301">
        <v>2.295</v>
      </c>
      <c r="H822" s="301">
        <v>0</v>
      </c>
      <c r="I822" s="301">
        <v>9.742</v>
      </c>
      <c r="J822" s="301">
        <v>529.73</v>
      </c>
      <c r="K822" s="301">
        <v>9.742</v>
      </c>
      <c r="L822" s="301">
        <v>529.73</v>
      </c>
      <c r="M822" s="71">
        <v>0.01839050082117305</v>
      </c>
      <c r="N822" s="72">
        <v>82.186</v>
      </c>
      <c r="O822" s="72">
        <v>1.5114417004889285</v>
      </c>
      <c r="P822" s="72">
        <v>1103.430049270383</v>
      </c>
      <c r="Q822" s="302">
        <v>90.68650202933571</v>
      </c>
    </row>
    <row r="823" spans="1:17" ht="12.75" customHeight="1">
      <c r="A823" s="291"/>
      <c r="B823" s="292" t="s">
        <v>76</v>
      </c>
      <c r="C823" s="297" t="s">
        <v>74</v>
      </c>
      <c r="D823" s="16">
        <v>19</v>
      </c>
      <c r="E823" s="16">
        <v>1959</v>
      </c>
      <c r="F823" s="298">
        <v>21.54</v>
      </c>
      <c r="G823" s="298">
        <v>2.89</v>
      </c>
      <c r="H823" s="298">
        <v>0</v>
      </c>
      <c r="I823" s="298">
        <f>F823-G823-H823</f>
        <v>18.65</v>
      </c>
      <c r="J823" s="298">
        <v>1005.84</v>
      </c>
      <c r="K823" s="298">
        <f>I823/J823*L823</f>
        <v>18.65</v>
      </c>
      <c r="L823" s="298">
        <v>1005.84</v>
      </c>
      <c r="M823" s="61">
        <f>K823/L823</f>
        <v>0.018541716376362042</v>
      </c>
      <c r="N823" s="62">
        <v>49.595</v>
      </c>
      <c r="O823" s="62">
        <f>M823*N823</f>
        <v>0.9195764236856755</v>
      </c>
      <c r="P823" s="62">
        <f>M823*60*1000</f>
        <v>1112.5029825817226</v>
      </c>
      <c r="Q823" s="299">
        <f>P823*N823/1000</f>
        <v>55.174585421140534</v>
      </c>
    </row>
    <row r="824" spans="1:17" ht="12.75" customHeight="1">
      <c r="A824" s="291"/>
      <c r="B824" s="292" t="s">
        <v>289</v>
      </c>
      <c r="C824" s="315" t="s">
        <v>285</v>
      </c>
      <c r="D824" s="18">
        <v>81</v>
      </c>
      <c r="E824" s="18">
        <v>1961</v>
      </c>
      <c r="F824" s="303">
        <v>29.38</v>
      </c>
      <c r="G824" s="303">
        <v>3.23736</v>
      </c>
      <c r="H824" s="303">
        <v>0.8</v>
      </c>
      <c r="I824" s="303">
        <v>25.34264</v>
      </c>
      <c r="J824" s="303">
        <v>1344.76</v>
      </c>
      <c r="K824" s="303">
        <v>25.042</v>
      </c>
      <c r="L824" s="303">
        <v>1344.76</v>
      </c>
      <c r="M824" s="54">
        <v>0.018621910229334605</v>
      </c>
      <c r="N824" s="55">
        <v>55.59</v>
      </c>
      <c r="O824" s="56">
        <v>1.0351919896487107</v>
      </c>
      <c r="P824" s="56">
        <v>1117.3146137600763</v>
      </c>
      <c r="Q824" s="304">
        <v>62.111519378922644</v>
      </c>
    </row>
    <row r="825" spans="1:17" ht="12.75" customHeight="1">
      <c r="A825" s="291"/>
      <c r="B825" s="296" t="s">
        <v>418</v>
      </c>
      <c r="C825" s="315" t="s">
        <v>694</v>
      </c>
      <c r="D825" s="18">
        <v>4</v>
      </c>
      <c r="E825" s="18">
        <v>1961</v>
      </c>
      <c r="F825" s="303">
        <v>3.638</v>
      </c>
      <c r="G825" s="303">
        <v>0</v>
      </c>
      <c r="H825" s="303">
        <v>0.573</v>
      </c>
      <c r="I825" s="303">
        <v>3.065</v>
      </c>
      <c r="J825" s="303">
        <v>161.66</v>
      </c>
      <c r="K825" s="303">
        <v>3.065</v>
      </c>
      <c r="L825" s="303">
        <v>161.66</v>
      </c>
      <c r="M825" s="54">
        <v>0.018959544723493753</v>
      </c>
      <c r="N825" s="55">
        <v>59.078</v>
      </c>
      <c r="O825" s="56">
        <v>1.120091983174564</v>
      </c>
      <c r="P825" s="56">
        <v>1137.5726834096251</v>
      </c>
      <c r="Q825" s="304">
        <v>67.20551899047383</v>
      </c>
    </row>
    <row r="826" spans="1:17" ht="12.75" customHeight="1">
      <c r="A826" s="291"/>
      <c r="B826" s="296" t="s">
        <v>24</v>
      </c>
      <c r="C826" s="315" t="s">
        <v>360</v>
      </c>
      <c r="D826" s="18">
        <v>4</v>
      </c>
      <c r="E826" s="18" t="s">
        <v>28</v>
      </c>
      <c r="F826" s="303">
        <f>+G826+H826+I826</f>
        <v>3.27</v>
      </c>
      <c r="G826" s="303">
        <v>0</v>
      </c>
      <c r="H826" s="303">
        <v>0</v>
      </c>
      <c r="I826" s="303">
        <v>3.27</v>
      </c>
      <c r="J826" s="303">
        <v>172.05</v>
      </c>
      <c r="K826" s="303">
        <v>3.27</v>
      </c>
      <c r="L826" s="303">
        <v>172.05</v>
      </c>
      <c r="M826" s="54">
        <f>K826/L826</f>
        <v>0.019006102877070618</v>
      </c>
      <c r="N826" s="55">
        <v>67.035</v>
      </c>
      <c r="O826" s="56">
        <f>M826*N826</f>
        <v>1.2740741063644287</v>
      </c>
      <c r="P826" s="56">
        <f>M826*60*1000</f>
        <v>1140.3661726242372</v>
      </c>
      <c r="Q826" s="304">
        <f>P826*N826/1000</f>
        <v>76.44444638186575</v>
      </c>
    </row>
    <row r="827" spans="1:17" ht="12.75" customHeight="1">
      <c r="A827" s="291"/>
      <c r="B827" s="296" t="s">
        <v>277</v>
      </c>
      <c r="C827" s="297" t="s">
        <v>270</v>
      </c>
      <c r="D827" s="16">
        <v>8</v>
      </c>
      <c r="E827" s="16">
        <v>1975</v>
      </c>
      <c r="F827" s="298">
        <f>SUM(G827+H827+I827)</f>
        <v>7.7</v>
      </c>
      <c r="G827" s="298"/>
      <c r="H827" s="298">
        <v>0</v>
      </c>
      <c r="I827" s="298">
        <v>7.7</v>
      </c>
      <c r="J827" s="298">
        <v>402.69</v>
      </c>
      <c r="K827" s="298">
        <v>7.7</v>
      </c>
      <c r="L827" s="298">
        <v>402.69</v>
      </c>
      <c r="M827" s="61">
        <f>SUM(K827/L827)</f>
        <v>0.019121408527651543</v>
      </c>
      <c r="N827" s="62">
        <v>57.3</v>
      </c>
      <c r="O827" s="62">
        <f>SUM(M827*N827)</f>
        <v>1.0956567086344333</v>
      </c>
      <c r="P827" s="62">
        <f>SUM(M827*60*1000)</f>
        <v>1147.2845116590927</v>
      </c>
      <c r="Q827" s="299">
        <f>SUM(O827*60)</f>
        <v>65.739402518066</v>
      </c>
    </row>
    <row r="828" spans="1:17" ht="12.75" customHeight="1">
      <c r="A828" s="291"/>
      <c r="B828" s="296" t="s">
        <v>421</v>
      </c>
      <c r="C828" s="53" t="s">
        <v>432</v>
      </c>
      <c r="D828" s="18">
        <v>18</v>
      </c>
      <c r="E828" s="18">
        <v>1987</v>
      </c>
      <c r="F828" s="303">
        <v>16.117</v>
      </c>
      <c r="G828" s="303">
        <v>1.247</v>
      </c>
      <c r="H828" s="303">
        <v>2.4</v>
      </c>
      <c r="I828" s="303">
        <v>12.47</v>
      </c>
      <c r="J828" s="303">
        <v>650.8</v>
      </c>
      <c r="K828" s="303">
        <v>12.47</v>
      </c>
      <c r="L828" s="303">
        <v>650.8</v>
      </c>
      <c r="M828" s="54">
        <f>K828/L828</f>
        <v>0.01916103257529195</v>
      </c>
      <c r="N828" s="55">
        <v>85.02</v>
      </c>
      <c r="O828" s="56">
        <f>M828*N828</f>
        <v>1.6290709895513216</v>
      </c>
      <c r="P828" s="56">
        <f>M828*60*1000</f>
        <v>1149.661954517517</v>
      </c>
      <c r="Q828" s="304">
        <f>P828*N828/1000</f>
        <v>97.74425937307929</v>
      </c>
    </row>
    <row r="829" spans="1:17" ht="12.75" customHeight="1">
      <c r="A829" s="291"/>
      <c r="B829" s="292" t="s">
        <v>252</v>
      </c>
      <c r="C829" s="297" t="s">
        <v>248</v>
      </c>
      <c r="D829" s="16">
        <v>24</v>
      </c>
      <c r="E829" s="16">
        <v>1960</v>
      </c>
      <c r="F829" s="298">
        <v>17.56</v>
      </c>
      <c r="G829" s="298"/>
      <c r="H829" s="298"/>
      <c r="I829" s="298">
        <v>17.56</v>
      </c>
      <c r="J829" s="298">
        <v>914.41</v>
      </c>
      <c r="K829" s="298">
        <v>17.56</v>
      </c>
      <c r="L829" s="298">
        <v>914.41</v>
      </c>
      <c r="M829" s="61">
        <f>K829/L829</f>
        <v>0.019203639505254753</v>
      </c>
      <c r="N829" s="62">
        <v>63.329</v>
      </c>
      <c r="O829" s="62">
        <f>K829*N829/J829</f>
        <v>1.2161472862282783</v>
      </c>
      <c r="P829" s="62">
        <f>M829*60*1000</f>
        <v>1152.218370315285</v>
      </c>
      <c r="Q829" s="299">
        <f>O829*60</f>
        <v>72.9688371736967</v>
      </c>
    </row>
    <row r="830" spans="1:17" ht="12.75" customHeight="1">
      <c r="A830" s="291"/>
      <c r="B830" s="292" t="s">
        <v>186</v>
      </c>
      <c r="C830" s="293" t="s">
        <v>181</v>
      </c>
      <c r="D830" s="57">
        <v>4</v>
      </c>
      <c r="E830" s="57">
        <v>1963</v>
      </c>
      <c r="F830" s="294">
        <v>3.264</v>
      </c>
      <c r="G830" s="294">
        <v>0.315263</v>
      </c>
      <c r="H830" s="294">
        <v>0.04</v>
      </c>
      <c r="I830" s="294">
        <v>2.908736</v>
      </c>
      <c r="J830" s="294">
        <v>150.99</v>
      </c>
      <c r="K830" s="294">
        <v>2.908736</v>
      </c>
      <c r="L830" s="294">
        <v>150.99</v>
      </c>
      <c r="M830" s="58">
        <v>0.01926442810782171</v>
      </c>
      <c r="N830" s="59">
        <v>69.215</v>
      </c>
      <c r="O830" s="59">
        <v>1.3333873914828798</v>
      </c>
      <c r="P830" s="59">
        <v>1155.8656864693025</v>
      </c>
      <c r="Q830" s="295">
        <v>80.00324348897277</v>
      </c>
    </row>
    <row r="831" spans="1:17" ht="12.75" customHeight="1">
      <c r="A831" s="291"/>
      <c r="B831" s="296" t="s">
        <v>418</v>
      </c>
      <c r="C831" s="315" t="s">
        <v>695</v>
      </c>
      <c r="D831" s="18">
        <v>6</v>
      </c>
      <c r="E831" s="18">
        <v>1936</v>
      </c>
      <c r="F831" s="303">
        <v>6.145001000000001</v>
      </c>
      <c r="G831" s="303">
        <v>0.89607</v>
      </c>
      <c r="H831" s="303">
        <v>0.06</v>
      </c>
      <c r="I831" s="303">
        <v>5.188931</v>
      </c>
      <c r="J831" s="303">
        <v>266.57</v>
      </c>
      <c r="K831" s="303">
        <v>5.188931</v>
      </c>
      <c r="L831" s="303">
        <v>266.57</v>
      </c>
      <c r="M831" s="54">
        <v>0.01946554751097273</v>
      </c>
      <c r="N831" s="55">
        <v>59.078</v>
      </c>
      <c r="O831" s="56">
        <v>1.1499856158532469</v>
      </c>
      <c r="P831" s="56">
        <v>1167.9328506583638</v>
      </c>
      <c r="Q831" s="304">
        <v>68.99913695119481</v>
      </c>
    </row>
    <row r="832" spans="1:17" ht="12.75" customHeight="1">
      <c r="A832" s="291"/>
      <c r="B832" s="296" t="s">
        <v>277</v>
      </c>
      <c r="C832" s="297" t="s">
        <v>272</v>
      </c>
      <c r="D832" s="16">
        <v>12</v>
      </c>
      <c r="E832" s="16">
        <v>1962</v>
      </c>
      <c r="F832" s="298">
        <f>SUM(G832+H832+I832)</f>
        <v>12.8</v>
      </c>
      <c r="G832" s="298">
        <v>0.5</v>
      </c>
      <c r="H832" s="298">
        <v>1.8</v>
      </c>
      <c r="I832" s="298">
        <v>10.5</v>
      </c>
      <c r="J832" s="298">
        <v>538</v>
      </c>
      <c r="K832" s="298">
        <v>8.8</v>
      </c>
      <c r="L832" s="298">
        <v>451.7</v>
      </c>
      <c r="M832" s="61">
        <f>SUM(K832/L832)</f>
        <v>0.01948195705114014</v>
      </c>
      <c r="N832" s="62">
        <v>57.3</v>
      </c>
      <c r="O832" s="62">
        <f>SUM(M832*N832)</f>
        <v>1.1163161390303298</v>
      </c>
      <c r="P832" s="62">
        <f>SUM(M832*60*1000)</f>
        <v>1168.9174230684082</v>
      </c>
      <c r="Q832" s="299">
        <f>SUM(O832*60)</f>
        <v>66.97896834181978</v>
      </c>
    </row>
    <row r="833" spans="1:17" ht="12.75" customHeight="1">
      <c r="A833" s="291"/>
      <c r="B833" s="292" t="s">
        <v>340</v>
      </c>
      <c r="C833" s="315" t="s">
        <v>737</v>
      </c>
      <c r="D833" s="18">
        <v>6</v>
      </c>
      <c r="E833" s="18">
        <v>1986</v>
      </c>
      <c r="F833" s="303">
        <v>7.2</v>
      </c>
      <c r="G833" s="303">
        <v>0.3</v>
      </c>
      <c r="H833" s="303">
        <v>0.9</v>
      </c>
      <c r="I833" s="303">
        <v>6.01</v>
      </c>
      <c r="J833" s="303">
        <v>378.43</v>
      </c>
      <c r="K833" s="303">
        <v>6.01</v>
      </c>
      <c r="L833" s="303">
        <v>305.16</v>
      </c>
      <c r="M833" s="54">
        <f>K833/L833</f>
        <v>0.019694586446454318</v>
      </c>
      <c r="N833" s="55">
        <v>83.2</v>
      </c>
      <c r="O833" s="56">
        <f>M833*N833</f>
        <v>1.6385895923449993</v>
      </c>
      <c r="P833" s="56">
        <f>M833*60*1000</f>
        <v>1181.675186787259</v>
      </c>
      <c r="Q833" s="304">
        <f>P833*N833/1000</f>
        <v>98.31537554069996</v>
      </c>
    </row>
    <row r="834" spans="1:17" ht="12.75" customHeight="1">
      <c r="A834" s="291"/>
      <c r="B834" s="296" t="s">
        <v>723</v>
      </c>
      <c r="C834" s="315" t="s">
        <v>751</v>
      </c>
      <c r="D834" s="18">
        <v>12</v>
      </c>
      <c r="E834" s="18">
        <v>1960</v>
      </c>
      <c r="F834" s="303">
        <v>12.2</v>
      </c>
      <c r="G834" s="303">
        <v>1.198</v>
      </c>
      <c r="H834" s="303">
        <v>0.09</v>
      </c>
      <c r="I834" s="303">
        <v>10.911</v>
      </c>
      <c r="J834" s="303">
        <v>550.28</v>
      </c>
      <c r="K834" s="303">
        <v>10.911</v>
      </c>
      <c r="L834" s="303">
        <v>550.28</v>
      </c>
      <c r="M834" s="54">
        <f>K834/L834</f>
        <v>0.019828087519081196</v>
      </c>
      <c r="N834" s="55">
        <v>83.2</v>
      </c>
      <c r="O834" s="56">
        <f>M834*N834</f>
        <v>1.6496968815875555</v>
      </c>
      <c r="P834" s="56">
        <f>M834*60*1000</f>
        <v>1189.6852511448717</v>
      </c>
      <c r="Q834" s="304">
        <f>P834*N834/1000</f>
        <v>98.98181289525333</v>
      </c>
    </row>
    <row r="835" spans="1:17" ht="12.75" customHeight="1">
      <c r="A835" s="291"/>
      <c r="B835" s="292" t="s">
        <v>921</v>
      </c>
      <c r="C835" s="330" t="s">
        <v>919</v>
      </c>
      <c r="D835" s="331">
        <v>6</v>
      </c>
      <c r="E835" s="331">
        <v>1977</v>
      </c>
      <c r="F835" s="332">
        <v>7.903</v>
      </c>
      <c r="G835" s="332">
        <v>0.48339</v>
      </c>
      <c r="H835" s="332">
        <v>0.05</v>
      </c>
      <c r="I835" s="332">
        <v>7.36961</v>
      </c>
      <c r="J835" s="332">
        <v>371.33</v>
      </c>
      <c r="K835" s="332">
        <v>7.36961</v>
      </c>
      <c r="L835" s="332">
        <v>371.33</v>
      </c>
      <c r="M835" s="333">
        <v>0.01984652465461988</v>
      </c>
      <c r="N835" s="334">
        <v>88.399</v>
      </c>
      <c r="O835" s="334">
        <v>1.7544129329437428</v>
      </c>
      <c r="P835" s="334">
        <v>1190.7914792771928</v>
      </c>
      <c r="Q835" s="335">
        <v>105.26477597662458</v>
      </c>
    </row>
    <row r="836" spans="1:17" ht="12.75" customHeight="1">
      <c r="A836" s="291"/>
      <c r="B836" s="292" t="s">
        <v>292</v>
      </c>
      <c r="C836" s="311" t="s">
        <v>467</v>
      </c>
      <c r="D836" s="22">
        <v>10</v>
      </c>
      <c r="E836" s="22" t="s">
        <v>35</v>
      </c>
      <c r="F836" s="312">
        <v>6.873</v>
      </c>
      <c r="G836" s="312">
        <v>0.612</v>
      </c>
      <c r="H836" s="312">
        <v>0</v>
      </c>
      <c r="I836" s="312">
        <v>6.261</v>
      </c>
      <c r="J836" s="312">
        <v>314.19</v>
      </c>
      <c r="K836" s="312">
        <v>6.261</v>
      </c>
      <c r="L836" s="312">
        <v>314.19</v>
      </c>
      <c r="M836" s="65">
        <v>0.019927432445335624</v>
      </c>
      <c r="N836" s="66">
        <v>50.1</v>
      </c>
      <c r="O836" s="67">
        <v>0.9983643655113148</v>
      </c>
      <c r="P836" s="67">
        <v>1195.6459467201375</v>
      </c>
      <c r="Q836" s="313">
        <v>59.90186193067889</v>
      </c>
    </row>
    <row r="837" spans="1:17" ht="12.75" customHeight="1">
      <c r="A837" s="291"/>
      <c r="B837" s="292" t="s">
        <v>76</v>
      </c>
      <c r="C837" s="297" t="s">
        <v>70</v>
      </c>
      <c r="D837" s="16">
        <v>18</v>
      </c>
      <c r="E837" s="16">
        <v>1959</v>
      </c>
      <c r="F837" s="298">
        <v>20.93</v>
      </c>
      <c r="G837" s="298">
        <v>1.67</v>
      </c>
      <c r="H837" s="298">
        <v>0</v>
      </c>
      <c r="I837" s="298">
        <f>F837-G837-H837</f>
        <v>19.259999999999998</v>
      </c>
      <c r="J837" s="298">
        <v>963.76</v>
      </c>
      <c r="K837" s="298">
        <f>I837/J837*L837</f>
        <v>19.259999999999998</v>
      </c>
      <c r="L837" s="298">
        <v>963.76</v>
      </c>
      <c r="M837" s="61">
        <f>K837/L837</f>
        <v>0.01998422843861542</v>
      </c>
      <c r="N837" s="62">
        <v>49.595</v>
      </c>
      <c r="O837" s="62">
        <f>M837*N837</f>
        <v>0.9911178094131318</v>
      </c>
      <c r="P837" s="62">
        <f>M837*60*1000</f>
        <v>1199.0537063169254</v>
      </c>
      <c r="Q837" s="299">
        <f>P837*N837/1000</f>
        <v>59.467068564787915</v>
      </c>
    </row>
    <row r="838" spans="1:17" ht="12.75" customHeight="1">
      <c r="A838" s="291"/>
      <c r="B838" s="296" t="s">
        <v>723</v>
      </c>
      <c r="C838" s="328" t="s">
        <v>752</v>
      </c>
      <c r="D838" s="18">
        <v>9</v>
      </c>
      <c r="E838" s="18">
        <v>1977</v>
      </c>
      <c r="F838" s="303">
        <v>11.2</v>
      </c>
      <c r="G838" s="303">
        <v>0.506</v>
      </c>
      <c r="H838" s="303">
        <v>1.44</v>
      </c>
      <c r="I838" s="303">
        <v>9.253</v>
      </c>
      <c r="J838" s="303">
        <v>460.02</v>
      </c>
      <c r="K838" s="303">
        <v>9.253</v>
      </c>
      <c r="L838" s="303">
        <v>460.02</v>
      </c>
      <c r="M838" s="54">
        <f>K838/L838</f>
        <v>0.020114342854658494</v>
      </c>
      <c r="N838" s="55">
        <v>83.2</v>
      </c>
      <c r="O838" s="56">
        <f>M838*N838</f>
        <v>1.6735133255075867</v>
      </c>
      <c r="P838" s="56">
        <f>M838*60*1000</f>
        <v>1206.8605712795095</v>
      </c>
      <c r="Q838" s="304">
        <f>P838*N838/1000</f>
        <v>100.4107995304552</v>
      </c>
    </row>
    <row r="839" spans="1:17" ht="12.75" customHeight="1">
      <c r="A839" s="291"/>
      <c r="B839" s="296" t="s">
        <v>118</v>
      </c>
      <c r="C839" s="308" t="s">
        <v>114</v>
      </c>
      <c r="D839" s="27">
        <v>5</v>
      </c>
      <c r="E839" s="27">
        <v>1961</v>
      </c>
      <c r="F839" s="309">
        <v>4.508</v>
      </c>
      <c r="G839" s="309">
        <v>0</v>
      </c>
      <c r="H839" s="309">
        <v>0</v>
      </c>
      <c r="I839" s="309">
        <v>4.508</v>
      </c>
      <c r="J839" s="309">
        <v>223.64</v>
      </c>
      <c r="K839" s="309">
        <v>4.508</v>
      </c>
      <c r="L839" s="309">
        <v>223.64</v>
      </c>
      <c r="M839" s="63">
        <v>0.0201573958147022</v>
      </c>
      <c r="N839" s="64">
        <v>83.712</v>
      </c>
      <c r="O839" s="64">
        <v>1.6874159184403505</v>
      </c>
      <c r="P839" s="64">
        <v>1209.443748882132</v>
      </c>
      <c r="Q839" s="310">
        <v>101.24495510642105</v>
      </c>
    </row>
    <row r="840" spans="1:17" ht="12.75" customHeight="1">
      <c r="A840" s="291"/>
      <c r="B840" s="296" t="s">
        <v>24</v>
      </c>
      <c r="C840" s="315" t="s">
        <v>359</v>
      </c>
      <c r="D840" s="18">
        <v>5</v>
      </c>
      <c r="E840" s="18" t="s">
        <v>28</v>
      </c>
      <c r="F840" s="303">
        <f>+G840+H840+I840</f>
        <v>4.545001</v>
      </c>
      <c r="G840" s="303">
        <v>0</v>
      </c>
      <c r="H840" s="303">
        <v>0</v>
      </c>
      <c r="I840" s="303">
        <v>4.545001</v>
      </c>
      <c r="J840" s="303">
        <v>224.51</v>
      </c>
      <c r="K840" s="303">
        <v>4.545001</v>
      </c>
      <c r="L840" s="303">
        <v>224.51</v>
      </c>
      <c r="M840" s="54">
        <f>K840/L840</f>
        <v>0.020244091577212596</v>
      </c>
      <c r="N840" s="55">
        <v>67.035</v>
      </c>
      <c r="O840" s="56">
        <f>M840*N840</f>
        <v>1.3570626788784463</v>
      </c>
      <c r="P840" s="56">
        <f>M840*60*1000</f>
        <v>1214.6454946327558</v>
      </c>
      <c r="Q840" s="304">
        <f>P840*N840/1000</f>
        <v>81.42376073270678</v>
      </c>
    </row>
    <row r="841" spans="1:17" ht="12.75" customHeight="1">
      <c r="A841" s="291"/>
      <c r="B841" s="292" t="s">
        <v>289</v>
      </c>
      <c r="C841" s="315" t="s">
        <v>286</v>
      </c>
      <c r="D841" s="18">
        <v>6</v>
      </c>
      <c r="E841" s="18">
        <v>1959</v>
      </c>
      <c r="F841" s="303">
        <v>7.468</v>
      </c>
      <c r="G841" s="303">
        <v>0.44676</v>
      </c>
      <c r="H841" s="303">
        <v>0.66</v>
      </c>
      <c r="I841" s="303">
        <v>6.36124</v>
      </c>
      <c r="J841" s="303">
        <v>311.52</v>
      </c>
      <c r="K841" s="303">
        <v>4.43563</v>
      </c>
      <c r="L841" s="303">
        <v>217.22</v>
      </c>
      <c r="M841" s="54">
        <v>0.020419988951293617</v>
      </c>
      <c r="N841" s="55">
        <v>55.59</v>
      </c>
      <c r="O841" s="56">
        <v>1.1351471858024123</v>
      </c>
      <c r="P841" s="56">
        <v>1225.199337077617</v>
      </c>
      <c r="Q841" s="304">
        <v>68.10883114814473</v>
      </c>
    </row>
    <row r="842" spans="1:17" ht="12.75" customHeight="1">
      <c r="A842" s="291"/>
      <c r="B842" s="292" t="s">
        <v>186</v>
      </c>
      <c r="C842" s="293" t="s">
        <v>180</v>
      </c>
      <c r="D842" s="57">
        <v>6</v>
      </c>
      <c r="E842" s="57">
        <v>1940</v>
      </c>
      <c r="F842" s="294">
        <v>5.34</v>
      </c>
      <c r="G842" s="294">
        <v>0.21472</v>
      </c>
      <c r="H842" s="294">
        <v>0</v>
      </c>
      <c r="I842" s="294">
        <v>5.12528</v>
      </c>
      <c r="J842" s="294">
        <v>250.65</v>
      </c>
      <c r="K842" s="294">
        <v>5.12528</v>
      </c>
      <c r="L842" s="294">
        <v>250.65</v>
      </c>
      <c r="M842" s="58">
        <v>0.02044795531617794</v>
      </c>
      <c r="N842" s="59">
        <v>69.215</v>
      </c>
      <c r="O842" s="59">
        <v>1.4153052272092561</v>
      </c>
      <c r="P842" s="59">
        <v>1226.8773189706762</v>
      </c>
      <c r="Q842" s="295">
        <v>84.91831363255537</v>
      </c>
    </row>
    <row r="843" spans="1:17" ht="12.75" customHeight="1">
      <c r="A843" s="291"/>
      <c r="B843" s="296" t="s">
        <v>24</v>
      </c>
      <c r="C843" s="315" t="s">
        <v>196</v>
      </c>
      <c r="D843" s="18">
        <v>4</v>
      </c>
      <c r="E843" s="18" t="s">
        <v>28</v>
      </c>
      <c r="F843" s="303">
        <f>+G843+H843+I843</f>
        <v>2.077207</v>
      </c>
      <c r="G843" s="303">
        <v>0</v>
      </c>
      <c r="H843" s="303">
        <v>0</v>
      </c>
      <c r="I843" s="303">
        <v>2.077207</v>
      </c>
      <c r="J843" s="303">
        <v>100.97</v>
      </c>
      <c r="K843" s="303">
        <v>2.077207</v>
      </c>
      <c r="L843" s="303">
        <v>100.97</v>
      </c>
      <c r="M843" s="54">
        <f>K843/L843</f>
        <v>0.020572516589085866</v>
      </c>
      <c r="N843" s="55">
        <v>67.035</v>
      </c>
      <c r="O843" s="56">
        <f>M843*N843</f>
        <v>1.379078649549371</v>
      </c>
      <c r="P843" s="56">
        <f>M843*60*1000</f>
        <v>1234.350995345152</v>
      </c>
      <c r="Q843" s="304">
        <f>P843*N843/1000</f>
        <v>82.74471897296225</v>
      </c>
    </row>
    <row r="844" spans="1:17" ht="12.75" customHeight="1">
      <c r="A844" s="291"/>
      <c r="B844" s="292" t="s">
        <v>252</v>
      </c>
      <c r="C844" s="297" t="s">
        <v>250</v>
      </c>
      <c r="D844" s="16">
        <v>10</v>
      </c>
      <c r="E844" s="16">
        <v>1938</v>
      </c>
      <c r="F844" s="298">
        <v>6.283</v>
      </c>
      <c r="G844" s="298"/>
      <c r="H844" s="298"/>
      <c r="I844" s="298">
        <v>6.283</v>
      </c>
      <c r="J844" s="298">
        <v>304.82</v>
      </c>
      <c r="K844" s="298">
        <v>6.283</v>
      </c>
      <c r="L844" s="298">
        <v>304.82</v>
      </c>
      <c r="M844" s="61">
        <f>K844/L844</f>
        <v>0.02061216455613149</v>
      </c>
      <c r="N844" s="62">
        <v>63.329</v>
      </c>
      <c r="O844" s="62">
        <f>K844*N844/J844</f>
        <v>1.305347769175251</v>
      </c>
      <c r="P844" s="62">
        <f>M844*60*1000</f>
        <v>1236.7298733678895</v>
      </c>
      <c r="Q844" s="299">
        <f>O844*60</f>
        <v>78.32086615051506</v>
      </c>
    </row>
    <row r="845" spans="1:17" ht="12.75" customHeight="1">
      <c r="A845" s="291"/>
      <c r="B845" s="292" t="s">
        <v>252</v>
      </c>
      <c r="C845" s="297" t="s">
        <v>249</v>
      </c>
      <c r="D845" s="16">
        <v>24</v>
      </c>
      <c r="E845" s="16">
        <v>1961</v>
      </c>
      <c r="F845" s="298">
        <v>18.75</v>
      </c>
      <c r="G845" s="298"/>
      <c r="H845" s="298"/>
      <c r="I845" s="298">
        <v>18.75</v>
      </c>
      <c r="J845" s="298">
        <v>909.58</v>
      </c>
      <c r="K845" s="298">
        <v>18.75</v>
      </c>
      <c r="L845" s="298">
        <v>909.58</v>
      </c>
      <c r="M845" s="61">
        <f>K845/L845</f>
        <v>0.02061390971657248</v>
      </c>
      <c r="N845" s="62">
        <v>63.329</v>
      </c>
      <c r="O845" s="62">
        <f>K845*N845/J845</f>
        <v>1.3054582884408188</v>
      </c>
      <c r="P845" s="62">
        <f>M845*60*1000</f>
        <v>1236.8345829943487</v>
      </c>
      <c r="Q845" s="299">
        <f>O845*60</f>
        <v>78.32749730644913</v>
      </c>
    </row>
    <row r="846" spans="1:17" ht="12.75" customHeight="1">
      <c r="A846" s="291"/>
      <c r="B846" s="292" t="s">
        <v>252</v>
      </c>
      <c r="C846" s="297" t="s">
        <v>247</v>
      </c>
      <c r="D846" s="16">
        <v>16</v>
      </c>
      <c r="E846" s="16">
        <v>1964</v>
      </c>
      <c r="F846" s="298">
        <v>12.508</v>
      </c>
      <c r="G846" s="298"/>
      <c r="H846" s="298"/>
      <c r="I846" s="298">
        <v>12.508</v>
      </c>
      <c r="J846" s="298">
        <v>606.77</v>
      </c>
      <c r="K846" s="298">
        <v>12.508</v>
      </c>
      <c r="L846" s="298">
        <v>606.77</v>
      </c>
      <c r="M846" s="61">
        <f>K846/L846</f>
        <v>0.020614071229625722</v>
      </c>
      <c r="N846" s="62">
        <v>63.329</v>
      </c>
      <c r="O846" s="62">
        <f>K846*N846/J846</f>
        <v>1.3054685169009674</v>
      </c>
      <c r="P846" s="62">
        <f>M846*60*1000</f>
        <v>1236.8442737775433</v>
      </c>
      <c r="Q846" s="299">
        <f>O846*60</f>
        <v>78.32811101405805</v>
      </c>
    </row>
    <row r="847" spans="1:17" ht="12.75" customHeight="1">
      <c r="A847" s="291"/>
      <c r="B847" s="292" t="s">
        <v>252</v>
      </c>
      <c r="C847" s="297" t="s">
        <v>251</v>
      </c>
      <c r="D847" s="16">
        <v>8</v>
      </c>
      <c r="E847" s="16">
        <v>1960</v>
      </c>
      <c r="F847" s="298">
        <v>5.96</v>
      </c>
      <c r="G847" s="298"/>
      <c r="H847" s="298"/>
      <c r="I847" s="298">
        <v>5.96</v>
      </c>
      <c r="J847" s="298">
        <v>288.58</v>
      </c>
      <c r="K847" s="298">
        <v>5.96</v>
      </c>
      <c r="L847" s="298">
        <v>288.58</v>
      </c>
      <c r="M847" s="61">
        <f>K847/L847</f>
        <v>0.020652851895488253</v>
      </c>
      <c r="N847" s="62">
        <v>63.329</v>
      </c>
      <c r="O847" s="62">
        <f>K847*N847/J847</f>
        <v>1.3079244576893756</v>
      </c>
      <c r="P847" s="62">
        <f>M847*60*1000</f>
        <v>1239.171113729295</v>
      </c>
      <c r="Q847" s="299">
        <f>O847*60</f>
        <v>78.47546746136254</v>
      </c>
    </row>
    <row r="848" spans="1:17" ht="12.75" customHeight="1">
      <c r="A848" s="291"/>
      <c r="B848" s="296" t="s">
        <v>277</v>
      </c>
      <c r="C848" s="297" t="s">
        <v>271</v>
      </c>
      <c r="D848" s="16">
        <v>8</v>
      </c>
      <c r="E848" s="16">
        <v>1959</v>
      </c>
      <c r="F848" s="298">
        <f>SUM(G848+H848+I848)</f>
        <v>6.4</v>
      </c>
      <c r="G848" s="298"/>
      <c r="H848" s="298">
        <v>0</v>
      </c>
      <c r="I848" s="298">
        <v>6.4</v>
      </c>
      <c r="J848" s="298">
        <v>303.83</v>
      </c>
      <c r="K848" s="298">
        <v>5.4</v>
      </c>
      <c r="L848" s="298">
        <v>256.9</v>
      </c>
      <c r="M848" s="61">
        <f>SUM(K848/L848)</f>
        <v>0.021019852082522387</v>
      </c>
      <c r="N848" s="62">
        <v>57.3</v>
      </c>
      <c r="O848" s="62">
        <f>SUM(M848*N848)</f>
        <v>1.2044375243285328</v>
      </c>
      <c r="P848" s="62">
        <f>SUM(M848*60*1000)</f>
        <v>1261.1911249513432</v>
      </c>
      <c r="Q848" s="299">
        <f>SUM(O848*60)</f>
        <v>72.26625145971197</v>
      </c>
    </row>
    <row r="849" spans="1:17" ht="12.75" customHeight="1">
      <c r="A849" s="291"/>
      <c r="B849" s="292" t="s">
        <v>252</v>
      </c>
      <c r="C849" s="297" t="s">
        <v>246</v>
      </c>
      <c r="D849" s="16">
        <v>9</v>
      </c>
      <c r="E849" s="16">
        <v>1961</v>
      </c>
      <c r="F849" s="298">
        <v>8.35</v>
      </c>
      <c r="G849" s="298"/>
      <c r="H849" s="298"/>
      <c r="I849" s="298">
        <v>8.35</v>
      </c>
      <c r="J849" s="298">
        <v>391.38</v>
      </c>
      <c r="K849" s="298">
        <v>8.35</v>
      </c>
      <c r="L849" s="298">
        <v>391.38</v>
      </c>
      <c r="M849" s="61">
        <f>K849/L849</f>
        <v>0.021334764167816444</v>
      </c>
      <c r="N849" s="62">
        <v>63.329</v>
      </c>
      <c r="O849" s="62">
        <f>K849*N849/J849</f>
        <v>1.3511092799836475</v>
      </c>
      <c r="P849" s="62">
        <f>M849*60*1000</f>
        <v>1280.0858500689867</v>
      </c>
      <c r="Q849" s="299">
        <f>O849*60</f>
        <v>81.06655679901885</v>
      </c>
    </row>
    <row r="850" spans="1:17" ht="12.75" customHeight="1">
      <c r="A850" s="291"/>
      <c r="B850" s="292" t="s">
        <v>921</v>
      </c>
      <c r="C850" s="330" t="s">
        <v>920</v>
      </c>
      <c r="D850" s="331">
        <v>6</v>
      </c>
      <c r="E850" s="331">
        <v>1961</v>
      </c>
      <c r="F850" s="332">
        <v>2.566</v>
      </c>
      <c r="G850" s="332">
        <v>0</v>
      </c>
      <c r="H850" s="332">
        <v>0</v>
      </c>
      <c r="I850" s="332">
        <v>2.5659989999999997</v>
      </c>
      <c r="J850" s="332">
        <v>120.27</v>
      </c>
      <c r="K850" s="332">
        <v>2.5659989999999997</v>
      </c>
      <c r="L850" s="332">
        <v>120.27</v>
      </c>
      <c r="M850" s="333">
        <v>0.021335320528810174</v>
      </c>
      <c r="N850" s="334">
        <v>88.399</v>
      </c>
      <c r="O850" s="334">
        <v>1.8860209994262906</v>
      </c>
      <c r="P850" s="334">
        <v>1280.1192317286104</v>
      </c>
      <c r="Q850" s="335">
        <v>113.16125996557744</v>
      </c>
    </row>
    <row r="851" spans="1:17" ht="12.75" customHeight="1">
      <c r="A851" s="291"/>
      <c r="B851" s="296" t="s">
        <v>24</v>
      </c>
      <c r="C851" s="315" t="s">
        <v>187</v>
      </c>
      <c r="D851" s="18">
        <v>6</v>
      </c>
      <c r="E851" s="18" t="s">
        <v>28</v>
      </c>
      <c r="F851" s="303">
        <f>+G851+H851+I851</f>
        <v>3.396037</v>
      </c>
      <c r="G851" s="303">
        <v>0.027495</v>
      </c>
      <c r="H851" s="303">
        <v>0.02</v>
      </c>
      <c r="I851" s="303">
        <v>3.348542</v>
      </c>
      <c r="J851" s="303">
        <v>156.39</v>
      </c>
      <c r="K851" s="303">
        <v>3.348542</v>
      </c>
      <c r="L851" s="303">
        <v>156.39</v>
      </c>
      <c r="M851" s="54">
        <f>K851/L851</f>
        <v>0.02141148411023723</v>
      </c>
      <c r="N851" s="55">
        <v>67.035</v>
      </c>
      <c r="O851" s="56">
        <f>M851*N851</f>
        <v>1.4353188373297527</v>
      </c>
      <c r="P851" s="56">
        <f>M851*60*1000</f>
        <v>1284.6890466142338</v>
      </c>
      <c r="Q851" s="304">
        <f>P851*N851/1000</f>
        <v>86.11913023978515</v>
      </c>
    </row>
    <row r="852" spans="1:17" ht="12.75" customHeight="1">
      <c r="A852" s="291"/>
      <c r="B852" s="292" t="s">
        <v>186</v>
      </c>
      <c r="C852" s="293" t="s">
        <v>182</v>
      </c>
      <c r="D852" s="57">
        <v>8</v>
      </c>
      <c r="E852" s="57">
        <v>1959</v>
      </c>
      <c r="F852" s="294">
        <v>7.768066</v>
      </c>
      <c r="G852" s="294">
        <v>0</v>
      </c>
      <c r="H852" s="294">
        <v>0</v>
      </c>
      <c r="I852" s="294">
        <v>7.768066</v>
      </c>
      <c r="J852" s="294">
        <v>361.06</v>
      </c>
      <c r="K852" s="294">
        <v>7.768066</v>
      </c>
      <c r="L852" s="294">
        <v>361.06</v>
      </c>
      <c r="M852" s="58">
        <v>0.021514612529773446</v>
      </c>
      <c r="N852" s="59">
        <v>69.215</v>
      </c>
      <c r="O852" s="59">
        <v>1.4891339062482691</v>
      </c>
      <c r="P852" s="59">
        <v>1290.8767517864069</v>
      </c>
      <c r="Q852" s="295">
        <v>89.34803437489616</v>
      </c>
    </row>
    <row r="853" spans="1:17" ht="12.75" customHeight="1">
      <c r="A853" s="291"/>
      <c r="B853" s="292" t="s">
        <v>186</v>
      </c>
      <c r="C853" s="293" t="s">
        <v>179</v>
      </c>
      <c r="D853" s="57">
        <v>6</v>
      </c>
      <c r="E853" s="57">
        <v>1959</v>
      </c>
      <c r="F853" s="294">
        <v>7.598</v>
      </c>
      <c r="G853" s="294">
        <v>0.845997</v>
      </c>
      <c r="H853" s="294">
        <v>0.06</v>
      </c>
      <c r="I853" s="294">
        <v>6.692003</v>
      </c>
      <c r="J853" s="294">
        <v>310.93</v>
      </c>
      <c r="K853" s="294">
        <v>6.692003</v>
      </c>
      <c r="L853" s="294">
        <v>310.93</v>
      </c>
      <c r="M853" s="58">
        <v>0.021522538835107578</v>
      </c>
      <c r="N853" s="59">
        <v>69.215</v>
      </c>
      <c r="O853" s="59">
        <v>1.489682525471971</v>
      </c>
      <c r="P853" s="59">
        <v>1291.3523301064547</v>
      </c>
      <c r="Q853" s="295">
        <v>89.38095152831826</v>
      </c>
    </row>
    <row r="854" spans="1:17" ht="12.75" customHeight="1">
      <c r="A854" s="291"/>
      <c r="B854" s="296" t="s">
        <v>277</v>
      </c>
      <c r="C854" s="297" t="s">
        <v>274</v>
      </c>
      <c r="D854" s="16">
        <v>6</v>
      </c>
      <c r="E854" s="16" t="s">
        <v>275</v>
      </c>
      <c r="F854" s="298">
        <v>6.640000000000001</v>
      </c>
      <c r="G854" s="298">
        <v>0.3</v>
      </c>
      <c r="H854" s="298">
        <v>0.9</v>
      </c>
      <c r="I854" s="298">
        <v>5.44</v>
      </c>
      <c r="J854" s="298">
        <v>252.5</v>
      </c>
      <c r="K854" s="298">
        <v>5.44</v>
      </c>
      <c r="L854" s="298">
        <v>252.5</v>
      </c>
      <c r="M854" s="61">
        <v>0.021544554455445546</v>
      </c>
      <c r="N854" s="62">
        <v>57.3</v>
      </c>
      <c r="O854" s="62">
        <v>1.2345029702970298</v>
      </c>
      <c r="P854" s="62">
        <v>1292.6732673267327</v>
      </c>
      <c r="Q854" s="299">
        <v>74.07017821782179</v>
      </c>
    </row>
    <row r="855" spans="1:17" ht="12.75" customHeight="1">
      <c r="A855" s="291"/>
      <c r="B855" s="292" t="s">
        <v>186</v>
      </c>
      <c r="C855" s="293" t="s">
        <v>183</v>
      </c>
      <c r="D855" s="57">
        <v>4</v>
      </c>
      <c r="E855" s="57">
        <v>1952</v>
      </c>
      <c r="F855" s="294">
        <v>2.389966</v>
      </c>
      <c r="G855" s="294">
        <v>0</v>
      </c>
      <c r="H855" s="294">
        <v>0</v>
      </c>
      <c r="I855" s="294">
        <v>2.389966</v>
      </c>
      <c r="J855" s="294">
        <v>108</v>
      </c>
      <c r="K855" s="294">
        <v>2.389966</v>
      </c>
      <c r="L855" s="294">
        <v>108</v>
      </c>
      <c r="M855" s="58">
        <v>0.022129314814814813</v>
      </c>
      <c r="N855" s="59">
        <v>69.215</v>
      </c>
      <c r="O855" s="59">
        <v>1.5316805249074075</v>
      </c>
      <c r="P855" s="59">
        <v>1327.7588888888888</v>
      </c>
      <c r="Q855" s="295">
        <v>91.90083149444445</v>
      </c>
    </row>
    <row r="856" spans="1:17" ht="12.75" customHeight="1">
      <c r="A856" s="291"/>
      <c r="B856" s="296" t="s">
        <v>723</v>
      </c>
      <c r="C856" s="328" t="s">
        <v>753</v>
      </c>
      <c r="D856" s="18">
        <v>12</v>
      </c>
      <c r="E856" s="18">
        <v>1959</v>
      </c>
      <c r="F856" s="303">
        <v>12.7</v>
      </c>
      <c r="G856" s="303">
        <v>0.38</v>
      </c>
      <c r="H856" s="303">
        <v>0.61</v>
      </c>
      <c r="I856" s="303">
        <v>11.7</v>
      </c>
      <c r="J856" s="303">
        <v>527.71</v>
      </c>
      <c r="K856" s="303">
        <v>11.7</v>
      </c>
      <c r="L856" s="303">
        <v>527.71</v>
      </c>
      <c r="M856" s="54">
        <f>K856/L856</f>
        <v>0.022171268310246156</v>
      </c>
      <c r="N856" s="55">
        <v>83.2</v>
      </c>
      <c r="O856" s="56">
        <f>M856*N856</f>
        <v>1.8446495234124802</v>
      </c>
      <c r="P856" s="56">
        <f>M856*60*1000</f>
        <v>1330.2760986147694</v>
      </c>
      <c r="Q856" s="304">
        <f>P856*N856/1000</f>
        <v>110.67897140474881</v>
      </c>
    </row>
    <row r="857" spans="1:17" ht="12.75" customHeight="1">
      <c r="A857" s="291"/>
      <c r="B857" s="292" t="s">
        <v>186</v>
      </c>
      <c r="C857" s="293" t="s">
        <v>185</v>
      </c>
      <c r="D857" s="57">
        <v>13</v>
      </c>
      <c r="E857" s="57" t="s">
        <v>35</v>
      </c>
      <c r="F857" s="294">
        <v>9.033</v>
      </c>
      <c r="G857" s="294">
        <v>0</v>
      </c>
      <c r="H857" s="294">
        <v>0</v>
      </c>
      <c r="I857" s="294">
        <v>9.033</v>
      </c>
      <c r="J857" s="294">
        <v>397.64</v>
      </c>
      <c r="K857" s="294">
        <v>9.033</v>
      </c>
      <c r="L857" s="294">
        <v>397.64</v>
      </c>
      <c r="M857" s="58">
        <v>0.022716527512322702</v>
      </c>
      <c r="N857" s="59">
        <v>69.215</v>
      </c>
      <c r="O857" s="59">
        <v>1.5723244517654158</v>
      </c>
      <c r="P857" s="59">
        <v>1362.991650739362</v>
      </c>
      <c r="Q857" s="295">
        <v>94.33946710592495</v>
      </c>
    </row>
    <row r="858" spans="1:17" ht="12.75" customHeight="1">
      <c r="A858" s="291"/>
      <c r="B858" s="292" t="s">
        <v>289</v>
      </c>
      <c r="C858" s="315" t="s">
        <v>288</v>
      </c>
      <c r="D858" s="18">
        <v>6</v>
      </c>
      <c r="E858" s="18">
        <v>1926</v>
      </c>
      <c r="F858" s="303">
        <v>6.927</v>
      </c>
      <c r="G858" s="303">
        <v>0.19686</v>
      </c>
      <c r="H858" s="303">
        <v>0.8</v>
      </c>
      <c r="I858" s="303">
        <v>5.93014</v>
      </c>
      <c r="J858" s="303">
        <v>254.15</v>
      </c>
      <c r="K858" s="303">
        <v>4.533</v>
      </c>
      <c r="L858" s="303">
        <v>194.28</v>
      </c>
      <c r="M858" s="54">
        <v>0.02333230389129092</v>
      </c>
      <c r="N858" s="55">
        <v>55.59</v>
      </c>
      <c r="O858" s="56">
        <v>1.2970427733168624</v>
      </c>
      <c r="P858" s="56">
        <v>1399.9382334774552</v>
      </c>
      <c r="Q858" s="304">
        <v>77.82256639901175</v>
      </c>
    </row>
    <row r="859" spans="1:17" ht="12.75" customHeight="1">
      <c r="A859" s="291"/>
      <c r="B859" s="292" t="s">
        <v>289</v>
      </c>
      <c r="C859" s="315" t="s">
        <v>287</v>
      </c>
      <c r="D859" s="18">
        <v>23</v>
      </c>
      <c r="E859" s="18">
        <v>1963</v>
      </c>
      <c r="F859" s="303">
        <v>11.817</v>
      </c>
      <c r="G859" s="303"/>
      <c r="H859" s="303"/>
      <c r="I859" s="303">
        <v>11.817</v>
      </c>
      <c r="J859" s="303">
        <v>502.6</v>
      </c>
      <c r="K859" s="303">
        <v>11.817</v>
      </c>
      <c r="L859" s="303">
        <v>502.6</v>
      </c>
      <c r="M859" s="54">
        <v>0.023511738957421407</v>
      </c>
      <c r="N859" s="55">
        <v>55.59</v>
      </c>
      <c r="O859" s="56">
        <v>1.307017568643056</v>
      </c>
      <c r="P859" s="56">
        <v>1410.7043374452844</v>
      </c>
      <c r="Q859" s="304">
        <v>78.42105411858337</v>
      </c>
    </row>
    <row r="860" spans="1:17" ht="12.75" customHeight="1">
      <c r="A860" s="291"/>
      <c r="B860" s="292" t="s">
        <v>186</v>
      </c>
      <c r="C860" s="293" t="s">
        <v>184</v>
      </c>
      <c r="D860" s="57">
        <v>8</v>
      </c>
      <c r="E860" s="57" t="s">
        <v>35</v>
      </c>
      <c r="F860" s="294">
        <v>5.869</v>
      </c>
      <c r="G860" s="294">
        <v>0</v>
      </c>
      <c r="H860" s="294">
        <v>0</v>
      </c>
      <c r="I860" s="294">
        <v>5.869</v>
      </c>
      <c r="J860" s="294">
        <v>248.01</v>
      </c>
      <c r="K860" s="294">
        <v>5.869</v>
      </c>
      <c r="L860" s="294">
        <v>248.01</v>
      </c>
      <c r="M860" s="58">
        <v>0.023664368372243054</v>
      </c>
      <c r="N860" s="59">
        <v>69.215</v>
      </c>
      <c r="O860" s="59">
        <v>1.637929256884803</v>
      </c>
      <c r="P860" s="59">
        <v>1419.8621023345831</v>
      </c>
      <c r="Q860" s="295">
        <v>98.27575541308818</v>
      </c>
    </row>
    <row r="861" spans="1:17" ht="12.75" customHeight="1">
      <c r="A861" s="291"/>
      <c r="B861" s="292" t="s">
        <v>76</v>
      </c>
      <c r="C861" s="297" t="s">
        <v>75</v>
      </c>
      <c r="D861" s="16">
        <v>8</v>
      </c>
      <c r="E861" s="16">
        <v>1901</v>
      </c>
      <c r="F861" s="298">
        <v>8.1</v>
      </c>
      <c r="G861" s="298">
        <v>0</v>
      </c>
      <c r="H861" s="298">
        <v>0</v>
      </c>
      <c r="I861" s="298">
        <f>F861-G861-H861</f>
        <v>8.1</v>
      </c>
      <c r="J861" s="298">
        <v>330.14</v>
      </c>
      <c r="K861" s="298">
        <f>I861/J861*L861</f>
        <v>7.225570969891561</v>
      </c>
      <c r="L861" s="298">
        <v>294.5</v>
      </c>
      <c r="M861" s="61">
        <f>K861/L861</f>
        <v>0.024535045738171685</v>
      </c>
      <c r="N861" s="62">
        <v>49.595</v>
      </c>
      <c r="O861" s="62">
        <f>M861*N861</f>
        <v>1.2168155933846247</v>
      </c>
      <c r="P861" s="62">
        <f>M861*60*1000</f>
        <v>1472.1027442903012</v>
      </c>
      <c r="Q861" s="299">
        <f>P861*N861/1000</f>
        <v>73.00893560307748</v>
      </c>
    </row>
    <row r="862" spans="1:17" ht="12.75" customHeight="1">
      <c r="A862" s="291"/>
      <c r="B862" s="296" t="s">
        <v>24</v>
      </c>
      <c r="C862" s="315" t="s">
        <v>358</v>
      </c>
      <c r="D862" s="18">
        <v>5</v>
      </c>
      <c r="E862" s="18" t="s">
        <v>28</v>
      </c>
      <c r="F862" s="303">
        <f>+G862+H862+I862</f>
        <v>4.541999</v>
      </c>
      <c r="G862" s="303">
        <v>0</v>
      </c>
      <c r="H862" s="303">
        <v>0</v>
      </c>
      <c r="I862" s="303">
        <v>4.541999</v>
      </c>
      <c r="J862" s="303">
        <v>176.04</v>
      </c>
      <c r="K862" s="303">
        <v>4.541999</v>
      </c>
      <c r="L862" s="303">
        <v>176.04</v>
      </c>
      <c r="M862" s="54">
        <f>K862/L862</f>
        <v>0.025800948648034536</v>
      </c>
      <c r="N862" s="55">
        <v>67.035</v>
      </c>
      <c r="O862" s="56">
        <f>M862*N862</f>
        <v>1.729566592620995</v>
      </c>
      <c r="P862" s="56">
        <f>M862*60*1000</f>
        <v>1548.056918882072</v>
      </c>
      <c r="Q862" s="304">
        <f>P862*N862/1000</f>
        <v>103.7739955572597</v>
      </c>
    </row>
    <row r="863" spans="1:17" ht="12.75" customHeight="1">
      <c r="A863" s="291"/>
      <c r="B863" s="292" t="s">
        <v>129</v>
      </c>
      <c r="C863" s="328" t="s">
        <v>128</v>
      </c>
      <c r="D863" s="19">
        <v>4</v>
      </c>
      <c r="E863" s="18" t="s">
        <v>35</v>
      </c>
      <c r="F863" s="303">
        <f>G863+H863+I863</f>
        <v>3.5999990000000004</v>
      </c>
      <c r="G863" s="303">
        <v>0</v>
      </c>
      <c r="H863" s="303">
        <v>0</v>
      </c>
      <c r="I863" s="303">
        <v>3.5999990000000004</v>
      </c>
      <c r="J863" s="303">
        <v>135.59</v>
      </c>
      <c r="K863" s="303">
        <v>3.5999990000000004</v>
      </c>
      <c r="L863" s="303">
        <v>135.59</v>
      </c>
      <c r="M863" s="54">
        <f>K863/L863</f>
        <v>0.026550623202301057</v>
      </c>
      <c r="N863" s="55">
        <v>50.9</v>
      </c>
      <c r="O863" s="56">
        <f>M863*N863</f>
        <v>1.3514267209971238</v>
      </c>
      <c r="P863" s="56">
        <f>M863*60*1000</f>
        <v>1593.0373921380633</v>
      </c>
      <c r="Q863" s="304">
        <f>P863*N863/1000</f>
        <v>81.08560325982742</v>
      </c>
    </row>
    <row r="864" spans="1:17" ht="12.75" customHeight="1">
      <c r="A864" s="291"/>
      <c r="B864" s="292" t="s">
        <v>186</v>
      </c>
      <c r="C864" s="293" t="s">
        <v>177</v>
      </c>
      <c r="D864" s="57">
        <v>4</v>
      </c>
      <c r="E864" s="57">
        <v>1940</v>
      </c>
      <c r="F864" s="294">
        <v>8.288</v>
      </c>
      <c r="G864" s="294">
        <v>-2.015664</v>
      </c>
      <c r="H864" s="294">
        <v>-1.391776</v>
      </c>
      <c r="I864" s="294">
        <v>11.695437</v>
      </c>
      <c r="J864" s="294">
        <v>383.02000000000004</v>
      </c>
      <c r="K864" s="294">
        <v>11.695437</v>
      </c>
      <c r="L864" s="294">
        <v>383.02000000000004</v>
      </c>
      <c r="M864" s="58">
        <v>0.0305347945277009</v>
      </c>
      <c r="N864" s="59">
        <v>69.215</v>
      </c>
      <c r="O864" s="59">
        <v>2.113465803234818</v>
      </c>
      <c r="P864" s="59">
        <v>1832.087671662054</v>
      </c>
      <c r="Q864" s="295">
        <v>126.80794819408906</v>
      </c>
    </row>
    <row r="865" spans="1:17" ht="13.5" customHeight="1" thickBot="1">
      <c r="A865" s="291"/>
      <c r="B865" s="336" t="s">
        <v>294</v>
      </c>
      <c r="C865" s="337" t="s">
        <v>777</v>
      </c>
      <c r="D865" s="76">
        <v>3</v>
      </c>
      <c r="E865" s="76">
        <v>1940</v>
      </c>
      <c r="F865" s="338">
        <v>4.715</v>
      </c>
      <c r="G865" s="338"/>
      <c r="H865" s="338"/>
      <c r="I865" s="338">
        <v>4.715</v>
      </c>
      <c r="J865" s="338">
        <v>112.26</v>
      </c>
      <c r="K865" s="338">
        <v>4.7</v>
      </c>
      <c r="L865" s="338">
        <v>112.26</v>
      </c>
      <c r="M865" s="77">
        <v>0.041867094245501515</v>
      </c>
      <c r="N865" s="78">
        <v>57.12</v>
      </c>
      <c r="O865" s="79">
        <v>2.3914484233030464</v>
      </c>
      <c r="P865" s="79">
        <v>2512.025654730091</v>
      </c>
      <c r="Q865" s="339">
        <v>143.4869053981828</v>
      </c>
    </row>
    <row r="866" spans="11:12" ht="11.25">
      <c r="K866" s="106"/>
      <c r="L866" s="106"/>
    </row>
  </sheetData>
  <sheetProtection/>
  <mergeCells count="19">
    <mergeCell ref="A176:A374"/>
    <mergeCell ref="A375:A666"/>
    <mergeCell ref="A667:A865"/>
    <mergeCell ref="E2:E3"/>
    <mergeCell ref="M2:M3"/>
    <mergeCell ref="O2:O3"/>
    <mergeCell ref="C2:C4"/>
    <mergeCell ref="D2:D3"/>
    <mergeCell ref="J2:J3"/>
    <mergeCell ref="A6:A175"/>
    <mergeCell ref="K2:K3"/>
    <mergeCell ref="A1:Q1"/>
    <mergeCell ref="Q2:Q3"/>
    <mergeCell ref="P2:P3"/>
    <mergeCell ref="F2:I2"/>
    <mergeCell ref="N2:N3"/>
    <mergeCell ref="L2:L3"/>
    <mergeCell ref="B2:B4"/>
    <mergeCell ref="A2:A4"/>
  </mergeCells>
  <printOptions/>
  <pageMargins left="0.21" right="0.16" top="0.24" bottom="0.2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Nerijaus</cp:lastModifiedBy>
  <cp:lastPrinted>2013-11-18T06:30:13Z</cp:lastPrinted>
  <dcterms:created xsi:type="dcterms:W3CDTF">2007-12-03T08:09:16Z</dcterms:created>
  <dcterms:modified xsi:type="dcterms:W3CDTF">2015-05-25T06:26:16Z</dcterms:modified>
  <cp:category/>
  <cp:version/>
  <cp:contentType/>
  <cp:contentStatus/>
</cp:coreProperties>
</file>