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05" windowWidth="18810" windowHeight="6030"/>
  </bookViews>
  <sheets>
    <sheet name="2014_sausis" sheetId="4" r:id="rId1"/>
  </sheets>
  <calcPr calcId="125725"/>
</workbook>
</file>

<file path=xl/calcChain.xml><?xml version="1.0" encoding="utf-8"?>
<calcChain xmlns="http://schemas.openxmlformats.org/spreadsheetml/2006/main">
  <c r="M1483" i="4"/>
  <c r="O1483" s="1"/>
  <c r="M1482"/>
  <c r="O1482" s="1"/>
  <c r="M1481"/>
  <c r="O1481" s="1"/>
  <c r="M1480"/>
  <c r="O1480" s="1"/>
  <c r="M1479"/>
  <c r="O1479" s="1"/>
  <c r="M1478"/>
  <c r="O1478" s="1"/>
  <c r="M1477"/>
  <c r="O1477" s="1"/>
  <c r="M1476"/>
  <c r="O1476" s="1"/>
  <c r="M1475"/>
  <c r="O1475" s="1"/>
  <c r="M1474"/>
  <c r="O1474" s="1"/>
  <c r="M1473"/>
  <c r="O1473" s="1"/>
  <c r="M1472"/>
  <c r="O1472" s="1"/>
  <c r="M1471"/>
  <c r="O1471" s="1"/>
  <c r="M1470"/>
  <c r="O1470" s="1"/>
  <c r="M1469"/>
  <c r="O1469" s="1"/>
  <c r="M1468"/>
  <c r="O1468" s="1"/>
  <c r="M1467"/>
  <c r="O1467" s="1"/>
  <c r="M1466"/>
  <c r="O1466" s="1"/>
  <c r="M1464"/>
  <c r="O1464" s="1"/>
  <c r="M1463"/>
  <c r="O1463" s="1"/>
  <c r="M1462"/>
  <c r="O1462" s="1"/>
  <c r="M1461"/>
  <c r="O1461" s="1"/>
  <c r="M1460"/>
  <c r="O1460" s="1"/>
  <c r="M1459"/>
  <c r="O1459" s="1"/>
  <c r="M1458"/>
  <c r="O1458" s="1"/>
  <c r="M1457"/>
  <c r="O1457" s="1"/>
  <c r="M1456"/>
  <c r="O1456" s="1"/>
  <c r="M1484"/>
  <c r="P1484" s="1"/>
  <c r="Q1484" s="1"/>
  <c r="M1446"/>
  <c r="P1446" s="1"/>
  <c r="Q1446" s="1"/>
  <c r="M1556"/>
  <c r="O1556" s="1"/>
  <c r="F1556"/>
  <c r="M1555"/>
  <c r="O1555" s="1"/>
  <c r="F1555"/>
  <c r="M1554"/>
  <c r="P1554" s="1"/>
  <c r="Q1554" s="1"/>
  <c r="F1554"/>
  <c r="M1553"/>
  <c r="O1553" s="1"/>
  <c r="F1553"/>
  <c r="M1552"/>
  <c r="O1552" s="1"/>
  <c r="F1552"/>
  <c r="M1551"/>
  <c r="P1551" s="1"/>
  <c r="Q1551" s="1"/>
  <c r="F1551"/>
  <c r="M1550"/>
  <c r="P1550" s="1"/>
  <c r="Q1550" s="1"/>
  <c r="F1550"/>
  <c r="M1549"/>
  <c r="O1549" s="1"/>
  <c r="F1549"/>
  <c r="M1548"/>
  <c r="O1548" s="1"/>
  <c r="F1548"/>
  <c r="M1547"/>
  <c r="P1547" s="1"/>
  <c r="Q1547" s="1"/>
  <c r="F1547"/>
  <c r="M1546"/>
  <c r="P1546" s="1"/>
  <c r="Q1546" s="1"/>
  <c r="F1546"/>
  <c r="M1545"/>
  <c r="P1545" s="1"/>
  <c r="Q1545" s="1"/>
  <c r="F1545"/>
  <c r="M1544"/>
  <c r="O1544" s="1"/>
  <c r="F1544"/>
  <c r="M1543"/>
  <c r="P1543" s="1"/>
  <c r="Q1543" s="1"/>
  <c r="F1543"/>
  <c r="M1542"/>
  <c r="O1542" s="1"/>
  <c r="F1542"/>
  <c r="M1541"/>
  <c r="P1541" s="1"/>
  <c r="Q1541" s="1"/>
  <c r="F1541"/>
  <c r="M1540"/>
  <c r="O1540" s="1"/>
  <c r="F1540"/>
  <c r="M1539"/>
  <c r="P1539" s="1"/>
  <c r="Q1539" s="1"/>
  <c r="F1539"/>
  <c r="M1538"/>
  <c r="P1538" s="1"/>
  <c r="Q1538" s="1"/>
  <c r="F1538"/>
  <c r="M1537"/>
  <c r="P1537" s="1"/>
  <c r="Q1537" s="1"/>
  <c r="F1537"/>
  <c r="M1530"/>
  <c r="O1530" s="1"/>
  <c r="F1530"/>
  <c r="M1529"/>
  <c r="P1529" s="1"/>
  <c r="Q1529" s="1"/>
  <c r="F1529"/>
  <c r="M1528"/>
  <c r="O1528" s="1"/>
  <c r="F1528"/>
  <c r="O1527"/>
  <c r="M1527"/>
  <c r="P1527" s="1"/>
  <c r="Q1527" s="1"/>
  <c r="I1527"/>
  <c r="F1527" s="1"/>
  <c r="O1543" l="1"/>
  <c r="O1446"/>
  <c r="O1537"/>
  <c r="P1549"/>
  <c r="Q1549" s="1"/>
  <c r="O1529"/>
  <c r="O1484"/>
  <c r="O1539"/>
  <c r="P1553"/>
  <c r="Q1553" s="1"/>
  <c r="P1475"/>
  <c r="Q1475" s="1"/>
  <c r="P1476"/>
  <c r="Q1476" s="1"/>
  <c r="P1477"/>
  <c r="Q1477" s="1"/>
  <c r="P1478"/>
  <c r="Q1478" s="1"/>
  <c r="P1479"/>
  <c r="Q1479" s="1"/>
  <c r="P1480"/>
  <c r="Q1480" s="1"/>
  <c r="P1481"/>
  <c r="Q1481" s="1"/>
  <c r="P1482"/>
  <c r="Q1482" s="1"/>
  <c r="P1483"/>
  <c r="Q1483" s="1"/>
  <c r="P1466"/>
  <c r="Q1466" s="1"/>
  <c r="P1467"/>
  <c r="Q1467" s="1"/>
  <c r="P1468"/>
  <c r="Q1468" s="1"/>
  <c r="P1469"/>
  <c r="Q1469" s="1"/>
  <c r="P1470"/>
  <c r="Q1470" s="1"/>
  <c r="P1471"/>
  <c r="Q1471" s="1"/>
  <c r="P1472"/>
  <c r="Q1472" s="1"/>
  <c r="P1473"/>
  <c r="Q1473" s="1"/>
  <c r="P1474"/>
  <c r="Q1474" s="1"/>
  <c r="P1456"/>
  <c r="Q1456" s="1"/>
  <c r="P1457"/>
  <c r="Q1457" s="1"/>
  <c r="P1458"/>
  <c r="Q1458" s="1"/>
  <c r="P1459"/>
  <c r="Q1459" s="1"/>
  <c r="P1460"/>
  <c r="Q1460" s="1"/>
  <c r="P1461"/>
  <c r="Q1461" s="1"/>
  <c r="P1462"/>
  <c r="Q1462" s="1"/>
  <c r="P1463"/>
  <c r="Q1463" s="1"/>
  <c r="P1464"/>
  <c r="Q1464" s="1"/>
  <c r="O1541"/>
  <c r="O1547"/>
  <c r="O1551"/>
  <c r="P1542"/>
  <c r="Q1542" s="1"/>
  <c r="O1545"/>
  <c r="O1538"/>
  <c r="O1546"/>
  <c r="O1550"/>
  <c r="O1554"/>
  <c r="P1544"/>
  <c r="Q1544" s="1"/>
  <c r="P1548"/>
  <c r="Q1548" s="1"/>
  <c r="P1552"/>
  <c r="Q1552" s="1"/>
  <c r="P1556"/>
  <c r="Q1556" s="1"/>
  <c r="P1540"/>
  <c r="Q1540" s="1"/>
  <c r="P1555"/>
  <c r="Q1555" s="1"/>
  <c r="P1528"/>
  <c r="Q1528" s="1"/>
  <c r="P1530"/>
  <c r="Q1530" s="1"/>
  <c r="M1603" l="1"/>
  <c r="O1603" s="1"/>
  <c r="M1602"/>
  <c r="O1602" s="1"/>
  <c r="M1601"/>
  <c r="O1601" s="1"/>
  <c r="M1600"/>
  <c r="O1600" s="1"/>
  <c r="M1599"/>
  <c r="O1599" s="1"/>
  <c r="M1598"/>
  <c r="O1598" s="1"/>
  <c r="M1597"/>
  <c r="O1597" s="1"/>
  <c r="M1596"/>
  <c r="O1596" s="1"/>
  <c r="M1595"/>
  <c r="O1595" s="1"/>
  <c r="M1594"/>
  <c r="O1594" s="1"/>
  <c r="M1593"/>
  <c r="O1593" s="1"/>
  <c r="M1592"/>
  <c r="O1592" s="1"/>
  <c r="M1591"/>
  <c r="O1591" s="1"/>
  <c r="M1590"/>
  <c r="O1590" s="1"/>
  <c r="M1589"/>
  <c r="O1589" s="1"/>
  <c r="M1588"/>
  <c r="O1588" s="1"/>
  <c r="M1587"/>
  <c r="O1587" s="1"/>
  <c r="M1586"/>
  <c r="O1586" s="1"/>
  <c r="M1585"/>
  <c r="O1585" s="1"/>
  <c r="M1584"/>
  <c r="O1584" s="1"/>
  <c r="M1583"/>
  <c r="O1583" s="1"/>
  <c r="M1582"/>
  <c r="O1582" s="1"/>
  <c r="M1581"/>
  <c r="O1581" s="1"/>
  <c r="M1580"/>
  <c r="O1580" s="1"/>
  <c r="M1579"/>
  <c r="O1579" s="1"/>
  <c r="M1578"/>
  <c r="O1578" s="1"/>
  <c r="M1577"/>
  <c r="O1577" s="1"/>
  <c r="M1576"/>
  <c r="O1576" s="1"/>
  <c r="M1575"/>
  <c r="O1575" s="1"/>
  <c r="M1574"/>
  <c r="O1574" s="1"/>
  <c r="M165"/>
  <c r="O165" s="1"/>
  <c r="M164"/>
  <c r="O164" s="1"/>
  <c r="M163"/>
  <c r="O163" s="1"/>
  <c r="M162"/>
  <c r="O162" s="1"/>
  <c r="M161"/>
  <c r="O161" s="1"/>
  <c r="M160"/>
  <c r="O160" s="1"/>
  <c r="M159"/>
  <c r="O159" s="1"/>
  <c r="M158"/>
  <c r="O158" s="1"/>
  <c r="M157"/>
  <c r="O157" s="1"/>
  <c r="M156"/>
  <c r="O156" s="1"/>
  <c r="M155"/>
  <c r="O155" s="1"/>
  <c r="M154"/>
  <c r="O154" s="1"/>
  <c r="M153"/>
  <c r="O153" s="1"/>
  <c r="M152"/>
  <c r="O152" s="1"/>
  <c r="M151"/>
  <c r="O151" s="1"/>
  <c r="M150"/>
  <c r="O150" s="1"/>
  <c r="M149"/>
  <c r="O149" s="1"/>
  <c r="M148"/>
  <c r="O148" s="1"/>
  <c r="M147"/>
  <c r="O147" s="1"/>
  <c r="M146"/>
  <c r="O146" s="1"/>
  <c r="M145"/>
  <c r="O145" s="1"/>
  <c r="M144"/>
  <c r="O144" s="1"/>
  <c r="M143"/>
  <c r="O143" s="1"/>
  <c r="M142"/>
  <c r="O142" s="1"/>
  <c r="M141"/>
  <c r="O141" s="1"/>
  <c r="M140"/>
  <c r="O140" s="1"/>
  <c r="M139"/>
  <c r="O139" s="1"/>
  <c r="M138"/>
  <c r="O138" s="1"/>
  <c r="M137"/>
  <c r="O137" s="1"/>
  <c r="M136"/>
  <c r="O136" s="1"/>
  <c r="M135"/>
  <c r="O135" s="1"/>
  <c r="M134"/>
  <c r="O134" s="1"/>
  <c r="M133"/>
  <c r="O133" s="1"/>
  <c r="M132"/>
  <c r="O132" s="1"/>
  <c r="M131"/>
  <c r="O131" s="1"/>
  <c r="M130"/>
  <c r="O130" s="1"/>
  <c r="M129"/>
  <c r="O129" s="1"/>
  <c r="M128"/>
  <c r="O128" s="1"/>
  <c r="M127"/>
  <c r="O127" s="1"/>
  <c r="M126"/>
  <c r="O126" s="1"/>
  <c r="M1094"/>
  <c r="O1094" s="1"/>
  <c r="F1094"/>
  <c r="M1093"/>
  <c r="P1093" s="1"/>
  <c r="Q1093" s="1"/>
  <c r="F1093"/>
  <c r="M1092"/>
  <c r="P1092" s="1"/>
  <c r="Q1092" s="1"/>
  <c r="F1092"/>
  <c r="M1091"/>
  <c r="O1091" s="1"/>
  <c r="F1091"/>
  <c r="M1090"/>
  <c r="O1090" s="1"/>
  <c r="F1090"/>
  <c r="P1089"/>
  <c r="Q1089" s="1"/>
  <c r="O1089"/>
  <c r="K1089"/>
  <c r="F1089"/>
  <c r="M1088"/>
  <c r="P1088" s="1"/>
  <c r="Q1088" s="1"/>
  <c r="F1088"/>
  <c r="M1087"/>
  <c r="P1087" s="1"/>
  <c r="Q1087" s="1"/>
  <c r="F1087"/>
  <c r="M1086"/>
  <c r="O1086" s="1"/>
  <c r="F1086"/>
  <c r="M1085"/>
  <c r="P1085" s="1"/>
  <c r="Q1085" s="1"/>
  <c r="F1085"/>
  <c r="M1084"/>
  <c r="P1084" s="1"/>
  <c r="Q1084" s="1"/>
  <c r="F1084"/>
  <c r="M1083"/>
  <c r="P1083" s="1"/>
  <c r="Q1083" s="1"/>
  <c r="F1083"/>
  <c r="P1082"/>
  <c r="Q1082" s="1"/>
  <c r="O1082"/>
  <c r="K1082"/>
  <c r="F1082"/>
  <c r="P1081"/>
  <c r="Q1081" s="1"/>
  <c r="O1081"/>
  <c r="K1081"/>
  <c r="F1081"/>
  <c r="M1080"/>
  <c r="P1080" s="1"/>
  <c r="Q1080" s="1"/>
  <c r="F1080"/>
  <c r="M1079"/>
  <c r="P1079" s="1"/>
  <c r="Q1079" s="1"/>
  <c r="F1079"/>
  <c r="M1078"/>
  <c r="O1078" s="1"/>
  <c r="F1078"/>
  <c r="P1077"/>
  <c r="Q1077" s="1"/>
  <c r="O1077"/>
  <c r="K1077"/>
  <c r="F1077"/>
  <c r="M1076"/>
  <c r="P1076" s="1"/>
  <c r="Q1076" s="1"/>
  <c r="F1076"/>
  <c r="M1075"/>
  <c r="P1075" s="1"/>
  <c r="Q1075" s="1"/>
  <c r="F1075"/>
  <c r="M1074"/>
  <c r="O1074" s="1"/>
  <c r="F1074"/>
  <c r="O1073"/>
  <c r="M1073"/>
  <c r="P1073" s="1"/>
  <c r="Q1073" s="1"/>
  <c r="F1073"/>
  <c r="M1072"/>
  <c r="P1072" s="1"/>
  <c r="Q1072" s="1"/>
  <c r="F1072"/>
  <c r="M1071"/>
  <c r="P1071" s="1"/>
  <c r="Q1071" s="1"/>
  <c r="F1071"/>
  <c r="M1070"/>
  <c r="O1070" s="1"/>
  <c r="F1070"/>
  <c r="M1069"/>
  <c r="P1069" s="1"/>
  <c r="Q1069" s="1"/>
  <c r="F1069"/>
  <c r="M1068"/>
  <c r="P1068" s="1"/>
  <c r="Q1068" s="1"/>
  <c r="F1068"/>
  <c r="M1067"/>
  <c r="P1067" s="1"/>
  <c r="Q1067" s="1"/>
  <c r="F1067"/>
  <c r="M1066"/>
  <c r="O1066" s="1"/>
  <c r="F1066"/>
  <c r="M1065"/>
  <c r="P1065" s="1"/>
  <c r="Q1065" s="1"/>
  <c r="F1065"/>
  <c r="M1064"/>
  <c r="P1064" s="1"/>
  <c r="Q1064" s="1"/>
  <c r="F1064"/>
  <c r="P1063"/>
  <c r="Q1063" s="1"/>
  <c r="O1063"/>
  <c r="K1063"/>
  <c r="F1063"/>
  <c r="P1062"/>
  <c r="Q1062" s="1"/>
  <c r="O1062"/>
  <c r="K1062"/>
  <c r="F1062"/>
  <c r="M1061"/>
  <c r="P1061" s="1"/>
  <c r="Q1061" s="1"/>
  <c r="F1061"/>
  <c r="M1060"/>
  <c r="O1060" s="1"/>
  <c r="F1060"/>
  <c r="P1059"/>
  <c r="Q1059" s="1"/>
  <c r="O1059"/>
  <c r="K1059"/>
  <c r="F1059"/>
  <c r="M1058"/>
  <c r="O1058" s="1"/>
  <c r="F1058"/>
  <c r="M1057"/>
  <c r="P1057" s="1"/>
  <c r="Q1057" s="1"/>
  <c r="F1057"/>
  <c r="M1056"/>
  <c r="P1056" s="1"/>
  <c r="Q1056" s="1"/>
  <c r="F1056"/>
  <c r="M1055"/>
  <c r="P1055" s="1"/>
  <c r="Q1055" s="1"/>
  <c r="F1055"/>
  <c r="L353"/>
  <c r="K353"/>
  <c r="F353"/>
  <c r="L352"/>
  <c r="K352"/>
  <c r="F352"/>
  <c r="L351"/>
  <c r="K351"/>
  <c r="F351"/>
  <c r="L350"/>
  <c r="K350"/>
  <c r="F350"/>
  <c r="L349"/>
  <c r="K349"/>
  <c r="F349"/>
  <c r="L348"/>
  <c r="K348"/>
  <c r="F348"/>
  <c r="L347"/>
  <c r="K347"/>
  <c r="F347"/>
  <c r="L346"/>
  <c r="K346"/>
  <c r="F346"/>
  <c r="L345"/>
  <c r="K345"/>
  <c r="F345"/>
  <c r="L344"/>
  <c r="K344"/>
  <c r="F344"/>
  <c r="L343"/>
  <c r="K343"/>
  <c r="F343"/>
  <c r="L342"/>
  <c r="K342"/>
  <c r="F342"/>
  <c r="L341"/>
  <c r="K341"/>
  <c r="F341"/>
  <c r="L340"/>
  <c r="K340"/>
  <c r="F340"/>
  <c r="L339"/>
  <c r="K339"/>
  <c r="F339"/>
  <c r="L338"/>
  <c r="K338"/>
  <c r="F338"/>
  <c r="L337"/>
  <c r="K337"/>
  <c r="F337"/>
  <c r="L336"/>
  <c r="K336"/>
  <c r="F336"/>
  <c r="L335"/>
  <c r="K335"/>
  <c r="F335"/>
  <c r="L334"/>
  <c r="K334"/>
  <c r="F334"/>
  <c r="L333"/>
  <c r="K333"/>
  <c r="F333"/>
  <c r="L332"/>
  <c r="K332"/>
  <c r="F332"/>
  <c r="L331"/>
  <c r="K331"/>
  <c r="F331"/>
  <c r="L330"/>
  <c r="K330"/>
  <c r="F330"/>
  <c r="L329"/>
  <c r="K329"/>
  <c r="F329"/>
  <c r="L328"/>
  <c r="K328"/>
  <c r="F328"/>
  <c r="L327"/>
  <c r="K327"/>
  <c r="F327"/>
  <c r="L326"/>
  <c r="K326"/>
  <c r="F326"/>
  <c r="L325"/>
  <c r="K325"/>
  <c r="F325"/>
  <c r="L324"/>
  <c r="K324"/>
  <c r="F324"/>
  <c r="L323"/>
  <c r="K323"/>
  <c r="F323"/>
  <c r="L322"/>
  <c r="K322"/>
  <c r="F322"/>
  <c r="L321"/>
  <c r="K321"/>
  <c r="F321"/>
  <c r="L320"/>
  <c r="K320"/>
  <c r="F320"/>
  <c r="L319"/>
  <c r="K319"/>
  <c r="F319"/>
  <c r="L318"/>
  <c r="K318"/>
  <c r="F318"/>
  <c r="L317"/>
  <c r="K317"/>
  <c r="F317"/>
  <c r="L316"/>
  <c r="K316"/>
  <c r="F316"/>
  <c r="L315"/>
  <c r="K315"/>
  <c r="F315"/>
  <c r="L314"/>
  <c r="K314"/>
  <c r="F314"/>
  <c r="M1043"/>
  <c r="O1043" s="1"/>
  <c r="F1043"/>
  <c r="M1042"/>
  <c r="O1042" s="1"/>
  <c r="F1042"/>
  <c r="M1041"/>
  <c r="P1041" s="1"/>
  <c r="Q1041" s="1"/>
  <c r="F1041"/>
  <c r="M1040"/>
  <c r="P1040" s="1"/>
  <c r="Q1040" s="1"/>
  <c r="F1040"/>
  <c r="M1039"/>
  <c r="P1039" s="1"/>
  <c r="Q1039" s="1"/>
  <c r="F1039"/>
  <c r="M1038"/>
  <c r="O1038" s="1"/>
  <c r="F1038"/>
  <c r="M1023"/>
  <c r="O1023" s="1"/>
  <c r="F1023"/>
  <c r="M1022"/>
  <c r="O1022" s="1"/>
  <c r="F1022"/>
  <c r="M1021"/>
  <c r="P1021" s="1"/>
  <c r="Q1021" s="1"/>
  <c r="F1021"/>
  <c r="M1020"/>
  <c r="O1020" s="1"/>
  <c r="F1020"/>
  <c r="M1019"/>
  <c r="O1019" s="1"/>
  <c r="F1019"/>
  <c r="M1018"/>
  <c r="O1018" s="1"/>
  <c r="F1018"/>
  <c r="M1014"/>
  <c r="O1014" s="1"/>
  <c r="F1014"/>
  <c r="M1013"/>
  <c r="O1013" s="1"/>
  <c r="F1013"/>
  <c r="M1012"/>
  <c r="P1012" s="1"/>
  <c r="Q1012" s="1"/>
  <c r="F1012"/>
  <c r="P1011"/>
  <c r="Q1011" s="1"/>
  <c r="M1011"/>
  <c r="O1011" s="1"/>
  <c r="F1011"/>
  <c r="M1010"/>
  <c r="O1010" s="1"/>
  <c r="F1010"/>
  <c r="M1009"/>
  <c r="O1009" s="1"/>
  <c r="F1009"/>
  <c r="M1008"/>
  <c r="P1008" s="1"/>
  <c r="Q1008" s="1"/>
  <c r="F1008"/>
  <c r="M258"/>
  <c r="O258" s="1"/>
  <c r="I258"/>
  <c r="M257"/>
  <c r="O257" s="1"/>
  <c r="I257"/>
  <c r="M256"/>
  <c r="P256" s="1"/>
  <c r="Q256" s="1"/>
  <c r="I256"/>
  <c r="M255"/>
  <c r="P255" s="1"/>
  <c r="Q255" s="1"/>
  <c r="I255"/>
  <c r="M254"/>
  <c r="O254" s="1"/>
  <c r="I254"/>
  <c r="M253"/>
  <c r="P253" s="1"/>
  <c r="Q253" s="1"/>
  <c r="I253"/>
  <c r="M252"/>
  <c r="P252" s="1"/>
  <c r="Q252" s="1"/>
  <c r="I252"/>
  <c r="M251"/>
  <c r="P251" s="1"/>
  <c r="Q251" s="1"/>
  <c r="I251"/>
  <c r="M250"/>
  <c r="O250" s="1"/>
  <c r="I250"/>
  <c r="M249"/>
  <c r="P249" s="1"/>
  <c r="Q249" s="1"/>
  <c r="I249"/>
  <c r="M248"/>
  <c r="P248" s="1"/>
  <c r="Q248" s="1"/>
  <c r="I248"/>
  <c r="M247"/>
  <c r="P247" s="1"/>
  <c r="Q247" s="1"/>
  <c r="I247"/>
  <c r="M246"/>
  <c r="P246" s="1"/>
  <c r="Q246" s="1"/>
  <c r="I246"/>
  <c r="M245"/>
  <c r="O245" s="1"/>
  <c r="I245"/>
  <c r="M244"/>
  <c r="P244" s="1"/>
  <c r="Q244" s="1"/>
  <c r="I244"/>
  <c r="M243"/>
  <c r="O243" s="1"/>
  <c r="I243"/>
  <c r="M242"/>
  <c r="O242" s="1"/>
  <c r="I242"/>
  <c r="M241"/>
  <c r="O241" s="1"/>
  <c r="I241"/>
  <c r="M240"/>
  <c r="P240" s="1"/>
  <c r="Q240" s="1"/>
  <c r="I240"/>
  <c r="M239"/>
  <c r="O239" s="1"/>
  <c r="I239"/>
  <c r="O238"/>
  <c r="M238"/>
  <c r="P238" s="1"/>
  <c r="Q238" s="1"/>
  <c r="P237"/>
  <c r="Q237" s="1"/>
  <c r="M237"/>
  <c r="O237" s="1"/>
  <c r="O236"/>
  <c r="M236"/>
  <c r="P236" s="1"/>
  <c r="Q236" s="1"/>
  <c r="M235"/>
  <c r="O235" s="1"/>
  <c r="M234"/>
  <c r="P234" s="1"/>
  <c r="Q234" s="1"/>
  <c r="M233"/>
  <c r="O233" s="1"/>
  <c r="M232"/>
  <c r="P232" s="1"/>
  <c r="Q232" s="1"/>
  <c r="M231"/>
  <c r="O231" s="1"/>
  <c r="M230"/>
  <c r="P230" s="1"/>
  <c r="Q230" s="1"/>
  <c r="M229"/>
  <c r="O229" s="1"/>
  <c r="M228"/>
  <c r="P228" s="1"/>
  <c r="Q228" s="1"/>
  <c r="M227"/>
  <c r="O227" s="1"/>
  <c r="M226"/>
  <c r="P226" s="1"/>
  <c r="Q226" s="1"/>
  <c r="M225"/>
  <c r="O225" s="1"/>
  <c r="M224"/>
  <c r="P224" s="1"/>
  <c r="Q224" s="1"/>
  <c r="M223"/>
  <c r="O223" s="1"/>
  <c r="M222"/>
  <c r="P222" s="1"/>
  <c r="Q222" s="1"/>
  <c r="M221"/>
  <c r="O221" s="1"/>
  <c r="M220"/>
  <c r="P220" s="1"/>
  <c r="Q220" s="1"/>
  <c r="M219"/>
  <c r="O219" s="1"/>
  <c r="M1510"/>
  <c r="P1510" s="1"/>
  <c r="Q1510" s="1"/>
  <c r="M1509"/>
  <c r="O1509" s="1"/>
  <c r="M1508"/>
  <c r="P1508" s="1"/>
  <c r="Q1508" s="1"/>
  <c r="M1507"/>
  <c r="O1507" s="1"/>
  <c r="M1506"/>
  <c r="P1506" s="1"/>
  <c r="Q1506" s="1"/>
  <c r="M1505"/>
  <c r="O1505" s="1"/>
  <c r="M1504"/>
  <c r="P1504" s="1"/>
  <c r="Q1504" s="1"/>
  <c r="M1503"/>
  <c r="O1503" s="1"/>
  <c r="O1502"/>
  <c r="M1502"/>
  <c r="P1502" s="1"/>
  <c r="Q1502" s="1"/>
  <c r="P1501"/>
  <c r="Q1501" s="1"/>
  <c r="M1501"/>
  <c r="O1501" s="1"/>
  <c r="O1500"/>
  <c r="M1500"/>
  <c r="P1500" s="1"/>
  <c r="Q1500" s="1"/>
  <c r="M1499"/>
  <c r="O1499" s="1"/>
  <c r="M1498"/>
  <c r="P1498" s="1"/>
  <c r="Q1498" s="1"/>
  <c r="M1497"/>
  <c r="O1497" s="1"/>
  <c r="M1496"/>
  <c r="P1496" s="1"/>
  <c r="Q1496" s="1"/>
  <c r="M1495"/>
  <c r="O1495" s="1"/>
  <c r="M1494"/>
  <c r="P1494" s="1"/>
  <c r="Q1494" s="1"/>
  <c r="M1493"/>
  <c r="O1493" s="1"/>
  <c r="M1492"/>
  <c r="P1492" s="1"/>
  <c r="Q1492" s="1"/>
  <c r="M1491"/>
  <c r="O1491" s="1"/>
  <c r="O224" l="1"/>
  <c r="O226"/>
  <c r="P250"/>
  <c r="Q250" s="1"/>
  <c r="M319"/>
  <c r="M323"/>
  <c r="M327"/>
  <c r="O327" s="1"/>
  <c r="M335"/>
  <c r="M339"/>
  <c r="M343"/>
  <c r="O1085"/>
  <c r="P225"/>
  <c r="Q225" s="1"/>
  <c r="M317"/>
  <c r="M321"/>
  <c r="M325"/>
  <c r="O325" s="1"/>
  <c r="M329"/>
  <c r="M333"/>
  <c r="M337"/>
  <c r="M345"/>
  <c r="O345" s="1"/>
  <c r="P1493"/>
  <c r="Q1493" s="1"/>
  <c r="O1508"/>
  <c r="O1510"/>
  <c r="P233"/>
  <c r="Q233" s="1"/>
  <c r="O1039"/>
  <c r="P1078"/>
  <c r="Q1078" s="1"/>
  <c r="P1090"/>
  <c r="Q1090" s="1"/>
  <c r="O1492"/>
  <c r="O1494"/>
  <c r="P1509"/>
  <c r="Q1509" s="1"/>
  <c r="O232"/>
  <c r="O234"/>
  <c r="O246"/>
  <c r="O1008"/>
  <c r="M350"/>
  <c r="O350" s="1"/>
  <c r="O1065"/>
  <c r="P1497"/>
  <c r="Q1497" s="1"/>
  <c r="O1504"/>
  <c r="O1506"/>
  <c r="P221"/>
  <c r="Q221" s="1"/>
  <c r="O228"/>
  <c r="O230"/>
  <c r="O247"/>
  <c r="P1010"/>
  <c r="Q1010" s="1"/>
  <c r="M348"/>
  <c r="M353"/>
  <c r="O1055"/>
  <c r="O1061"/>
  <c r="O1075"/>
  <c r="O1496"/>
  <c r="O1498"/>
  <c r="P1505"/>
  <c r="Q1505" s="1"/>
  <c r="O220"/>
  <c r="O222"/>
  <c r="P229"/>
  <c r="Q229" s="1"/>
  <c r="P241"/>
  <c r="Q241" s="1"/>
  <c r="O253"/>
  <c r="P1014"/>
  <c r="Q1014" s="1"/>
  <c r="O1040"/>
  <c r="M346"/>
  <c r="O346" s="1"/>
  <c r="O1069"/>
  <c r="O1087"/>
  <c r="O1093"/>
  <c r="O251"/>
  <c r="O1021"/>
  <c r="M316"/>
  <c r="P316" s="1"/>
  <c r="Q316" s="1"/>
  <c r="M320"/>
  <c r="M324"/>
  <c r="P324" s="1"/>
  <c r="Q324" s="1"/>
  <c r="M328"/>
  <c r="M332"/>
  <c r="O332" s="1"/>
  <c r="M336"/>
  <c r="M340"/>
  <c r="P340" s="1"/>
  <c r="Q340" s="1"/>
  <c r="M341"/>
  <c r="M344"/>
  <c r="P344" s="1"/>
  <c r="Q344" s="1"/>
  <c r="M349"/>
  <c r="M351"/>
  <c r="O351" s="1"/>
  <c r="P1060"/>
  <c r="Q1060" s="1"/>
  <c r="O1071"/>
  <c r="P1074"/>
  <c r="Q1074" s="1"/>
  <c r="O1079"/>
  <c r="P223"/>
  <c r="Q223" s="1"/>
  <c r="P231"/>
  <c r="Q231" s="1"/>
  <c r="P1019"/>
  <c r="Q1019" s="1"/>
  <c r="P1091"/>
  <c r="Q1091" s="1"/>
  <c r="P1491"/>
  <c r="Q1491" s="1"/>
  <c r="P1495"/>
  <c r="Q1495" s="1"/>
  <c r="P1499"/>
  <c r="Q1499" s="1"/>
  <c r="P1503"/>
  <c r="Q1503" s="1"/>
  <c r="P1507"/>
  <c r="Q1507" s="1"/>
  <c r="P219"/>
  <c r="Q219" s="1"/>
  <c r="P227"/>
  <c r="Q227" s="1"/>
  <c r="P235"/>
  <c r="Q235" s="1"/>
  <c r="P242"/>
  <c r="Q242" s="1"/>
  <c r="P245"/>
  <c r="Q245" s="1"/>
  <c r="O249"/>
  <c r="O255"/>
  <c r="M314"/>
  <c r="M315"/>
  <c r="O315" s="1"/>
  <c r="M318"/>
  <c r="M322"/>
  <c r="P322" s="1"/>
  <c r="Q322" s="1"/>
  <c r="M326"/>
  <c r="M330"/>
  <c r="P330" s="1"/>
  <c r="Q330" s="1"/>
  <c r="M331"/>
  <c r="M334"/>
  <c r="P334" s="1"/>
  <c r="Q334" s="1"/>
  <c r="M338"/>
  <c r="M342"/>
  <c r="P342" s="1"/>
  <c r="Q342" s="1"/>
  <c r="M347"/>
  <c r="M352"/>
  <c r="P352" s="1"/>
  <c r="Q352" s="1"/>
  <c r="O1057"/>
  <c r="O1067"/>
  <c r="O1083"/>
  <c r="P1086"/>
  <c r="Q1086" s="1"/>
  <c r="P1574"/>
  <c r="Q1574" s="1"/>
  <c r="P1575"/>
  <c r="Q1575" s="1"/>
  <c r="P1576"/>
  <c r="Q1576" s="1"/>
  <c r="P1577"/>
  <c r="Q1577" s="1"/>
  <c r="P1578"/>
  <c r="Q1578" s="1"/>
  <c r="P1579"/>
  <c r="Q1579" s="1"/>
  <c r="P1580"/>
  <c r="Q1580" s="1"/>
  <c r="P1581"/>
  <c r="Q1581" s="1"/>
  <c r="P1582"/>
  <c r="Q1582" s="1"/>
  <c r="P1583"/>
  <c r="Q1583" s="1"/>
  <c r="P1584"/>
  <c r="Q1584" s="1"/>
  <c r="P1585"/>
  <c r="Q1585" s="1"/>
  <c r="P1586"/>
  <c r="Q1586" s="1"/>
  <c r="P1587"/>
  <c r="Q1587" s="1"/>
  <c r="P1588"/>
  <c r="Q1588" s="1"/>
  <c r="P1589"/>
  <c r="Q1589" s="1"/>
  <c r="P1590"/>
  <c r="Q1590" s="1"/>
  <c r="P1591"/>
  <c r="Q1591" s="1"/>
  <c r="P1592"/>
  <c r="Q1592" s="1"/>
  <c r="P1593"/>
  <c r="Q1593" s="1"/>
  <c r="P1594"/>
  <c r="Q1594" s="1"/>
  <c r="P1595"/>
  <c r="Q1595" s="1"/>
  <c r="P1596"/>
  <c r="Q1596" s="1"/>
  <c r="P1597"/>
  <c r="Q1597" s="1"/>
  <c r="P1598"/>
  <c r="Q1598" s="1"/>
  <c r="P1599"/>
  <c r="Q1599" s="1"/>
  <c r="P1600"/>
  <c r="Q1600" s="1"/>
  <c r="P1601"/>
  <c r="Q1601" s="1"/>
  <c r="P1602"/>
  <c r="Q1602" s="1"/>
  <c r="P1603"/>
  <c r="Q1603" s="1"/>
  <c r="P126"/>
  <c r="Q126" s="1"/>
  <c r="P127"/>
  <c r="Q127" s="1"/>
  <c r="P128"/>
  <c r="Q128" s="1"/>
  <c r="P129"/>
  <c r="Q129" s="1"/>
  <c r="P130"/>
  <c r="Q130" s="1"/>
  <c r="P131"/>
  <c r="Q131" s="1"/>
  <c r="P132"/>
  <c r="Q132" s="1"/>
  <c r="P133"/>
  <c r="Q133" s="1"/>
  <c r="P134"/>
  <c r="Q134" s="1"/>
  <c r="P135"/>
  <c r="Q135" s="1"/>
  <c r="P136"/>
  <c r="Q136" s="1"/>
  <c r="P137"/>
  <c r="Q137" s="1"/>
  <c r="P138"/>
  <c r="Q138" s="1"/>
  <c r="P139"/>
  <c r="Q139" s="1"/>
  <c r="P140"/>
  <c r="Q140" s="1"/>
  <c r="P141"/>
  <c r="Q141" s="1"/>
  <c r="P142"/>
  <c r="Q142" s="1"/>
  <c r="P143"/>
  <c r="Q143" s="1"/>
  <c r="P144"/>
  <c r="Q144" s="1"/>
  <c r="P145"/>
  <c r="Q145" s="1"/>
  <c r="P146"/>
  <c r="Q146" s="1"/>
  <c r="P147"/>
  <c r="Q147" s="1"/>
  <c r="P148"/>
  <c r="Q148" s="1"/>
  <c r="P149"/>
  <c r="Q149" s="1"/>
  <c r="P150"/>
  <c r="Q150" s="1"/>
  <c r="P151"/>
  <c r="Q151" s="1"/>
  <c r="P152"/>
  <c r="Q152" s="1"/>
  <c r="P153"/>
  <c r="Q153" s="1"/>
  <c r="P154"/>
  <c r="Q154" s="1"/>
  <c r="P155"/>
  <c r="Q155" s="1"/>
  <c r="P156"/>
  <c r="Q156" s="1"/>
  <c r="P157"/>
  <c r="Q157" s="1"/>
  <c r="P158"/>
  <c r="Q158" s="1"/>
  <c r="P159"/>
  <c r="Q159" s="1"/>
  <c r="P160"/>
  <c r="Q160" s="1"/>
  <c r="P161"/>
  <c r="Q161" s="1"/>
  <c r="P162"/>
  <c r="Q162" s="1"/>
  <c r="P163"/>
  <c r="Q163" s="1"/>
  <c r="P164"/>
  <c r="Q164" s="1"/>
  <c r="P165"/>
  <c r="Q165" s="1"/>
  <c r="O1056"/>
  <c r="O1064"/>
  <c r="O1068"/>
  <c r="O1072"/>
  <c r="O1076"/>
  <c r="O1080"/>
  <c r="O1084"/>
  <c r="O1088"/>
  <c r="O1092"/>
  <c r="P1058"/>
  <c r="Q1058" s="1"/>
  <c r="P1066"/>
  <c r="Q1066" s="1"/>
  <c r="P1070"/>
  <c r="Q1070" s="1"/>
  <c r="P1094"/>
  <c r="Q1094" s="1"/>
  <c r="O314"/>
  <c r="Q314" s="1"/>
  <c r="P314"/>
  <c r="P315"/>
  <c r="Q315" s="1"/>
  <c r="O318"/>
  <c r="P318"/>
  <c r="Q318" s="1"/>
  <c r="O326"/>
  <c r="P326"/>
  <c r="Q326" s="1"/>
  <c r="P331"/>
  <c r="Q331" s="1"/>
  <c r="O331"/>
  <c r="O338"/>
  <c r="P338"/>
  <c r="Q338" s="1"/>
  <c r="O342"/>
  <c r="P347"/>
  <c r="Q347" s="1"/>
  <c r="O347"/>
  <c r="P319"/>
  <c r="Q319" s="1"/>
  <c r="O319"/>
  <c r="P323"/>
  <c r="Q323" s="1"/>
  <c r="O323"/>
  <c r="P327"/>
  <c r="Q327" s="1"/>
  <c r="P335"/>
  <c r="Q335" s="1"/>
  <c r="O335"/>
  <c r="P339"/>
  <c r="Q339" s="1"/>
  <c r="O339"/>
  <c r="P343"/>
  <c r="Q343" s="1"/>
  <c r="O343"/>
  <c r="O348"/>
  <c r="P348"/>
  <c r="Q348" s="1"/>
  <c r="O353"/>
  <c r="P353"/>
  <c r="Q353" s="1"/>
  <c r="O316"/>
  <c r="O320"/>
  <c r="P320"/>
  <c r="Q320" s="1"/>
  <c r="O324"/>
  <c r="O328"/>
  <c r="P328"/>
  <c r="Q328" s="1"/>
  <c r="P332"/>
  <c r="Q332" s="1"/>
  <c r="O336"/>
  <c r="P336"/>
  <c r="Q336" s="1"/>
  <c r="O340"/>
  <c r="O341"/>
  <c r="P341"/>
  <c r="Q341" s="1"/>
  <c r="O344"/>
  <c r="O349"/>
  <c r="P349"/>
  <c r="Q349" s="1"/>
  <c r="P351"/>
  <c r="Q351" s="1"/>
  <c r="O317"/>
  <c r="P317"/>
  <c r="Q317" s="1"/>
  <c r="O321"/>
  <c r="P321"/>
  <c r="Q321" s="1"/>
  <c r="P325"/>
  <c r="Q325" s="1"/>
  <c r="O329"/>
  <c r="P329"/>
  <c r="Q329" s="1"/>
  <c r="O333"/>
  <c r="P333"/>
  <c r="Q333" s="1"/>
  <c r="O337"/>
  <c r="P337"/>
  <c r="Q337" s="1"/>
  <c r="P345"/>
  <c r="Q345" s="1"/>
  <c r="P350"/>
  <c r="Q350" s="1"/>
  <c r="O1041"/>
  <c r="P1043"/>
  <c r="Q1043" s="1"/>
  <c r="P1038"/>
  <c r="Q1038" s="1"/>
  <c r="P1042"/>
  <c r="Q1042" s="1"/>
  <c r="P1020"/>
  <c r="Q1020" s="1"/>
  <c r="P1023"/>
  <c r="Q1023" s="1"/>
  <c r="P1018"/>
  <c r="Q1018" s="1"/>
  <c r="P1022"/>
  <c r="Q1022" s="1"/>
  <c r="O1012"/>
  <c r="P1009"/>
  <c r="Q1009" s="1"/>
  <c r="P1013"/>
  <c r="Q1013" s="1"/>
  <c r="P239"/>
  <c r="Q239" s="1"/>
  <c r="O240"/>
  <c r="P243"/>
  <c r="Q243" s="1"/>
  <c r="O244"/>
  <c r="O248"/>
  <c r="O252"/>
  <c r="O256"/>
  <c r="P254"/>
  <c r="Q254" s="1"/>
  <c r="P258"/>
  <c r="Q258" s="1"/>
  <c r="P257"/>
  <c r="Q257" s="1"/>
  <c r="M1375"/>
  <c r="O1375" s="1"/>
  <c r="Q1375" s="1"/>
  <c r="F1375"/>
  <c r="M1374"/>
  <c r="O1374" s="1"/>
  <c r="Q1374" s="1"/>
  <c r="F1374"/>
  <c r="M1373"/>
  <c r="P1373" s="1"/>
  <c r="F1373"/>
  <c r="O1372"/>
  <c r="Q1372" s="1"/>
  <c r="M1372"/>
  <c r="P1372" s="1"/>
  <c r="F1372"/>
  <c r="M1371"/>
  <c r="O1371" s="1"/>
  <c r="Q1371" s="1"/>
  <c r="F1371"/>
  <c r="M1370"/>
  <c r="O1370" s="1"/>
  <c r="Q1370" s="1"/>
  <c r="F1370"/>
  <c r="M1369"/>
  <c r="P1369" s="1"/>
  <c r="F1369"/>
  <c r="M1368"/>
  <c r="P1368" s="1"/>
  <c r="F1368"/>
  <c r="M1367"/>
  <c r="O1367" s="1"/>
  <c r="Q1367" s="1"/>
  <c r="F1367"/>
  <c r="M1364"/>
  <c r="O1364" s="1"/>
  <c r="Q1364" s="1"/>
  <c r="F1364"/>
  <c r="M1363"/>
  <c r="P1363" s="1"/>
  <c r="F1363"/>
  <c r="M1362"/>
  <c r="O1362" s="1"/>
  <c r="Q1362" s="1"/>
  <c r="F1362"/>
  <c r="M1361"/>
  <c r="O1361" s="1"/>
  <c r="Q1361" s="1"/>
  <c r="F1361"/>
  <c r="M1360"/>
  <c r="O1360" s="1"/>
  <c r="Q1360" s="1"/>
  <c r="F1360"/>
  <c r="M1359"/>
  <c r="P1359" s="1"/>
  <c r="F1359"/>
  <c r="M1358"/>
  <c r="P1358" s="1"/>
  <c r="F1358"/>
  <c r="M1357"/>
  <c r="O1357" s="1"/>
  <c r="Q1357" s="1"/>
  <c r="F1357"/>
  <c r="M1354"/>
  <c r="O1354" s="1"/>
  <c r="Q1354" s="1"/>
  <c r="F1354"/>
  <c r="M1353"/>
  <c r="P1353" s="1"/>
  <c r="F1353"/>
  <c r="M1352"/>
  <c r="P1352" s="1"/>
  <c r="F1352"/>
  <c r="M1351"/>
  <c r="O1351" s="1"/>
  <c r="Q1351" s="1"/>
  <c r="F1351"/>
  <c r="M1350"/>
  <c r="O1350" s="1"/>
  <c r="Q1350" s="1"/>
  <c r="F1350"/>
  <c r="M1349"/>
  <c r="P1349" s="1"/>
  <c r="F1349"/>
  <c r="M1348"/>
  <c r="O1348" s="1"/>
  <c r="Q1348" s="1"/>
  <c r="F1348"/>
  <c r="M1347"/>
  <c r="O1347" s="1"/>
  <c r="Q1347" s="1"/>
  <c r="F1347"/>
  <c r="O330" l="1"/>
  <c r="O1352"/>
  <c r="Q1352" s="1"/>
  <c r="P346"/>
  <c r="Q346" s="1"/>
  <c r="P1361"/>
  <c r="O1358"/>
  <c r="Q1358" s="1"/>
  <c r="P1348"/>
  <c r="O1368"/>
  <c r="Q1368" s="1"/>
  <c r="O352"/>
  <c r="O334"/>
  <c r="O322"/>
  <c r="P1362"/>
  <c r="O1349"/>
  <c r="Q1349" s="1"/>
  <c r="P1367"/>
  <c r="O1353"/>
  <c r="Q1353" s="1"/>
  <c r="O1359"/>
  <c r="Q1359" s="1"/>
  <c r="O1363"/>
  <c r="Q1363" s="1"/>
  <c r="O1369"/>
  <c r="Q1369" s="1"/>
  <c r="O1373"/>
  <c r="Q1373" s="1"/>
  <c r="P1347"/>
  <c r="P1351"/>
  <c r="P1357"/>
  <c r="P1371"/>
  <c r="P1375"/>
  <c r="P1350"/>
  <c r="P1354"/>
  <c r="P1360"/>
  <c r="P1364"/>
  <c r="P1370"/>
  <c r="P1374"/>
  <c r="L1001"/>
  <c r="M1001" s="1"/>
  <c r="K1001"/>
  <c r="F1001"/>
  <c r="L1000"/>
  <c r="K1000"/>
  <c r="F1000"/>
  <c r="L999"/>
  <c r="K999"/>
  <c r="F999"/>
  <c r="L998"/>
  <c r="K998"/>
  <c r="F998"/>
  <c r="L997"/>
  <c r="K997"/>
  <c r="F997"/>
  <c r="L996"/>
  <c r="K996"/>
  <c r="F996"/>
  <c r="L995"/>
  <c r="K995"/>
  <c r="F995"/>
  <c r="L994"/>
  <c r="K994"/>
  <c r="F994"/>
  <c r="L993"/>
  <c r="K993"/>
  <c r="F993"/>
  <c r="L992"/>
  <c r="K992"/>
  <c r="F992"/>
  <c r="L991"/>
  <c r="K991"/>
  <c r="F991"/>
  <c r="L990"/>
  <c r="K990"/>
  <c r="F990"/>
  <c r="L989"/>
  <c r="K989"/>
  <c r="F989"/>
  <c r="L988"/>
  <c r="K988"/>
  <c r="F988"/>
  <c r="L987"/>
  <c r="K987"/>
  <c r="F987"/>
  <c r="L986"/>
  <c r="K986"/>
  <c r="F986"/>
  <c r="L985"/>
  <c r="K985"/>
  <c r="F985"/>
  <c r="L984"/>
  <c r="K984"/>
  <c r="F984"/>
  <c r="L983"/>
  <c r="K983"/>
  <c r="F983"/>
  <c r="L982"/>
  <c r="K982"/>
  <c r="F982"/>
  <c r="L981"/>
  <c r="K981"/>
  <c r="F981"/>
  <c r="L980"/>
  <c r="K980"/>
  <c r="F980"/>
  <c r="L979"/>
  <c r="K979"/>
  <c r="F979"/>
  <c r="L978"/>
  <c r="K978"/>
  <c r="F978"/>
  <c r="L977"/>
  <c r="K977"/>
  <c r="F977"/>
  <c r="L976"/>
  <c r="K976"/>
  <c r="F976"/>
  <c r="L975"/>
  <c r="K975"/>
  <c r="F975"/>
  <c r="L974"/>
  <c r="K974"/>
  <c r="F974"/>
  <c r="L973"/>
  <c r="K973"/>
  <c r="F973"/>
  <c r="L972"/>
  <c r="K972"/>
  <c r="F972"/>
  <c r="L965"/>
  <c r="K965"/>
  <c r="F965"/>
  <c r="L964"/>
  <c r="K964"/>
  <c r="M964" s="1"/>
  <c r="O964" s="1"/>
  <c r="F964"/>
  <c r="L963"/>
  <c r="K963"/>
  <c r="F963"/>
  <c r="L962"/>
  <c r="K962"/>
  <c r="M962" s="1"/>
  <c r="F962"/>
  <c r="L1301"/>
  <c r="K1301"/>
  <c r="F1301"/>
  <c r="L1300"/>
  <c r="K1300"/>
  <c r="M1300" s="1"/>
  <c r="F1300"/>
  <c r="M1299"/>
  <c r="P1299" s="1"/>
  <c r="Q1299" s="1"/>
  <c r="F1299"/>
  <c r="L1298"/>
  <c r="K1298"/>
  <c r="F1298"/>
  <c r="L1297"/>
  <c r="K1297"/>
  <c r="M1297" s="1"/>
  <c r="P1297" s="1"/>
  <c r="Q1297" s="1"/>
  <c r="F1297"/>
  <c r="M1296"/>
  <c r="P1296" s="1"/>
  <c r="Q1296" s="1"/>
  <c r="F1296"/>
  <c r="L1295"/>
  <c r="K1295"/>
  <c r="F1295"/>
  <c r="M1294"/>
  <c r="P1294" s="1"/>
  <c r="Q1294" s="1"/>
  <c r="F1294"/>
  <c r="L1293"/>
  <c r="K1293"/>
  <c r="F1293"/>
  <c r="L1292"/>
  <c r="K1292"/>
  <c r="F1292"/>
  <c r="L1291"/>
  <c r="K1291"/>
  <c r="F1291"/>
  <c r="L1290"/>
  <c r="K1290"/>
  <c r="F1290"/>
  <c r="L1289"/>
  <c r="K1289"/>
  <c r="F1289"/>
  <c r="L1288"/>
  <c r="K1288"/>
  <c r="F1288"/>
  <c r="L1287"/>
  <c r="K1287"/>
  <c r="F1287"/>
  <c r="L1286"/>
  <c r="K1286"/>
  <c r="F1286"/>
  <c r="L1285"/>
  <c r="K1285"/>
  <c r="F1285"/>
  <c r="L1284"/>
  <c r="K1284"/>
  <c r="F1284"/>
  <c r="L1283"/>
  <c r="K1283"/>
  <c r="F1283"/>
  <c r="M1282"/>
  <c r="P1282" s="1"/>
  <c r="Q1282" s="1"/>
  <c r="F1282"/>
  <c r="L1281"/>
  <c r="K1281"/>
  <c r="F1281"/>
  <c r="L1280"/>
  <c r="K1280"/>
  <c r="F1280"/>
  <c r="L1279"/>
  <c r="K1279"/>
  <c r="F1279"/>
  <c r="L1278"/>
  <c r="K1278"/>
  <c r="F1278"/>
  <c r="L1277"/>
  <c r="K1277"/>
  <c r="F1277"/>
  <c r="L1276"/>
  <c r="K1276"/>
  <c r="F1276"/>
  <c r="L1275"/>
  <c r="K1275"/>
  <c r="F1275"/>
  <c r="L1274"/>
  <c r="K1274"/>
  <c r="F1274"/>
  <c r="L1273"/>
  <c r="K1273"/>
  <c r="F1273"/>
  <c r="L1272"/>
  <c r="K1272"/>
  <c r="F1272"/>
  <c r="O1158"/>
  <c r="Q1158" s="1"/>
  <c r="M1158"/>
  <c r="P1158" s="1"/>
  <c r="O1157"/>
  <c r="Q1157" s="1"/>
  <c r="M1157"/>
  <c r="P1157" s="1"/>
  <c r="O1156"/>
  <c r="Q1156" s="1"/>
  <c r="M1156"/>
  <c r="P1156" s="1"/>
  <c r="O1155"/>
  <c r="Q1155" s="1"/>
  <c r="M1155"/>
  <c r="P1155" s="1"/>
  <c r="Q1154"/>
  <c r="O1154"/>
  <c r="M1154"/>
  <c r="P1154" s="1"/>
  <c r="O1153"/>
  <c r="Q1153" s="1"/>
  <c r="M1153"/>
  <c r="P1153" s="1"/>
  <c r="O1152"/>
  <c r="Q1152" s="1"/>
  <c r="M1152"/>
  <c r="P1152" s="1"/>
  <c r="O1147"/>
  <c r="Q1147" s="1"/>
  <c r="M1147"/>
  <c r="P1147" s="1"/>
  <c r="O1146"/>
  <c r="Q1146" s="1"/>
  <c r="M1146"/>
  <c r="P1146" s="1"/>
  <c r="O1145"/>
  <c r="Q1145" s="1"/>
  <c r="M1145"/>
  <c r="P1145" s="1"/>
  <c r="O1144"/>
  <c r="Q1144" s="1"/>
  <c r="M1144"/>
  <c r="P1144" s="1"/>
  <c r="O1143"/>
  <c r="Q1143" s="1"/>
  <c r="M1143"/>
  <c r="P1143" s="1"/>
  <c r="O1142"/>
  <c r="Q1142" s="1"/>
  <c r="M1142"/>
  <c r="P1142" s="1"/>
  <c r="O1139"/>
  <c r="Q1139" s="1"/>
  <c r="M1139"/>
  <c r="P1139" s="1"/>
  <c r="O1138"/>
  <c r="Q1138" s="1"/>
  <c r="M1138"/>
  <c r="P1138" s="1"/>
  <c r="O1137"/>
  <c r="Q1137" s="1"/>
  <c r="M1137"/>
  <c r="P1137" s="1"/>
  <c r="O1136"/>
  <c r="Q1136" s="1"/>
  <c r="M1136"/>
  <c r="P1136" s="1"/>
  <c r="O1135"/>
  <c r="Q1135" s="1"/>
  <c r="M1135"/>
  <c r="P1135" s="1"/>
  <c r="O1134"/>
  <c r="Q1134" s="1"/>
  <c r="M1134"/>
  <c r="P1134" s="1"/>
  <c r="O1133"/>
  <c r="Q1133" s="1"/>
  <c r="M1133"/>
  <c r="P1133" s="1"/>
  <c r="O1132"/>
  <c r="Q1132" s="1"/>
  <c r="M1132"/>
  <c r="P1132" s="1"/>
  <c r="O1130"/>
  <c r="Q1130" s="1"/>
  <c r="M1130"/>
  <c r="P1130" s="1"/>
  <c r="O1129"/>
  <c r="Q1129" s="1"/>
  <c r="M1129"/>
  <c r="P1129" s="1"/>
  <c r="O1128"/>
  <c r="Q1128" s="1"/>
  <c r="M1128"/>
  <c r="P1128" s="1"/>
  <c r="O1127"/>
  <c r="Q1127" s="1"/>
  <c r="M1127"/>
  <c r="P1127" s="1"/>
  <c r="O1126"/>
  <c r="Q1126" s="1"/>
  <c r="M1126"/>
  <c r="P1126" s="1"/>
  <c r="O1125"/>
  <c r="Q1125" s="1"/>
  <c r="M1125"/>
  <c r="P1125" s="1"/>
  <c r="O1124"/>
  <c r="Q1124" s="1"/>
  <c r="M1124"/>
  <c r="P1124" s="1"/>
  <c r="O1123"/>
  <c r="Q1123" s="1"/>
  <c r="M1123"/>
  <c r="P1123" s="1"/>
  <c r="O1122"/>
  <c r="Q1122" s="1"/>
  <c r="M1122"/>
  <c r="P1122" s="1"/>
  <c r="O1119"/>
  <c r="Q1119" s="1"/>
  <c r="M1119"/>
  <c r="P1119" s="1"/>
  <c r="O1118"/>
  <c r="Q1118" s="1"/>
  <c r="M1118"/>
  <c r="P1118" s="1"/>
  <c r="O1117"/>
  <c r="Q1117" s="1"/>
  <c r="M1117"/>
  <c r="P1117" s="1"/>
  <c r="O1116"/>
  <c r="Q1116" s="1"/>
  <c r="M1116"/>
  <c r="P1116" s="1"/>
  <c r="O1115"/>
  <c r="Q1115" s="1"/>
  <c r="M1115"/>
  <c r="P1115" s="1"/>
  <c r="O1114"/>
  <c r="Q1114" s="1"/>
  <c r="M1114"/>
  <c r="P1114" s="1"/>
  <c r="O1113"/>
  <c r="Q1113" s="1"/>
  <c r="M1113"/>
  <c r="P1113" s="1"/>
  <c r="O1112"/>
  <c r="Q1112" s="1"/>
  <c r="M1112"/>
  <c r="P1112" s="1"/>
  <c r="O1104"/>
  <c r="Q1104" s="1"/>
  <c r="M1104"/>
  <c r="P1104" s="1"/>
  <c r="O1103"/>
  <c r="Q1103" s="1"/>
  <c r="M1103"/>
  <c r="P1103" s="1"/>
  <c r="M212"/>
  <c r="O212" s="1"/>
  <c r="M211"/>
  <c r="O211" s="1"/>
  <c r="M210"/>
  <c r="O210" s="1"/>
  <c r="M209"/>
  <c r="O209" s="1"/>
  <c r="M208"/>
  <c r="O208" s="1"/>
  <c r="M207"/>
  <c r="O207" s="1"/>
  <c r="M206"/>
  <c r="O206" s="1"/>
  <c r="M205"/>
  <c r="O205" s="1"/>
  <c r="M204"/>
  <c r="O204" s="1"/>
  <c r="M203"/>
  <c r="O203" s="1"/>
  <c r="M202"/>
  <c r="O202" s="1"/>
  <c r="M201"/>
  <c r="O201" s="1"/>
  <c r="M200"/>
  <c r="O200" s="1"/>
  <c r="M199"/>
  <c r="O199" s="1"/>
  <c r="M198"/>
  <c r="O198" s="1"/>
  <c r="M197"/>
  <c r="O197" s="1"/>
  <c r="M196"/>
  <c r="O196" s="1"/>
  <c r="M195"/>
  <c r="O195" s="1"/>
  <c r="M194"/>
  <c r="O194" s="1"/>
  <c r="M193"/>
  <c r="O193" s="1"/>
  <c r="M192"/>
  <c r="O192" s="1"/>
  <c r="M191"/>
  <c r="O191" s="1"/>
  <c r="M190"/>
  <c r="O190" s="1"/>
  <c r="M189"/>
  <c r="O189" s="1"/>
  <c r="M188"/>
  <c r="O188" s="1"/>
  <c r="M187"/>
  <c r="O187" s="1"/>
  <c r="M186"/>
  <c r="O186" s="1"/>
  <c r="M185"/>
  <c r="O185" s="1"/>
  <c r="M184"/>
  <c r="O184" s="1"/>
  <c r="M183"/>
  <c r="O183" s="1"/>
  <c r="M182"/>
  <c r="O182" s="1"/>
  <c r="M181"/>
  <c r="O181" s="1"/>
  <c r="M180"/>
  <c r="O180" s="1"/>
  <c r="M179"/>
  <c r="O179" s="1"/>
  <c r="M178"/>
  <c r="O178" s="1"/>
  <c r="M177"/>
  <c r="O177" s="1"/>
  <c r="M176"/>
  <c r="O176" s="1"/>
  <c r="M175"/>
  <c r="O175" s="1"/>
  <c r="M174"/>
  <c r="O174" s="1"/>
  <c r="M173"/>
  <c r="O173" s="1"/>
  <c r="M306"/>
  <c r="P306" s="1"/>
  <c r="Q306" s="1"/>
  <c r="F306"/>
  <c r="M305"/>
  <c r="O305" s="1"/>
  <c r="F305"/>
  <c r="M304"/>
  <c r="P304" s="1"/>
  <c r="Q304" s="1"/>
  <c r="F304"/>
  <c r="M303"/>
  <c r="P303" s="1"/>
  <c r="Q303" s="1"/>
  <c r="F303"/>
  <c r="M302"/>
  <c r="P302" s="1"/>
  <c r="Q302" s="1"/>
  <c r="F302"/>
  <c r="M301"/>
  <c r="P301" s="1"/>
  <c r="Q301" s="1"/>
  <c r="F301"/>
  <c r="M300"/>
  <c r="P300" s="1"/>
  <c r="Q300" s="1"/>
  <c r="F300"/>
  <c r="M299"/>
  <c r="O299" s="1"/>
  <c r="F299"/>
  <c r="M298"/>
  <c r="P298" s="1"/>
  <c r="Q298" s="1"/>
  <c r="F298"/>
  <c r="M297"/>
  <c r="O297" s="1"/>
  <c r="F297"/>
  <c r="M296"/>
  <c r="P296" s="1"/>
  <c r="Q296" s="1"/>
  <c r="F296"/>
  <c r="M295"/>
  <c r="O295" s="1"/>
  <c r="F295"/>
  <c r="M294"/>
  <c r="O294" s="1"/>
  <c r="F294"/>
  <c r="M293"/>
  <c r="O293" s="1"/>
  <c r="F293"/>
  <c r="M292"/>
  <c r="P292" s="1"/>
  <c r="Q292" s="1"/>
  <c r="F292"/>
  <c r="M291"/>
  <c r="O291" s="1"/>
  <c r="F291"/>
  <c r="M290"/>
  <c r="O290" s="1"/>
  <c r="F290"/>
  <c r="P289"/>
  <c r="Q289" s="1"/>
  <c r="M289"/>
  <c r="O289" s="1"/>
  <c r="F289"/>
  <c r="M288"/>
  <c r="P288" s="1"/>
  <c r="Q288" s="1"/>
  <c r="F288"/>
  <c r="M287"/>
  <c r="O287" s="1"/>
  <c r="F287"/>
  <c r="M286"/>
  <c r="P286" s="1"/>
  <c r="Q286" s="1"/>
  <c r="F286"/>
  <c r="M285"/>
  <c r="P285" s="1"/>
  <c r="Q285" s="1"/>
  <c r="F285"/>
  <c r="M284"/>
  <c r="P284" s="1"/>
  <c r="Q284" s="1"/>
  <c r="F284"/>
  <c r="M283"/>
  <c r="O283" s="1"/>
  <c r="F283"/>
  <c r="M282"/>
  <c r="P282" s="1"/>
  <c r="Q282" s="1"/>
  <c r="F282"/>
  <c r="M281"/>
  <c r="P281" s="1"/>
  <c r="Q281" s="1"/>
  <c r="F281"/>
  <c r="M280"/>
  <c r="P280" s="1"/>
  <c r="Q280" s="1"/>
  <c r="F280"/>
  <c r="M279"/>
  <c r="O279" s="1"/>
  <c r="F279"/>
  <c r="M278"/>
  <c r="P278" s="1"/>
  <c r="Q278" s="1"/>
  <c r="F278"/>
  <c r="M277"/>
  <c r="P277" s="1"/>
  <c r="Q277" s="1"/>
  <c r="F277"/>
  <c r="M276"/>
  <c r="P276" s="1"/>
  <c r="Q276" s="1"/>
  <c r="F276"/>
  <c r="M275"/>
  <c r="O275" s="1"/>
  <c r="F275"/>
  <c r="M274"/>
  <c r="P274" s="1"/>
  <c r="Q274" s="1"/>
  <c r="F274"/>
  <c r="M273"/>
  <c r="O273" s="1"/>
  <c r="F273"/>
  <c r="M272"/>
  <c r="P272" s="1"/>
  <c r="Q272" s="1"/>
  <c r="F272"/>
  <c r="O271"/>
  <c r="M271"/>
  <c r="P271" s="1"/>
  <c r="Q271" s="1"/>
  <c r="F271"/>
  <c r="M270"/>
  <c r="P270" s="1"/>
  <c r="Q270" s="1"/>
  <c r="F270"/>
  <c r="M269"/>
  <c r="O269" s="1"/>
  <c r="F269"/>
  <c r="M268"/>
  <c r="P268" s="1"/>
  <c r="Q268" s="1"/>
  <c r="F268"/>
  <c r="M267"/>
  <c r="P267" s="1"/>
  <c r="Q267" s="1"/>
  <c r="F267"/>
  <c r="O303" l="1"/>
  <c r="M1284"/>
  <c r="O1284" s="1"/>
  <c r="O281"/>
  <c r="M1279"/>
  <c r="P1279" s="1"/>
  <c r="Q1279" s="1"/>
  <c r="M993"/>
  <c r="O993" s="1"/>
  <c r="P269"/>
  <c r="Q269" s="1"/>
  <c r="O285"/>
  <c r="M1274"/>
  <c r="M1289"/>
  <c r="P1289" s="1"/>
  <c r="Q1289" s="1"/>
  <c r="M1293"/>
  <c r="P1293" s="1"/>
  <c r="Q1293" s="1"/>
  <c r="O1294"/>
  <c r="M977"/>
  <c r="O977" s="1"/>
  <c r="M981"/>
  <c r="O981" s="1"/>
  <c r="M985"/>
  <c r="O985" s="1"/>
  <c r="M994"/>
  <c r="O277"/>
  <c r="O301"/>
  <c r="M1272"/>
  <c r="P1272" s="1"/>
  <c r="Q1272" s="1"/>
  <c r="M1295"/>
  <c r="P1295" s="1"/>
  <c r="Q1295" s="1"/>
  <c r="M983"/>
  <c r="P983" s="1"/>
  <c r="Q983" s="1"/>
  <c r="M984"/>
  <c r="M991"/>
  <c r="O991" s="1"/>
  <c r="M992"/>
  <c r="O274"/>
  <c r="O282"/>
  <c r="O298"/>
  <c r="O306"/>
  <c r="M1275"/>
  <c r="P1275" s="1"/>
  <c r="Q1275" s="1"/>
  <c r="M1280"/>
  <c r="M1287"/>
  <c r="O1287" s="1"/>
  <c r="M1292"/>
  <c r="M963"/>
  <c r="P963" s="1"/>
  <c r="Q963" s="1"/>
  <c r="M973"/>
  <c r="O973" s="1"/>
  <c r="M978"/>
  <c r="P978" s="1"/>
  <c r="Q978" s="1"/>
  <c r="M986"/>
  <c r="M999"/>
  <c r="P999" s="1"/>
  <c r="Q999" s="1"/>
  <c r="M1000"/>
  <c r="O1000" s="1"/>
  <c r="O270"/>
  <c r="O278"/>
  <c r="O286"/>
  <c r="O302"/>
  <c r="M1277"/>
  <c r="O1277" s="1"/>
  <c r="M1285"/>
  <c r="P1285" s="1"/>
  <c r="Q1285" s="1"/>
  <c r="M1290"/>
  <c r="O1290" s="1"/>
  <c r="M975"/>
  <c r="M976"/>
  <c r="P976" s="1"/>
  <c r="Q976" s="1"/>
  <c r="M989"/>
  <c r="O989" s="1"/>
  <c r="M997"/>
  <c r="O997" s="1"/>
  <c r="M1273"/>
  <c r="P1273" s="1"/>
  <c r="Q1273" s="1"/>
  <c r="M1278"/>
  <c r="O1278" s="1"/>
  <c r="M1283"/>
  <c r="M1288"/>
  <c r="O1288" s="1"/>
  <c r="O1296"/>
  <c r="M965"/>
  <c r="O965" s="1"/>
  <c r="M972"/>
  <c r="M982"/>
  <c r="P982" s="1"/>
  <c r="Q982" s="1"/>
  <c r="M987"/>
  <c r="O987" s="1"/>
  <c r="M988"/>
  <c r="P988" s="1"/>
  <c r="Q988" s="1"/>
  <c r="M998"/>
  <c r="P273"/>
  <c r="Q273" s="1"/>
  <c r="P290"/>
  <c r="Q290" s="1"/>
  <c r="P293"/>
  <c r="Q293" s="1"/>
  <c r="P294"/>
  <c r="Q294" s="1"/>
  <c r="P297"/>
  <c r="Q297" s="1"/>
  <c r="P305"/>
  <c r="Q305" s="1"/>
  <c r="M1276"/>
  <c r="O1276" s="1"/>
  <c r="M1281"/>
  <c r="O1282"/>
  <c r="M1286"/>
  <c r="P1286" s="1"/>
  <c r="Q1286" s="1"/>
  <c r="M1291"/>
  <c r="O1291" s="1"/>
  <c r="M1298"/>
  <c r="M1301"/>
  <c r="O1301" s="1"/>
  <c r="M974"/>
  <c r="P974" s="1"/>
  <c r="Q974" s="1"/>
  <c r="M979"/>
  <c r="O979" s="1"/>
  <c r="M980"/>
  <c r="P980" s="1"/>
  <c r="Q980" s="1"/>
  <c r="M990"/>
  <c r="O990" s="1"/>
  <c r="M995"/>
  <c r="O995" s="1"/>
  <c r="M996"/>
  <c r="P996" s="1"/>
  <c r="Q996" s="1"/>
  <c r="O983"/>
  <c r="O984"/>
  <c r="P984"/>
  <c r="Q984" s="1"/>
  <c r="O994"/>
  <c r="P994"/>
  <c r="Q994" s="1"/>
  <c r="O999"/>
  <c r="O1001"/>
  <c r="P1001"/>
  <c r="Q1001" s="1"/>
  <c r="O996"/>
  <c r="P975"/>
  <c r="Q975" s="1"/>
  <c r="O975"/>
  <c r="O976"/>
  <c r="O986"/>
  <c r="P986"/>
  <c r="Q986" s="1"/>
  <c r="P991"/>
  <c r="Q991" s="1"/>
  <c r="O992"/>
  <c r="P992"/>
  <c r="Q992" s="1"/>
  <c r="O972"/>
  <c r="P972"/>
  <c r="Q972" s="1"/>
  <c r="O982"/>
  <c r="P987"/>
  <c r="Q987" s="1"/>
  <c r="O998"/>
  <c r="P998"/>
  <c r="Q998" s="1"/>
  <c r="P1000"/>
  <c r="Q1000" s="1"/>
  <c r="P973"/>
  <c r="Q973" s="1"/>
  <c r="P977"/>
  <c r="Q977" s="1"/>
  <c r="P981"/>
  <c r="Q981" s="1"/>
  <c r="P989"/>
  <c r="Q989" s="1"/>
  <c r="P993"/>
  <c r="Q993" s="1"/>
  <c r="P997"/>
  <c r="Q997" s="1"/>
  <c r="O962"/>
  <c r="P962"/>
  <c r="Q962" s="1"/>
  <c r="P965"/>
  <c r="Q965" s="1"/>
  <c r="P964"/>
  <c r="Q964" s="1"/>
  <c r="P1274"/>
  <c r="Q1274" s="1"/>
  <c r="O1274"/>
  <c r="P1280"/>
  <c r="Q1280" s="1"/>
  <c r="O1280"/>
  <c r="P1284"/>
  <c r="Q1284" s="1"/>
  <c r="P1290"/>
  <c r="Q1290" s="1"/>
  <c r="O1300"/>
  <c r="P1300"/>
  <c r="Q1300" s="1"/>
  <c r="O1281"/>
  <c r="P1281"/>
  <c r="Q1281" s="1"/>
  <c r="O1298"/>
  <c r="P1298"/>
  <c r="Q1298" s="1"/>
  <c r="P1301"/>
  <c r="Q1301" s="1"/>
  <c r="O1272"/>
  <c r="P1287"/>
  <c r="Q1287" s="1"/>
  <c r="O1292"/>
  <c r="P1292"/>
  <c r="Q1292" s="1"/>
  <c r="P1278"/>
  <c r="Q1278" s="1"/>
  <c r="O1283"/>
  <c r="P1283"/>
  <c r="Q1283" s="1"/>
  <c r="P1288"/>
  <c r="Q1288" s="1"/>
  <c r="O1275"/>
  <c r="O1279"/>
  <c r="O1285"/>
  <c r="O1289"/>
  <c r="O1295"/>
  <c r="O1297"/>
  <c r="O1299"/>
  <c r="P173"/>
  <c r="Q173" s="1"/>
  <c r="P174"/>
  <c r="Q174" s="1"/>
  <c r="P175"/>
  <c r="Q175" s="1"/>
  <c r="P176"/>
  <c r="Q176" s="1"/>
  <c r="P177"/>
  <c r="Q177" s="1"/>
  <c r="P178"/>
  <c r="Q178" s="1"/>
  <c r="P179"/>
  <c r="Q179" s="1"/>
  <c r="P180"/>
  <c r="Q180" s="1"/>
  <c r="P181"/>
  <c r="Q181" s="1"/>
  <c r="P182"/>
  <c r="Q182" s="1"/>
  <c r="P183"/>
  <c r="Q183" s="1"/>
  <c r="P184"/>
  <c r="Q184" s="1"/>
  <c r="P185"/>
  <c r="Q185" s="1"/>
  <c r="P186"/>
  <c r="Q186" s="1"/>
  <c r="P187"/>
  <c r="Q187" s="1"/>
  <c r="P188"/>
  <c r="Q188" s="1"/>
  <c r="P189"/>
  <c r="Q189" s="1"/>
  <c r="P190"/>
  <c r="Q190" s="1"/>
  <c r="P191"/>
  <c r="Q191" s="1"/>
  <c r="P192"/>
  <c r="Q192" s="1"/>
  <c r="P193"/>
  <c r="Q193" s="1"/>
  <c r="P194"/>
  <c r="Q194" s="1"/>
  <c r="P195"/>
  <c r="Q195" s="1"/>
  <c r="P196"/>
  <c r="Q196" s="1"/>
  <c r="P197"/>
  <c r="Q197" s="1"/>
  <c r="P198"/>
  <c r="Q198" s="1"/>
  <c r="P199"/>
  <c r="Q199" s="1"/>
  <c r="P200"/>
  <c r="Q200" s="1"/>
  <c r="P201"/>
  <c r="Q201" s="1"/>
  <c r="P202"/>
  <c r="Q202" s="1"/>
  <c r="P203"/>
  <c r="Q203" s="1"/>
  <c r="P204"/>
  <c r="Q204" s="1"/>
  <c r="P205"/>
  <c r="Q205" s="1"/>
  <c r="P206"/>
  <c r="Q206" s="1"/>
  <c r="P207"/>
  <c r="Q207" s="1"/>
  <c r="P208"/>
  <c r="Q208" s="1"/>
  <c r="P209"/>
  <c r="Q209" s="1"/>
  <c r="P210"/>
  <c r="Q210" s="1"/>
  <c r="P211"/>
  <c r="Q211" s="1"/>
  <c r="P212"/>
  <c r="Q212" s="1"/>
  <c r="O267"/>
  <c r="O272"/>
  <c r="P275"/>
  <c r="Q275" s="1"/>
  <c r="O276"/>
  <c r="P279"/>
  <c r="Q279" s="1"/>
  <c r="O280"/>
  <c r="P283"/>
  <c r="Q283" s="1"/>
  <c r="O284"/>
  <c r="P287"/>
  <c r="Q287" s="1"/>
  <c r="O288"/>
  <c r="P291"/>
  <c r="Q291" s="1"/>
  <c r="O292"/>
  <c r="P295"/>
  <c r="Q295" s="1"/>
  <c r="O296"/>
  <c r="P299"/>
  <c r="Q299" s="1"/>
  <c r="O300"/>
  <c r="O304"/>
  <c r="M1647"/>
  <c r="O1647" s="1"/>
  <c r="F1647"/>
  <c r="M1646"/>
  <c r="P1646" s="1"/>
  <c r="Q1646" s="1"/>
  <c r="F1646"/>
  <c r="M1645"/>
  <c r="O1645" s="1"/>
  <c r="F1645"/>
  <c r="P1644"/>
  <c r="Q1644" s="1"/>
  <c r="M1644"/>
  <c r="O1644" s="1"/>
  <c r="F1644"/>
  <c r="M1643"/>
  <c r="O1643" s="1"/>
  <c r="F1643"/>
  <c r="M1642"/>
  <c r="P1642" s="1"/>
  <c r="Q1642" s="1"/>
  <c r="F1642"/>
  <c r="M1641"/>
  <c r="P1641" s="1"/>
  <c r="Q1641" s="1"/>
  <c r="F1641"/>
  <c r="M1637"/>
  <c r="O1637" s="1"/>
  <c r="F1637"/>
  <c r="M1636"/>
  <c r="O1636" s="1"/>
  <c r="F1636"/>
  <c r="M1635"/>
  <c r="P1635" s="1"/>
  <c r="Q1635" s="1"/>
  <c r="F1635"/>
  <c r="M1634"/>
  <c r="O1634" s="1"/>
  <c r="F1634"/>
  <c r="M1633"/>
  <c r="O1633" s="1"/>
  <c r="F1633"/>
  <c r="M1632"/>
  <c r="O1632" s="1"/>
  <c r="F1632"/>
  <c r="M1631"/>
  <c r="P1631" s="1"/>
  <c r="Q1631" s="1"/>
  <c r="F1631"/>
  <c r="M1627"/>
  <c r="O1627" s="1"/>
  <c r="F1627"/>
  <c r="M1626"/>
  <c r="O1626" s="1"/>
  <c r="F1626"/>
  <c r="M1625"/>
  <c r="P1625" s="1"/>
  <c r="Q1625" s="1"/>
  <c r="F1625"/>
  <c r="M1624"/>
  <c r="O1624" s="1"/>
  <c r="F1624"/>
  <c r="M1623"/>
  <c r="O1623" s="1"/>
  <c r="F1623"/>
  <c r="M1622"/>
  <c r="O1622" s="1"/>
  <c r="F1622"/>
  <c r="M1621"/>
  <c r="P1621" s="1"/>
  <c r="Q1621" s="1"/>
  <c r="F1621"/>
  <c r="M1616"/>
  <c r="O1616" s="1"/>
  <c r="F1616"/>
  <c r="M1615"/>
  <c r="O1615" s="1"/>
  <c r="F1615"/>
  <c r="M1614"/>
  <c r="P1614" s="1"/>
  <c r="Q1614" s="1"/>
  <c r="F1614"/>
  <c r="M1613"/>
  <c r="O1613" s="1"/>
  <c r="F1613"/>
  <c r="M1612"/>
  <c r="O1612" s="1"/>
  <c r="F1612"/>
  <c r="M1611"/>
  <c r="O1611" s="1"/>
  <c r="F1611"/>
  <c r="P1277" l="1"/>
  <c r="Q1277" s="1"/>
  <c r="P1291"/>
  <c r="Q1291" s="1"/>
  <c r="P1276"/>
  <c r="Q1276" s="1"/>
  <c r="P1623"/>
  <c r="Q1623" s="1"/>
  <c r="P990"/>
  <c r="Q990" s="1"/>
  <c r="O1293"/>
  <c r="O963"/>
  <c r="P985"/>
  <c r="Q985" s="1"/>
  <c r="O988"/>
  <c r="P979"/>
  <c r="Q979" s="1"/>
  <c r="O978"/>
  <c r="O1631"/>
  <c r="O980"/>
  <c r="P1624"/>
  <c r="Q1624" s="1"/>
  <c r="P1612"/>
  <c r="Q1612" s="1"/>
  <c r="O1642"/>
  <c r="P1645"/>
  <c r="Q1645" s="1"/>
  <c r="O1625"/>
  <c r="O1646"/>
  <c r="O1273"/>
  <c r="O1286"/>
  <c r="P995"/>
  <c r="Q995" s="1"/>
  <c r="O974"/>
  <c r="P1613"/>
  <c r="Q1613" s="1"/>
  <c r="P1634"/>
  <c r="Q1634" s="1"/>
  <c r="O1614"/>
  <c r="O1635"/>
  <c r="O1641"/>
  <c r="P1643"/>
  <c r="Q1643" s="1"/>
  <c r="P1647"/>
  <c r="Q1647" s="1"/>
  <c r="P1633"/>
  <c r="Q1633" s="1"/>
  <c r="P1637"/>
  <c r="Q1637" s="1"/>
  <c r="P1632"/>
  <c r="Q1632" s="1"/>
  <c r="P1636"/>
  <c r="Q1636" s="1"/>
  <c r="O1621"/>
  <c r="P1627"/>
  <c r="Q1627" s="1"/>
  <c r="P1622"/>
  <c r="Q1622" s="1"/>
  <c r="P1626"/>
  <c r="Q1626" s="1"/>
  <c r="P1616"/>
  <c r="Q1616" s="1"/>
  <c r="P1611"/>
  <c r="Q1611" s="1"/>
  <c r="P1615"/>
  <c r="Q1615" s="1"/>
  <c r="K117" l="1"/>
  <c r="M117" s="1"/>
  <c r="O117" s="1"/>
  <c r="I116"/>
  <c r="K116" s="1"/>
  <c r="M116" s="1"/>
  <c r="I115"/>
  <c r="K115" s="1"/>
  <c r="M115" s="1"/>
  <c r="O115" s="1"/>
  <c r="I114"/>
  <c r="K114" s="1"/>
  <c r="M114" s="1"/>
  <c r="I113"/>
  <c r="K113" s="1"/>
  <c r="M113" s="1"/>
  <c r="O113" s="1"/>
  <c r="K112"/>
  <c r="M112" s="1"/>
  <c r="I111"/>
  <c r="K111" s="1"/>
  <c r="M111" s="1"/>
  <c r="I110"/>
  <c r="K110" s="1"/>
  <c r="M110" s="1"/>
  <c r="I109"/>
  <c r="K109" s="1"/>
  <c r="M109" s="1"/>
  <c r="K108"/>
  <c r="M108" s="1"/>
  <c r="O108" s="1"/>
  <c r="I107"/>
  <c r="K107" s="1"/>
  <c r="M107" s="1"/>
  <c r="K106"/>
  <c r="M106" s="1"/>
  <c r="O106" s="1"/>
  <c r="I105"/>
  <c r="K105" s="1"/>
  <c r="M105" s="1"/>
  <c r="I104"/>
  <c r="K104" s="1"/>
  <c r="M104" s="1"/>
  <c r="I103"/>
  <c r="K103" s="1"/>
  <c r="M103" s="1"/>
  <c r="I102"/>
  <c r="K102" s="1"/>
  <c r="M102" s="1"/>
  <c r="P102" s="1"/>
  <c r="Q102" s="1"/>
  <c r="I101"/>
  <c r="K101" s="1"/>
  <c r="M101" s="1"/>
  <c r="K100"/>
  <c r="M100" s="1"/>
  <c r="P100" s="1"/>
  <c r="Q100" s="1"/>
  <c r="I100"/>
  <c r="I99"/>
  <c r="K99" s="1"/>
  <c r="M99" s="1"/>
  <c r="I98"/>
  <c r="K98" s="1"/>
  <c r="M98" s="1"/>
  <c r="P98" s="1"/>
  <c r="Q98" s="1"/>
  <c r="I97"/>
  <c r="K97" s="1"/>
  <c r="M97" s="1"/>
  <c r="I96"/>
  <c r="K96" s="1"/>
  <c r="M96" s="1"/>
  <c r="P96" s="1"/>
  <c r="Q96" s="1"/>
  <c r="K95"/>
  <c r="M95" s="1"/>
  <c r="I94"/>
  <c r="K94" s="1"/>
  <c r="M94" s="1"/>
  <c r="K93"/>
  <c r="M93" s="1"/>
  <c r="I92"/>
  <c r="K92" s="1"/>
  <c r="M92" s="1"/>
  <c r="I91"/>
  <c r="K91" s="1"/>
  <c r="M91" s="1"/>
  <c r="P91" s="1"/>
  <c r="Q91" s="1"/>
  <c r="I90"/>
  <c r="K90" s="1"/>
  <c r="M90" s="1"/>
  <c r="K89"/>
  <c r="M89" s="1"/>
  <c r="P89" s="1"/>
  <c r="Q89" s="1"/>
  <c r="K88"/>
  <c r="M88" s="1"/>
  <c r="I87"/>
  <c r="K87" s="1"/>
  <c r="M87" s="1"/>
  <c r="K86"/>
  <c r="M86" s="1"/>
  <c r="P86" s="1"/>
  <c r="Q86" s="1"/>
  <c r="I85"/>
  <c r="K85" s="1"/>
  <c r="M85" s="1"/>
  <c r="I84"/>
  <c r="K84" s="1"/>
  <c r="M84" s="1"/>
  <c r="K83"/>
  <c r="M83" s="1"/>
  <c r="I82"/>
  <c r="K82" s="1"/>
  <c r="M82" s="1"/>
  <c r="I81"/>
  <c r="K81" s="1"/>
  <c r="M81" s="1"/>
  <c r="O81" s="1"/>
  <c r="I80"/>
  <c r="K80" s="1"/>
  <c r="M80" s="1"/>
  <c r="I79"/>
  <c r="K79" s="1"/>
  <c r="M79" s="1"/>
  <c r="O79" s="1"/>
  <c r="I78"/>
  <c r="K78" s="1"/>
  <c r="M78" s="1"/>
  <c r="O95" l="1"/>
  <c r="P95"/>
  <c r="Q95" s="1"/>
  <c r="P117"/>
  <c r="Q117" s="1"/>
  <c r="P85"/>
  <c r="Q85" s="1"/>
  <c r="O85"/>
  <c r="P83"/>
  <c r="Q83" s="1"/>
  <c r="O83"/>
  <c r="P88"/>
  <c r="Q88" s="1"/>
  <c r="O88"/>
  <c r="P93"/>
  <c r="Q93" s="1"/>
  <c r="O93"/>
  <c r="P108"/>
  <c r="Q108" s="1"/>
  <c r="P97"/>
  <c r="Q97" s="1"/>
  <c r="O97"/>
  <c r="O101"/>
  <c r="P101"/>
  <c r="Q101" s="1"/>
  <c r="P109"/>
  <c r="Q109" s="1"/>
  <c r="O109"/>
  <c r="O114"/>
  <c r="P114"/>
  <c r="Q114" s="1"/>
  <c r="O116"/>
  <c r="P116"/>
  <c r="Q116" s="1"/>
  <c r="O94"/>
  <c r="P94"/>
  <c r="Q94" s="1"/>
  <c r="O99"/>
  <c r="P99"/>
  <c r="Q99" s="1"/>
  <c r="O103"/>
  <c r="P103"/>
  <c r="Q103" s="1"/>
  <c r="O112"/>
  <c r="P112"/>
  <c r="Q112" s="1"/>
  <c r="O90"/>
  <c r="P90"/>
  <c r="Q90" s="1"/>
  <c r="O92"/>
  <c r="P92"/>
  <c r="Q92" s="1"/>
  <c r="O105"/>
  <c r="P105"/>
  <c r="Q105" s="1"/>
  <c r="P111"/>
  <c r="Q111" s="1"/>
  <c r="O111"/>
  <c r="O84"/>
  <c r="P84"/>
  <c r="Q84" s="1"/>
  <c r="P104"/>
  <c r="Q104" s="1"/>
  <c r="O104"/>
  <c r="O107"/>
  <c r="P107"/>
  <c r="Q107" s="1"/>
  <c r="P78"/>
  <c r="Q78" s="1"/>
  <c r="O78"/>
  <c r="O80"/>
  <c r="P80"/>
  <c r="Q80" s="1"/>
  <c r="O82"/>
  <c r="P82"/>
  <c r="Q82" s="1"/>
  <c r="P87"/>
  <c r="Q87" s="1"/>
  <c r="O87"/>
  <c r="O110"/>
  <c r="P110"/>
  <c r="Q110" s="1"/>
  <c r="P79"/>
  <c r="Q79" s="1"/>
  <c r="P81"/>
  <c r="Q81" s="1"/>
  <c r="O86"/>
  <c r="O89"/>
  <c r="O91"/>
  <c r="O96"/>
  <c r="O98"/>
  <c r="O100"/>
  <c r="O102"/>
  <c r="P106"/>
  <c r="Q106" s="1"/>
  <c r="P113"/>
  <c r="Q113" s="1"/>
  <c r="P115"/>
  <c r="Q115" s="1"/>
  <c r="K1208" l="1"/>
  <c r="M1208" s="1"/>
  <c r="F1208"/>
  <c r="K1207"/>
  <c r="M1207" s="1"/>
  <c r="P1207" s="1"/>
  <c r="Q1207" s="1"/>
  <c r="F1207"/>
  <c r="K1206"/>
  <c r="M1206" s="1"/>
  <c r="O1206" s="1"/>
  <c r="F1206"/>
  <c r="K1205"/>
  <c r="M1205" s="1"/>
  <c r="P1205" s="1"/>
  <c r="Q1205" s="1"/>
  <c r="F1205"/>
  <c r="K1204"/>
  <c r="M1204" s="1"/>
  <c r="F1204"/>
  <c r="K1203"/>
  <c r="M1203" s="1"/>
  <c r="P1203" s="1"/>
  <c r="Q1203" s="1"/>
  <c r="H1203"/>
  <c r="F1203" s="1"/>
  <c r="K1202"/>
  <c r="M1202" s="1"/>
  <c r="F1202"/>
  <c r="K1201"/>
  <c r="M1201" s="1"/>
  <c r="F1201"/>
  <c r="K1200"/>
  <c r="M1200" s="1"/>
  <c r="F1200"/>
  <c r="K1199"/>
  <c r="M1199" s="1"/>
  <c r="F1199"/>
  <c r="K1198"/>
  <c r="M1198" s="1"/>
  <c r="H1198"/>
  <c r="F1198" s="1"/>
  <c r="K1197"/>
  <c r="M1197" s="1"/>
  <c r="O1197" s="1"/>
  <c r="F1197"/>
  <c r="K1196"/>
  <c r="M1196" s="1"/>
  <c r="P1196" s="1"/>
  <c r="Q1196" s="1"/>
  <c r="F1196"/>
  <c r="K1195"/>
  <c r="M1195" s="1"/>
  <c r="O1195" s="1"/>
  <c r="F1195"/>
  <c r="K1194"/>
  <c r="M1194" s="1"/>
  <c r="P1194" s="1"/>
  <c r="Q1194" s="1"/>
  <c r="F1194"/>
  <c r="K1193"/>
  <c r="M1193" s="1"/>
  <c r="O1193" s="1"/>
  <c r="F1193"/>
  <c r="K1192"/>
  <c r="M1192" s="1"/>
  <c r="P1192" s="1"/>
  <c r="Q1192" s="1"/>
  <c r="F1192"/>
  <c r="K1191"/>
  <c r="M1191" s="1"/>
  <c r="O1191" s="1"/>
  <c r="F1191"/>
  <c r="K1190"/>
  <c r="M1190" s="1"/>
  <c r="P1190" s="1"/>
  <c r="Q1190" s="1"/>
  <c r="F1190"/>
  <c r="M1189"/>
  <c r="O1189" s="1"/>
  <c r="K1189"/>
  <c r="F1189"/>
  <c r="K1181"/>
  <c r="M1181" s="1"/>
  <c r="F1181"/>
  <c r="K1180"/>
  <c r="M1180" s="1"/>
  <c r="P1180" s="1"/>
  <c r="Q1180" s="1"/>
  <c r="F1180"/>
  <c r="K1179"/>
  <c r="M1179" s="1"/>
  <c r="O1179" s="1"/>
  <c r="F1179"/>
  <c r="K1169"/>
  <c r="M1169" s="1"/>
  <c r="F1169"/>
  <c r="O1204" l="1"/>
  <c r="P1204"/>
  <c r="Q1204" s="1"/>
  <c r="P1206"/>
  <c r="Q1206" s="1"/>
  <c r="O1208"/>
  <c r="P1208"/>
  <c r="Q1208" s="1"/>
  <c r="O1199"/>
  <c r="P1199"/>
  <c r="Q1199" s="1"/>
  <c r="O1201"/>
  <c r="P1201"/>
  <c r="Q1201" s="1"/>
  <c r="O1198"/>
  <c r="P1198"/>
  <c r="Q1198" s="1"/>
  <c r="O1200"/>
  <c r="P1200"/>
  <c r="Q1200" s="1"/>
  <c r="O1202"/>
  <c r="P1202"/>
  <c r="Q1202" s="1"/>
  <c r="O1190"/>
  <c r="O1192"/>
  <c r="O1194"/>
  <c r="O1196"/>
  <c r="O1203"/>
  <c r="O1205"/>
  <c r="O1207"/>
  <c r="P1189"/>
  <c r="Q1189" s="1"/>
  <c r="P1191"/>
  <c r="Q1191" s="1"/>
  <c r="P1193"/>
  <c r="Q1193" s="1"/>
  <c r="P1195"/>
  <c r="Q1195" s="1"/>
  <c r="P1197"/>
  <c r="Q1197" s="1"/>
  <c r="O1181"/>
  <c r="P1181"/>
  <c r="Q1181" s="1"/>
  <c r="O1180"/>
  <c r="P1179"/>
  <c r="Q1179" s="1"/>
  <c r="O1169"/>
  <c r="P1169"/>
  <c r="Q1169" s="1"/>
  <c r="M1244" l="1"/>
  <c r="O1244" s="1"/>
  <c r="F1244"/>
  <c r="M1243"/>
  <c r="O1243" s="1"/>
  <c r="F1243"/>
  <c r="M1242"/>
  <c r="P1242" s="1"/>
  <c r="Q1242" s="1"/>
  <c r="F1242"/>
  <c r="M1241"/>
  <c r="O1241" s="1"/>
  <c r="F1241"/>
  <c r="M1240"/>
  <c r="O1240" s="1"/>
  <c r="F1240"/>
  <c r="M1239"/>
  <c r="O1239" s="1"/>
  <c r="F1239"/>
  <c r="M1238"/>
  <c r="P1238" s="1"/>
  <c r="Q1238" s="1"/>
  <c r="F1238"/>
  <c r="M1237"/>
  <c r="O1237" s="1"/>
  <c r="F1237"/>
  <c r="M1236"/>
  <c r="O1236" s="1"/>
  <c r="F1236"/>
  <c r="M1235"/>
  <c r="O1235" s="1"/>
  <c r="F1235"/>
  <c r="M1234"/>
  <c r="P1234" s="1"/>
  <c r="Q1234" s="1"/>
  <c r="F1234"/>
  <c r="M1233"/>
  <c r="O1233" s="1"/>
  <c r="F1233"/>
  <c r="M1232"/>
  <c r="O1232" s="1"/>
  <c r="F1232"/>
  <c r="M1231"/>
  <c r="O1231" s="1"/>
  <c r="F1231"/>
  <c r="M1230"/>
  <c r="P1230" s="1"/>
  <c r="Q1230" s="1"/>
  <c r="F1230"/>
  <c r="M1229"/>
  <c r="O1229" s="1"/>
  <c r="F1229"/>
  <c r="M1228"/>
  <c r="O1228" s="1"/>
  <c r="F1228"/>
  <c r="M1227"/>
  <c r="O1227" s="1"/>
  <c r="F1227"/>
  <c r="M1226"/>
  <c r="P1226" s="1"/>
  <c r="Q1226" s="1"/>
  <c r="F1226"/>
  <c r="M1225"/>
  <c r="O1225" s="1"/>
  <c r="F1225"/>
  <c r="M1224"/>
  <c r="O1224" s="1"/>
  <c r="F1224"/>
  <c r="M1223"/>
  <c r="P1223" s="1"/>
  <c r="Q1223" s="1"/>
  <c r="F1223"/>
  <c r="M1222"/>
  <c r="P1222" s="1"/>
  <c r="Q1222" s="1"/>
  <c r="F1222"/>
  <c r="M1221"/>
  <c r="P1221" s="1"/>
  <c r="Q1221" s="1"/>
  <c r="F1221"/>
  <c r="M1220"/>
  <c r="O1220" s="1"/>
  <c r="F1220"/>
  <c r="M1219"/>
  <c r="P1219" s="1"/>
  <c r="Q1219" s="1"/>
  <c r="F1219"/>
  <c r="M1218"/>
  <c r="P1218" s="1"/>
  <c r="Q1218" s="1"/>
  <c r="F1218"/>
  <c r="M1217"/>
  <c r="P1217" s="1"/>
  <c r="Q1217" s="1"/>
  <c r="F1217"/>
  <c r="M1216"/>
  <c r="O1216" s="1"/>
  <c r="F1216"/>
  <c r="M1215"/>
  <c r="P1215" s="1"/>
  <c r="Q1215" s="1"/>
  <c r="F1215"/>
  <c r="O1223" l="1"/>
  <c r="O1215"/>
  <c r="O1219"/>
  <c r="P1220"/>
  <c r="Q1220" s="1"/>
  <c r="O1221"/>
  <c r="P1228"/>
  <c r="Q1228" s="1"/>
  <c r="P1231"/>
  <c r="Q1231" s="1"/>
  <c r="P1232"/>
  <c r="Q1232" s="1"/>
  <c r="P1235"/>
  <c r="Q1235" s="1"/>
  <c r="P1236"/>
  <c r="Q1236" s="1"/>
  <c r="P1239"/>
  <c r="Q1239" s="1"/>
  <c r="P1240"/>
  <c r="Q1240" s="1"/>
  <c r="P1243"/>
  <c r="Q1243" s="1"/>
  <c r="P1216"/>
  <c r="Q1216" s="1"/>
  <c r="P1224"/>
  <c r="Q1224" s="1"/>
  <c r="P1227"/>
  <c r="Q1227" s="1"/>
  <c r="O1217"/>
  <c r="O1218"/>
  <c r="O1222"/>
  <c r="P1225"/>
  <c r="Q1225" s="1"/>
  <c r="O1226"/>
  <c r="P1229"/>
  <c r="Q1229" s="1"/>
  <c r="O1230"/>
  <c r="P1233"/>
  <c r="Q1233" s="1"/>
  <c r="O1234"/>
  <c r="P1237"/>
  <c r="Q1237" s="1"/>
  <c r="O1238"/>
  <c r="P1241"/>
  <c r="Q1241" s="1"/>
  <c r="O1242"/>
  <c r="P1244"/>
  <c r="Q1244" s="1"/>
  <c r="L1401" l="1"/>
  <c r="K1401"/>
  <c r="F1401"/>
  <c r="L1400"/>
  <c r="K1400"/>
  <c r="F1400"/>
  <c r="L1399"/>
  <c r="K1399"/>
  <c r="M1399" s="1"/>
  <c r="P1399" s="1"/>
  <c r="Q1399" s="1"/>
  <c r="F1399"/>
  <c r="L1398"/>
  <c r="K1398"/>
  <c r="F1398"/>
  <c r="L1397"/>
  <c r="K1397"/>
  <c r="M1397" s="1"/>
  <c r="F1397"/>
  <c r="L1396"/>
  <c r="K1396"/>
  <c r="F1396"/>
  <c r="L1395"/>
  <c r="K1395"/>
  <c r="M1395" s="1"/>
  <c r="P1395" s="1"/>
  <c r="Q1395" s="1"/>
  <c r="F1395"/>
  <c r="L1394"/>
  <c r="K1394"/>
  <c r="F1394"/>
  <c r="L1393"/>
  <c r="K1393"/>
  <c r="F1393"/>
  <c r="L1392"/>
  <c r="K1392"/>
  <c r="F1392"/>
  <c r="M1392" l="1"/>
  <c r="O1392" s="1"/>
  <c r="M1400"/>
  <c r="P1400" s="1"/>
  <c r="Q1400" s="1"/>
  <c r="M1394"/>
  <c r="O1394" s="1"/>
  <c r="M1396"/>
  <c r="P1396" s="1"/>
  <c r="Q1396" s="1"/>
  <c r="M1401"/>
  <c r="O1401" s="1"/>
  <c r="M1393"/>
  <c r="P1393" s="1"/>
  <c r="Q1393" s="1"/>
  <c r="M1398"/>
  <c r="P1394"/>
  <c r="Q1394" s="1"/>
  <c r="O1396"/>
  <c r="P1401"/>
  <c r="Q1401" s="1"/>
  <c r="P1392"/>
  <c r="Q1392" s="1"/>
  <c r="O1397"/>
  <c r="P1397"/>
  <c r="Q1397" s="1"/>
  <c r="O1398"/>
  <c r="P1398"/>
  <c r="Q1398" s="1"/>
  <c r="O1395"/>
  <c r="O1399"/>
  <c r="M1337"/>
  <c r="O1337" s="1"/>
  <c r="F1337"/>
  <c r="M1336"/>
  <c r="O1336" s="1"/>
  <c r="F1336"/>
  <c r="M1335"/>
  <c r="P1335" s="1"/>
  <c r="Q1335" s="1"/>
  <c r="F1335"/>
  <c r="M1334"/>
  <c r="O1334" s="1"/>
  <c r="F1334"/>
  <c r="M1333"/>
  <c r="O1333" s="1"/>
  <c r="F1333"/>
  <c r="M1332"/>
  <c r="O1332" s="1"/>
  <c r="F1332"/>
  <c r="M1328"/>
  <c r="O1328" s="1"/>
  <c r="F1328"/>
  <c r="M1327"/>
  <c r="O1327" s="1"/>
  <c r="F1327"/>
  <c r="M1326"/>
  <c r="P1326" s="1"/>
  <c r="Q1326" s="1"/>
  <c r="F1326"/>
  <c r="M1325"/>
  <c r="O1325" s="1"/>
  <c r="F1325"/>
  <c r="M1324"/>
  <c r="O1324" s="1"/>
  <c r="F1324"/>
  <c r="M1321"/>
  <c r="O1321" s="1"/>
  <c r="F1321"/>
  <c r="M1320"/>
  <c r="P1320" s="1"/>
  <c r="Q1320" s="1"/>
  <c r="F1320"/>
  <c r="M1319"/>
  <c r="O1319" s="1"/>
  <c r="F1319"/>
  <c r="M1318"/>
  <c r="O1318" s="1"/>
  <c r="F1318"/>
  <c r="M1317"/>
  <c r="O1317" s="1"/>
  <c r="F1317"/>
  <c r="M1313"/>
  <c r="O1313" s="1"/>
  <c r="F1313"/>
  <c r="M1312"/>
  <c r="P1312" s="1"/>
  <c r="Q1312" s="1"/>
  <c r="F1312"/>
  <c r="M1311"/>
  <c r="P1311" s="1"/>
  <c r="Q1311" s="1"/>
  <c r="F1311"/>
  <c r="M1310"/>
  <c r="O1310" s="1"/>
  <c r="F1310"/>
  <c r="M1309"/>
  <c r="P1309" s="1"/>
  <c r="Q1309" s="1"/>
  <c r="F1309"/>
  <c r="P1319" l="1"/>
  <c r="Q1319" s="1"/>
  <c r="O1400"/>
  <c r="O1309"/>
  <c r="P1334"/>
  <c r="Q1334" s="1"/>
  <c r="O1312"/>
  <c r="P1324"/>
  <c r="Q1324" s="1"/>
  <c r="O1393"/>
  <c r="P1325"/>
  <c r="Q1325" s="1"/>
  <c r="P1318"/>
  <c r="Q1318" s="1"/>
  <c r="O1320"/>
  <c r="O1335"/>
  <c r="P1333"/>
  <c r="Q1333" s="1"/>
  <c r="P1337"/>
  <c r="Q1337" s="1"/>
  <c r="P1332"/>
  <c r="Q1332" s="1"/>
  <c r="P1336"/>
  <c r="Q1336" s="1"/>
  <c r="O1326"/>
  <c r="P1328"/>
  <c r="Q1328" s="1"/>
  <c r="P1327"/>
  <c r="Q1327" s="1"/>
  <c r="P1317"/>
  <c r="Q1317" s="1"/>
  <c r="P1321"/>
  <c r="Q1321" s="1"/>
  <c r="P1310"/>
  <c r="Q1310" s="1"/>
  <c r="O1311"/>
  <c r="P1313"/>
  <c r="Q1313" s="1"/>
</calcChain>
</file>

<file path=xl/sharedStrings.xml><?xml version="1.0" encoding="utf-8"?>
<sst xmlns="http://schemas.openxmlformats.org/spreadsheetml/2006/main" count="2433" uniqueCount="1099">
  <si>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</si>
  <si>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</si>
  <si>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</si>
  <si>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</si>
  <si>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</si>
  <si>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</si>
  <si>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</si>
  <si>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</si>
  <si>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</si>
  <si>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</si>
  <si>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</si>
  <si>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  <charset val="186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</si>
  <si>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</si>
  <si>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</si>
  <si>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</si>
  <si>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</si>
  <si>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</si>
  <si>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</si>
  <si>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</si>
  <si>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</si>
  <si>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</si>
  <si>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</si>
  <si>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</si>
  <si>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</si>
  <si>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</si>
  <si>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</si>
  <si>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</si>
  <si>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</si>
  <si>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</si>
  <si>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  <charset val="186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</si>
  <si>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Daugiabučiai suvartojantys daug šilumos (senos statybos nerenovuoti namai)</t>
    </r>
  </si>
  <si>
    <t>Vilnius (UAB "Vilniaus energija")</t>
  </si>
  <si>
    <t>Karšto vandens temp. Palaikymui</t>
  </si>
  <si>
    <r>
      <rPr>
        <b/>
        <sz val="8"/>
        <rFont val="Arial"/>
        <family val="2"/>
        <charset val="186"/>
      </rPr>
      <t xml:space="preserve">II. </t>
    </r>
    <r>
      <rPr>
        <sz val="8"/>
        <rFont val="Arial"/>
        <family val="2"/>
        <charset val="186"/>
      </rPr>
      <t>Daugiabučiai suvartojantys mažai arba vidutiniškai šilumos (naujos statybos ir kiti kažkiek taupantys šilumą namai)</t>
    </r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</si>
  <si>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</si>
  <si>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</si>
  <si>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</si>
  <si>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</si>
  <si>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</si>
  <si>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...</t>
  </si>
  <si>
    <t>Utena (UAB "Utenos šilumos tinklai")</t>
  </si>
  <si>
    <t>Staty-bos metai</t>
  </si>
  <si>
    <t>Radviliškis (UAB "Radviliškio šiluma")</t>
  </si>
  <si>
    <t>....</t>
  </si>
  <si>
    <t>III. Daugiabučiai suvartojantys daug šilumos (senos statybos nerenovuoti namai)</t>
  </si>
  <si>
    <t>Kaišiadorys (UAB"Kaišiadorių šiluma")</t>
  </si>
  <si>
    <t>IV. Daugiaubučiai suvartojantys labai daug šilumos (senos statybos, labai prastos šiluminės izoliacijos namai)</t>
  </si>
  <si>
    <t>Prienai (UAB „Prienų energija“)</t>
  </si>
  <si>
    <t>Elektrėnai (UAB „Elektrėnų komunalinis ūkis")</t>
  </si>
  <si>
    <t>Tauragė (UAB "Tauragės šilumos tinklai")</t>
  </si>
  <si>
    <t>Varėna (UAB "Varėnos šiluma")</t>
  </si>
  <si>
    <t>Klaipėda (AB "Klaipėdos energija")</t>
  </si>
  <si>
    <t>Anykščiai (UAB"Anykščių šiluma")</t>
  </si>
  <si>
    <t>Pavilnionių g. 31</t>
  </si>
  <si>
    <t>Bajorų kelias 3</t>
  </si>
  <si>
    <t>iki 1992</t>
  </si>
  <si>
    <t>J.Tiškevičiaus g. 6</t>
  </si>
  <si>
    <t>Ašmenos II-oji 37</t>
  </si>
  <si>
    <t>Geležinio Vilko 1A</t>
  </si>
  <si>
    <t>Radvilėnų  5</t>
  </si>
  <si>
    <t>Archyvo 48</t>
  </si>
  <si>
    <t>Krėvės 82B</t>
  </si>
  <si>
    <t>Naujakurių 116A</t>
  </si>
  <si>
    <t>Karaliaus Mindaugo 7</t>
  </si>
  <si>
    <t>Saulės 3</t>
  </si>
  <si>
    <t>Šiaurės 101</t>
  </si>
  <si>
    <t>Partizanų 198</t>
  </si>
  <si>
    <t>Lukšio 64</t>
  </si>
  <si>
    <t>Pašilės 96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</si>
  <si>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</si>
  <si>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</si>
  <si>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</si>
  <si>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</si>
  <si>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</si>
  <si>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</si>
  <si>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</si>
  <si>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</si>
  <si>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</si>
  <si>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</si>
  <si>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</si>
  <si>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Žirmūnų g. 3</t>
  </si>
  <si>
    <t>MWh/m²/mėn.</t>
  </si>
  <si>
    <t>Lt/m²/mėn.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</si>
  <si>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</si>
  <si>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</si>
  <si>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</si>
  <si>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</si>
  <si>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</si>
  <si>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</si>
  <si>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</si>
  <si>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</si>
  <si>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</si>
  <si>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Šiaurės 1 (KVT)</t>
  </si>
  <si>
    <t>MWh/m²/mėn</t>
  </si>
  <si>
    <t>Lt/m²/mėn</t>
  </si>
  <si>
    <t>Sodų 6</t>
  </si>
  <si>
    <t>Gedimino g. 32</t>
  </si>
  <si>
    <t>Dariaus ir Girėno g. 34</t>
  </si>
  <si>
    <t>Miško g. 8</t>
  </si>
  <si>
    <t>Dariaus ir Grėno g. 4</t>
  </si>
  <si>
    <t>Sodų 4</t>
  </si>
  <si>
    <t>Taikos 4</t>
  </si>
  <si>
    <r>
      <rPr>
        <b/>
        <sz val="8"/>
        <rFont val="Arial"/>
        <family val="2"/>
        <charset val="186"/>
      </rPr>
      <t xml:space="preserve">I. </t>
    </r>
    <r>
      <rPr>
        <sz val="8"/>
        <rFont val="Arial"/>
        <family val="2"/>
        <charset val="186"/>
      </rPr>
      <t>Daugiabučiai suvartojantys mažiausiai šilumos (naujos statybos, kokybiški namai)</t>
    </r>
  </si>
  <si>
    <t>J.Kubiliaus g. 4</t>
  </si>
  <si>
    <t>Jaunimo 4 (renov.)</t>
  </si>
  <si>
    <t>Kalantos R. 23</t>
  </si>
  <si>
    <t>Stulginskio A. 64</t>
  </si>
  <si>
    <t>Masiulio T. 1</t>
  </si>
  <si>
    <t>Jakšto 8</t>
  </si>
  <si>
    <t>SODŲ 11</t>
  </si>
  <si>
    <t>VASARIO 16-OSIOS 8</t>
  </si>
  <si>
    <t>P.VILEIŠIO 6</t>
  </si>
  <si>
    <t>Dariaus ir Girėno g. 26A</t>
  </si>
  <si>
    <t>Dariaus ir Girėno g. 16A</t>
  </si>
  <si>
    <t>Parko g. 8, Stasiūnai</t>
  </si>
  <si>
    <t>Rožių g. 1, Žiežmariai</t>
  </si>
  <si>
    <t>Parko g. 6, Stasiūnai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</si>
  <si>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</si>
  <si>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  <charset val="186"/>
      </rPr>
      <t>III</t>
    </r>
    <r>
      <rPr>
        <sz val="8"/>
        <rFont val="Arial"/>
        <family val="2"/>
        <charset val="186"/>
      </rPr>
      <t>. Daugiabučiai suvartojantys daug šilumos (senos statybos nerenovuoti namai)</t>
    </r>
  </si>
  <si>
    <r>
      <rPr>
        <b/>
        <sz val="8"/>
        <rFont val="Arial"/>
        <family val="2"/>
        <charset val="186"/>
      </rPr>
      <t>IV</t>
    </r>
    <r>
      <rPr>
        <sz val="8"/>
        <rFont val="Arial"/>
        <family val="2"/>
        <charset val="186"/>
      </rPr>
      <t>. Daugiaubučiai suvartojantys labai daug šilumos (senos statybos, labai prastos šiluminės izoliacijos namai)</t>
    </r>
  </si>
  <si>
    <t>Statybininkų g. 23</t>
  </si>
  <si>
    <t>Statybininkų g. 21</t>
  </si>
  <si>
    <t>Basanavičiaus g. 60</t>
  </si>
  <si>
    <t>Raseiniai (UAB „Raseinių šilumos tinklai")</t>
  </si>
  <si>
    <t>Vaižganto 5A</t>
  </si>
  <si>
    <t>Dariaus ir Girėno 23</t>
  </si>
  <si>
    <t>Dariaus ir Girėno 28</t>
  </si>
  <si>
    <t>Dubysos 3</t>
  </si>
  <si>
    <t>Stonų 3</t>
  </si>
  <si>
    <t>Dubysos 16</t>
  </si>
  <si>
    <t>Dubysos 1</t>
  </si>
  <si>
    <t xml:space="preserve">Jaunimo 14 </t>
  </si>
  <si>
    <t>Vaižganto 1</t>
  </si>
  <si>
    <t>Jaunimo 12</t>
  </si>
  <si>
    <t>Dominikonų 4</t>
  </si>
  <si>
    <t>Muziejaus 6</t>
  </si>
  <si>
    <t>Dariaus ir Girėno 26</t>
  </si>
  <si>
    <t>iki1960</t>
  </si>
  <si>
    <t>V.Kudirkos 9</t>
  </si>
  <si>
    <t>Vytauto Didžiojo 3</t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</si>
  <si>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</si>
  <si>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</si>
  <si>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</si>
  <si>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Žirmūnų g. 128</t>
  </si>
  <si>
    <t>Žirmūnų g. 126</t>
  </si>
  <si>
    <t>Sviliškių g. 8</t>
  </si>
  <si>
    <t>Žirmūnų g. 30C</t>
  </si>
  <si>
    <t>Sviliškių g. 4, 6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</si>
  <si>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</si>
  <si>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Blindžių g. 7</t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</si>
  <si>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</si>
  <si>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</si>
  <si>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</si>
  <si>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</si>
  <si>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</si>
  <si>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</si>
  <si>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</si>
  <si>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t>Žirmūnų g. 131</t>
  </si>
  <si>
    <r>
      <rPr>
        <b/>
        <sz val="8"/>
        <rFont val="Arial"/>
        <family val="2"/>
        <charset val="186"/>
      </rPr>
      <t>III. Daugiabučiai, pastatyti iki 1992 m., neapšiltinti,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</si>
  <si>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</si>
  <si>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</si>
  <si>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</si>
  <si>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</si>
  <si>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</si>
  <si>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</si>
  <si>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</si>
  <si>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</si>
  <si>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</si>
  <si>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</si>
  <si>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</si>
  <si>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Didlaukio g. 52</t>
  </si>
  <si>
    <t>S.Stanevičiaus g. 7 (bt. 1-40)</t>
  </si>
  <si>
    <t>Žemynos g. 25</t>
  </si>
  <si>
    <t>Peteliškių g. 10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</si>
  <si>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</si>
  <si>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</si>
  <si>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</si>
  <si>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</si>
  <si>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</si>
  <si>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</si>
  <si>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  <charset val="186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</si>
  <si>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</si>
  <si>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</si>
  <si>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Žaliųjų ežerų g. 9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</si>
  <si>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</si>
  <si>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</si>
  <si>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</si>
  <si>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</si>
  <si>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</si>
  <si>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</si>
  <si>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</si>
  <si>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  <charset val="186"/>
      </rPr>
      <t xml:space="preserve">(senos statybos, labai prastos šiluminės izoliacijos namai) </t>
    </r>
  </si>
  <si>
    <t>S.Skapo g. 6, 8</t>
  </si>
  <si>
    <t>Kunigiškių g. 4</t>
  </si>
  <si>
    <t>Lentvario g. 1</t>
  </si>
  <si>
    <t>Vykinto g. 21</t>
  </si>
  <si>
    <t>Vykinto g. 8</t>
  </si>
  <si>
    <t>V.Grybo g. 30</t>
  </si>
  <si>
    <t>Žygio g. 4</t>
  </si>
  <si>
    <t>Gedimino pr. 27</t>
  </si>
  <si>
    <t xml:space="preserve">PASTABA: </t>
  </si>
  <si>
    <t>1) Lentlelėje pateikti objektai, kurių butų skaičius daugiau nei 3.</t>
  </si>
  <si>
    <t>2) Pastatai atrinkti pagal 2012 metų šildymo sezono duomenis.</t>
  </si>
  <si>
    <t>RENOVUOTI</t>
  </si>
  <si>
    <t>(KVT)</t>
  </si>
  <si>
    <t>daugiabutis namas kuriame karšto vandens tiekėjas AB ,,Kauno energija"</t>
  </si>
  <si>
    <t>šildymui šilumos kiekis išmatuotas šilumos apskaitos prietaisu</t>
  </si>
  <si>
    <t>Kranto g. 47 (su ind.apskaitos priet., apšiltintas), Panevėžys</t>
  </si>
  <si>
    <t>Molainių g. 8 (apšiltintas), Panevėžys</t>
  </si>
  <si>
    <t xml:space="preserve">iki 1992 </t>
  </si>
  <si>
    <t>Kniaudiškių g. 54 (apšiltintas), Panevėžys</t>
  </si>
  <si>
    <t>Anykščių g. 5 (su dalikliais, apšiltintas)</t>
  </si>
  <si>
    <t>Klaipėdos g. 99 K3, Panevėžys</t>
  </si>
  <si>
    <t>Klaipėdos g. 99 K2, Panevėžys</t>
  </si>
  <si>
    <t>Klaipėdos g. 99 K1, Panevėžys</t>
  </si>
  <si>
    <t>Pušaloto g. 76, Panevėžys</t>
  </si>
  <si>
    <t>Jakšto g. 10 (su ind.apskaitos priet., apšiltintas), Panevėžys</t>
  </si>
  <si>
    <t>Basanavičiaus g. 130, Kėdainiai</t>
  </si>
  <si>
    <t>Basanavičiaus g. 94, Kėdainiai</t>
  </si>
  <si>
    <t>Respublikos g. 24, Kėdainiai</t>
  </si>
  <si>
    <t>Basanavičiaus g. 138 ,Kėdainiai</t>
  </si>
  <si>
    <t>Margirio g. 20/22, Panevėžys</t>
  </si>
  <si>
    <t>Margirio g. 18, Panevėžys</t>
  </si>
  <si>
    <t>Chemikų g. 3, Kėdainiai</t>
  </si>
  <si>
    <t>Respublikos g. 26, Kėdainiai</t>
  </si>
  <si>
    <t>Margirio g. 10/12, Panevėžys</t>
  </si>
  <si>
    <t>Liepų al. 13, Panevėžys</t>
  </si>
  <si>
    <t>Topolių 6, Panevėžys</t>
  </si>
  <si>
    <t>Nepriklausomybės 9, Panevėžys</t>
  </si>
  <si>
    <t>Švyturio g. 19, Panevėžys</t>
  </si>
  <si>
    <t>Vilniaus 20,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</si>
  <si>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</si>
  <si>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</si>
  <si>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</si>
  <si>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</si>
  <si>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</si>
  <si>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</si>
  <si>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</si>
  <si>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</si>
  <si>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Katedros g. 4, Panevėžys</t>
  </si>
  <si>
    <t>Švyturio g. 27, Panevėžys</t>
  </si>
  <si>
    <t>Švyturio g. 23, Panevėžys</t>
  </si>
  <si>
    <t>Įmonių g. 21, Panevėžys</t>
  </si>
  <si>
    <t>Marijonų g. 45, Panevėžys</t>
  </si>
  <si>
    <t>Jakšto g. 8, Panevėžys</t>
  </si>
  <si>
    <t>Žagienės g. 4, Panevėžys</t>
  </si>
  <si>
    <t>Kerbedžio g. 24, Panevėžys</t>
  </si>
  <si>
    <t>Mažeikių 3 Viekšniai</t>
  </si>
  <si>
    <t>Mažeikių 6 Viekšniai</t>
  </si>
  <si>
    <t>S.Daukanto 8 Viekšniai</t>
  </si>
  <si>
    <t>Gedimino g. 8</t>
  </si>
  <si>
    <t>Prezidento g. 60</t>
  </si>
  <si>
    <t>Gedimino g. 78, Kaišiadorys</t>
  </si>
  <si>
    <t>Ateities g. 1, Stasiūnai</t>
  </si>
  <si>
    <t>Akmenė (UAB „Akmenės energija“)</t>
  </si>
  <si>
    <t>Vytauto Didžiojo 37</t>
  </si>
  <si>
    <t>Partizanų 14A</t>
  </si>
  <si>
    <t>Basanavičiaus g. 48</t>
  </si>
  <si>
    <t>Birštonas (UAB „Birštono šiluma)</t>
  </si>
  <si>
    <t>VILNIAUS 10 IIIL.</t>
  </si>
  <si>
    <t>Kęstučio g. 21</t>
  </si>
  <si>
    <t>Jaunystės takas 6</t>
  </si>
  <si>
    <t>Nepriklausomybės g. 5</t>
  </si>
  <si>
    <t>Šaulių g. 26</t>
  </si>
  <si>
    <t>Vytauto g. 4</t>
  </si>
  <si>
    <t>Šaulių g. 8</t>
  </si>
  <si>
    <t>V. Kudirkos g. 47</t>
  </si>
  <si>
    <t>Šaulių g. 22</t>
  </si>
  <si>
    <t>Šaulių g. 10</t>
  </si>
  <si>
    <t>Vytauto g. 6</t>
  </si>
  <si>
    <t>Šakiai (UAB "Šakių šilumos tinklai")</t>
  </si>
  <si>
    <t>Šalčininkai (UAB „Šalčininkų šilumos tinklai")</t>
  </si>
  <si>
    <t>K.Vanagėlio g. 9</t>
  </si>
  <si>
    <t>Pašilės 59</t>
  </si>
  <si>
    <t>Lukšos-Daumanto 2</t>
  </si>
  <si>
    <t>Gedimino 3</t>
  </si>
  <si>
    <t>Dzūkų g. 36</t>
  </si>
  <si>
    <t>J.Basanavičiaus g. 21</t>
  </si>
  <si>
    <t>renov.</t>
  </si>
  <si>
    <t>M.K.Čiurlionio g. 11</t>
  </si>
  <si>
    <t>Dzūkų g. 62</t>
  </si>
  <si>
    <t>Marcinkonių g. 8</t>
  </si>
  <si>
    <t>Vytauto g. 24</t>
  </si>
  <si>
    <t>Melioratorių g. 3</t>
  </si>
  <si>
    <t>Vytauto g. 58</t>
  </si>
  <si>
    <t>Aušros g. 10</t>
  </si>
  <si>
    <t>Laisvės g. 3</t>
  </si>
  <si>
    <t>M.K.Čiurlionio g. 37</t>
  </si>
  <si>
    <t>V.Krėvės g. 4</t>
  </si>
  <si>
    <t>Gedimino g. 89, Kaišiadorys</t>
  </si>
  <si>
    <t>Gedimino g. 46, Kaišiadorys</t>
  </si>
  <si>
    <t>Ateities g. 6, Stasiūnai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</si>
  <si>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</si>
  <si>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</si>
  <si>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</si>
  <si>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</si>
  <si>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</si>
  <si>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</si>
  <si>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</si>
  <si>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</si>
  <si>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J.Pauliaus II G.34 Eišiškės</t>
  </si>
  <si>
    <t>J.Pauliaus II G.28 Eišiškės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</si>
  <si>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</si>
  <si>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</si>
  <si>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</si>
  <si>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</si>
  <si>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</si>
  <si>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</si>
  <si>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</si>
  <si>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</si>
  <si>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</si>
  <si>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</si>
  <si>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</si>
  <si>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</si>
  <si>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MIKLUSĖNŲ 33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</si>
  <si>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</si>
  <si>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</si>
  <si>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</si>
  <si>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</si>
  <si>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</si>
  <si>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</si>
  <si>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</si>
  <si>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</si>
  <si>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</si>
  <si>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LIKIŠKĖLIŲ 40</t>
  </si>
  <si>
    <t>STATYBININKŲ 49</t>
  </si>
  <si>
    <t>VOLUNGĖS 12</t>
  </si>
  <si>
    <t>VOLUNGĖS 29</t>
  </si>
  <si>
    <t>VOLUNGĖS 27</t>
  </si>
  <si>
    <t>VOLUNGĖS 22</t>
  </si>
  <si>
    <t>STATYBININKŲ 43</t>
  </si>
  <si>
    <t>VOLUNGĖS 19</t>
  </si>
  <si>
    <t>Pastatai atrinkti pagal 2012 metų šildymo sezono duomenis.</t>
  </si>
  <si>
    <t>Alytus (UAB "Litesko")</t>
  </si>
  <si>
    <r>
      <rPr>
        <b/>
        <sz val="8"/>
        <rFont val="Arial"/>
        <family val="2"/>
        <charset val="186"/>
      </rP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</si>
  <si>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rPr>
        <b/>
        <sz val="8"/>
        <rFont val="Arial"/>
        <family val="2"/>
        <charset val="186"/>
      </rP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</si>
  <si>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rPr>
        <b/>
        <sz val="8"/>
        <rFont val="Arial"/>
        <family val="2"/>
        <charset val="186"/>
      </rP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</si>
  <si>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rPr>
        <b/>
        <sz val="8"/>
        <rFont val="Arial"/>
        <family val="2"/>
        <charset val="186"/>
      </rP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</si>
  <si>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Biržai (UAB "Litesko")</t>
  </si>
  <si>
    <t>Rinkuškių 47B</t>
  </si>
  <si>
    <t>Skratiškių 8</t>
  </si>
  <si>
    <t>Gimnazijos 1</t>
  </si>
  <si>
    <t>Vilniaus 91A</t>
  </si>
  <si>
    <t>Rinkuškių 20</t>
  </si>
  <si>
    <t>Rotušės 24</t>
  </si>
  <si>
    <t>Skratiškių 12</t>
  </si>
  <si>
    <t>Kilučių 11</t>
  </si>
  <si>
    <t>Vilkaviškis (UAB "Litesko")</t>
  </si>
  <si>
    <t>DVARO  25</t>
  </si>
  <si>
    <t>DVARO  27</t>
  </si>
  <si>
    <t>Marijampolė (UAB "Litesko")</t>
  </si>
  <si>
    <t>Telšiai (UAB "Litesko")</t>
  </si>
  <si>
    <t>Masčio 54</t>
  </si>
  <si>
    <t>Dariaus ir Girėno 15</t>
  </si>
  <si>
    <t>Muziejaus 18</t>
  </si>
  <si>
    <t>Stoties 8</t>
  </si>
  <si>
    <t>Karaliaus Mindaugo 39</t>
  </si>
  <si>
    <t>Sedos 11</t>
  </si>
  <si>
    <t>Žemaitės 29</t>
  </si>
  <si>
    <t>Birutės 24</t>
  </si>
  <si>
    <t>Stoties 16</t>
  </si>
  <si>
    <t>Stoties 12</t>
  </si>
  <si>
    <t>Luokės 73</t>
  </si>
  <si>
    <t>Šviesos 29</t>
  </si>
  <si>
    <t>Palanga (UAB "Litesko")</t>
  </si>
  <si>
    <t>Druskininkų 7A</t>
  </si>
  <si>
    <t>Sodų 1</t>
  </si>
  <si>
    <t>Saulėtekio 24/26</t>
  </si>
  <si>
    <t>Saulėtekio 5/7</t>
  </si>
  <si>
    <t>Taikos 14</t>
  </si>
  <si>
    <t>Sodų 43</t>
  </si>
  <si>
    <t>Saulėtekio 3</t>
  </si>
  <si>
    <t>Sodų 20-II</t>
  </si>
  <si>
    <t>Sodų 29</t>
  </si>
  <si>
    <t>Sodų 25</t>
  </si>
  <si>
    <t>Sodų 45</t>
  </si>
  <si>
    <t>Ganyklų 59</t>
  </si>
  <si>
    <t>Taikos 20</t>
  </si>
  <si>
    <t>Saulėtekio 4</t>
  </si>
  <si>
    <t>Sodų 59</t>
  </si>
  <si>
    <t>Gintaro 33</t>
  </si>
  <si>
    <t>Mokyklos 14-II</t>
  </si>
  <si>
    <t>Oškinio 5</t>
  </si>
  <si>
    <t>Mokyklos 13</t>
  </si>
  <si>
    <t>Kretingos 6</t>
  </si>
  <si>
    <t>Janonio 41</t>
  </si>
  <si>
    <t>Kelmė (UAB "Litesko")</t>
  </si>
  <si>
    <t>Renovuoti</t>
  </si>
  <si>
    <t>Druskininkai (UAB "Litesko")</t>
  </si>
  <si>
    <t>Plungė (UAB "Plungės šilumos tinklai")</t>
  </si>
  <si>
    <t>I. Končiaus g. 7</t>
  </si>
  <si>
    <t>I. Končiaus g. 7A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</si>
  <si>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kurių atitvarų varža atitinka tik minimalius šiuolaikinius reikalavimus)</t>
    </r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</si>
  <si>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</si>
  <si>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</si>
  <si>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</si>
  <si>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</si>
  <si>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</si>
  <si>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</si>
  <si>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</si>
  <si>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</si>
  <si>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r>
      <rPr>
        <b/>
        <sz val="8"/>
        <rFont val="Arial"/>
        <family val="2"/>
        <charset val="186"/>
      </rPr>
      <t>III. Daugiabučiai, pastatyti iki 1992 m., renovuoti,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 arba šilumos skaitikliai)</t>
    </r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</si>
  <si>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</si>
  <si>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</si>
  <si>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</si>
  <si>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</si>
  <si>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</si>
  <si>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</si>
  <si>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</si>
  <si>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</si>
  <si>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J. Tumo-Vaižganto g. 96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</si>
  <si>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</si>
  <si>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</si>
  <si>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</si>
  <si>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</si>
  <si>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</si>
  <si>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</si>
  <si>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</si>
  <si>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</si>
  <si>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</si>
  <si>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</si>
  <si>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</si>
  <si>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</si>
  <si>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</si>
  <si>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</si>
  <si>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</si>
  <si>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</si>
  <si>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</si>
  <si>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</si>
  <si>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</si>
  <si>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</si>
  <si>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</si>
  <si>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LIETAVOS  31 (renovuotas)</t>
  </si>
  <si>
    <t>PANERIŲ  19 (renovuotas)</t>
  </si>
  <si>
    <t>KAUNO  68</t>
  </si>
  <si>
    <t>RUKLIO  10</t>
  </si>
  <si>
    <t>Jonava (UAB "Jonavos šilumos tinklai")</t>
  </si>
  <si>
    <t>Saulės 12</t>
  </si>
  <si>
    <t>Saulės 14</t>
  </si>
  <si>
    <t>Saulės 11</t>
  </si>
  <si>
    <t>Saulės 6</t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</si>
  <si>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</si>
  <si>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</si>
  <si>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</si>
  <si>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</si>
  <si>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</si>
  <si>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</si>
  <si>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t>Žemaitės g. 32</t>
  </si>
  <si>
    <t>V. Kudirkos g. 5</t>
  </si>
  <si>
    <t>Dariaus ir Girėno g. 20</t>
  </si>
  <si>
    <t>Vytauto g. 62</t>
  </si>
  <si>
    <t>Vytauto 27 1L.,Prienai</t>
  </si>
  <si>
    <t>Vytauto 25,Prienai</t>
  </si>
  <si>
    <t>Janonio 5,Prienai</t>
  </si>
  <si>
    <t xml:space="preserve">LIŠKIAVOS 8 </t>
  </si>
  <si>
    <t xml:space="preserve">LIŠKIAVOS 5 </t>
  </si>
  <si>
    <t xml:space="preserve">SVEIKATOS 18 </t>
  </si>
  <si>
    <t xml:space="preserve">MELIORATORIŲ 4 </t>
  </si>
  <si>
    <t xml:space="preserve">ATEITIES 2 </t>
  </si>
  <si>
    <t xml:space="preserve">SEIRIJŲ 9 </t>
  </si>
  <si>
    <t xml:space="preserve">KLONIO 18A </t>
  </si>
  <si>
    <t xml:space="preserve">Laucevičiaus 16  I korpusas </t>
  </si>
  <si>
    <t xml:space="preserve">Birutės 2 </t>
  </si>
  <si>
    <t xml:space="preserve">Birutės 4 </t>
  </si>
  <si>
    <t xml:space="preserve">Dariaus ir Girėno 4 </t>
  </si>
  <si>
    <t xml:space="preserve">Birutės 3 </t>
  </si>
  <si>
    <t xml:space="preserve">Birutės 1 </t>
  </si>
  <si>
    <t xml:space="preserve">Janonio 12 </t>
  </si>
  <si>
    <t xml:space="preserve">Pievų 6 </t>
  </si>
  <si>
    <t xml:space="preserve">Raseinių 9a  II korpusas </t>
  </si>
  <si>
    <t>Kooperacijos 28</t>
  </si>
  <si>
    <t xml:space="preserve">J.Janonio 13 </t>
  </si>
  <si>
    <t xml:space="preserve">Maironio 5a,Tytuvėnai </t>
  </si>
  <si>
    <t xml:space="preserve">Vyt. Didžiojo 45 </t>
  </si>
  <si>
    <t xml:space="preserve">VERPĖJŲ 6 </t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</si>
  <si>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</si>
  <si>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</si>
  <si>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</si>
  <si>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</si>
  <si>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</si>
  <si>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</si>
  <si>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</si>
  <si>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</si>
  <si>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r>
      <rPr>
        <b/>
        <sz val="8"/>
        <rFont val="Arial"/>
        <family val="2"/>
        <charset val="186"/>
      </rPr>
      <t>III. 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</si>
  <si>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rPr>
        <b/>
        <sz val="8"/>
        <rFont val="Arial"/>
        <family val="2"/>
        <charset val="186"/>
      </rPr>
      <t xml:space="preserve">IV. 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</si>
  <si>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</si>
  <si>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</si>
  <si>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</si>
  <si>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Kauno rajonas (UAB „Komunalinių paslaugų centras")</t>
  </si>
  <si>
    <t>Karmėlava, Vilniaus g. 8</t>
  </si>
  <si>
    <t>Karmėlava, Vilniaus g. 7</t>
  </si>
  <si>
    <t>Karmėlava, Vilniaus g. 3</t>
  </si>
  <si>
    <t>Babtai, Kėdainių g. 8</t>
  </si>
  <si>
    <t>Babtai, Kėdainių g. 6</t>
  </si>
  <si>
    <t>Karmėlava, Vilniaus g. 4</t>
  </si>
  <si>
    <t>Karmėlava, Vilniaus g. 1</t>
  </si>
  <si>
    <t>Karmėlava, Vilniaus g. 6</t>
  </si>
  <si>
    <t>Babtai, Nevėžio g. 8a</t>
  </si>
  <si>
    <t>Babtai, Kauno g. 26</t>
  </si>
  <si>
    <t>Vandžiogala, Parko g. 10</t>
  </si>
  <si>
    <t>Babtai, Kauno g. 10</t>
  </si>
  <si>
    <t>Vandžiogala, Parko g. 9</t>
  </si>
  <si>
    <t>Babtai, Kauno g. 24</t>
  </si>
  <si>
    <t>Babtai, Kauno g. 22</t>
  </si>
  <si>
    <t>Babtai, Kauno g. 29</t>
  </si>
  <si>
    <t>Vandžiogala, Parko g. 7</t>
  </si>
  <si>
    <t>Babtai, Kauno g. 18</t>
  </si>
  <si>
    <t>Neveronys, Kertupio g. 2</t>
  </si>
  <si>
    <t>Neveronys, Kertupio g. 1</t>
  </si>
  <si>
    <t>Babtai, Kauno g. 27</t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</si>
  <si>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</si>
  <si>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</si>
  <si>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</si>
  <si>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Trakai, Lentvaris (UAB „Prienų energija")</t>
  </si>
  <si>
    <t>Pakalnės g. 44, Lentvaris</t>
  </si>
  <si>
    <t>Lauko g. 8, Lentvaris</t>
  </si>
  <si>
    <t>Bažnyčios g. 15, Lentvaris</t>
  </si>
  <si>
    <t>Lauko g. 3, Lentvaris</t>
  </si>
  <si>
    <t>Lauko g. 9, Lentvaris</t>
  </si>
  <si>
    <t>Bažnyčios g. 11, Lentvaris</t>
  </si>
  <si>
    <t>Pakalnės g. 23, Lentvaris</t>
  </si>
  <si>
    <t>J. Basanavičiaus g. 4</t>
  </si>
  <si>
    <t>V. Kudirkos g. 88</t>
  </si>
  <si>
    <t>DARIAUS IR GIRĖNO 23A IIIL.</t>
  </si>
  <si>
    <t>VASARIO 16-OSIOS 12</t>
  </si>
  <si>
    <t>STOTIES 8</t>
  </si>
  <si>
    <t>Kestučio 6 Akmenė</t>
  </si>
  <si>
    <t>Ramučių 3 Naujoji Akmenė</t>
  </si>
  <si>
    <t>Ventos 14 Venta</t>
  </si>
  <si>
    <t>J. Biliūno g. 10</t>
  </si>
  <si>
    <t>J. Biliūno g. 20</t>
  </si>
  <si>
    <t>B.SRUOGOS  8</t>
  </si>
  <si>
    <t>V. Kudirkos g. 39</t>
  </si>
  <si>
    <t>Vytauto g. 10</t>
  </si>
  <si>
    <t>Vaitkaus 6,Prienai(renov)</t>
  </si>
  <si>
    <t>Birutės 4,Prienai</t>
  </si>
  <si>
    <t>Kęstučio 5,Prienai(renov)</t>
  </si>
  <si>
    <t>Vytauto 22,Prienai</t>
  </si>
  <si>
    <t>Jaunimo 13,Balbieriškis</t>
  </si>
  <si>
    <t>Parko 10,Balbieriškis</t>
  </si>
  <si>
    <t>Tylioji 5/1,Prienai</t>
  </si>
  <si>
    <t>Statybininkų 13,Prienai</t>
  </si>
  <si>
    <t>Vytenio 14,Prienai</t>
  </si>
  <si>
    <t>Taikos 1</t>
  </si>
  <si>
    <t>Saulės 5</t>
  </si>
  <si>
    <t>Saulės 23</t>
  </si>
  <si>
    <t>Saulės 26</t>
  </si>
  <si>
    <t>Trakų 19</t>
  </si>
  <si>
    <t>PANERIŲ  21 (renovuotas)</t>
  </si>
  <si>
    <t>J.RALIO  12 (renovuotas)</t>
  </si>
  <si>
    <t>CHEMIKŲ 112</t>
  </si>
  <si>
    <t>KOSMONAUTŲ  12</t>
  </si>
  <si>
    <t>ŽEMAITĖS  14</t>
  </si>
  <si>
    <t>CHEMIKŲ  41</t>
  </si>
  <si>
    <t>ŽEMAITĖS  20</t>
  </si>
  <si>
    <t>Gedimino g. 20, Kaišiadorys</t>
  </si>
  <si>
    <t>Gedimino g. 24, Kaišiadorys</t>
  </si>
  <si>
    <t>Gedimino g. 26, Kaišiadorys</t>
  </si>
  <si>
    <t>Gedimino g. 121, Kaišiadorys</t>
  </si>
  <si>
    <t>Ateities g. 4A, Stasiūnai</t>
  </si>
  <si>
    <t>Ateities g. 10, Stasiūnai</t>
  </si>
  <si>
    <t>Birutės g. 5, Kaišiadorys</t>
  </si>
  <si>
    <t>Gedimino g. 22, Kaišiadorys</t>
  </si>
  <si>
    <t>Gedimino g. 28, Kaišiadorys</t>
  </si>
  <si>
    <t>Ateities g. 8, Stasiūnai</t>
  </si>
  <si>
    <t>Gedimino g. 75, Kaišiadorys</t>
  </si>
  <si>
    <t>Babtai, Kėdainių g. 2a</t>
  </si>
  <si>
    <t>Karmėlava, Vilniaus g. 2</t>
  </si>
  <si>
    <t>Karmėlava, Vilniaus g. 5</t>
  </si>
  <si>
    <t>Lazdijai (UAB „Lazdijų šiluma")</t>
  </si>
  <si>
    <t>Dzūkų 11 (RENOVUOTAS )</t>
  </si>
  <si>
    <t>Sodų 6 (RENOVUOTAS )</t>
  </si>
  <si>
    <t>Dzūkų 9 (RENOVUOTAS )</t>
  </si>
  <si>
    <t>Tiesos 8 (RENOVUOTAS)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</si>
  <si>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</si>
  <si>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</si>
  <si>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</si>
  <si>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</si>
  <si>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</si>
  <si>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</si>
  <si>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</si>
  <si>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</si>
  <si>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</si>
  <si>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</si>
  <si>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</si>
  <si>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</si>
  <si>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</si>
  <si>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</si>
  <si>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</si>
  <si>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</si>
  <si>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</si>
  <si>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</si>
  <si>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</si>
  <si>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</si>
  <si>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 xml:space="preserve">Kosmonautų 12 </t>
  </si>
  <si>
    <t xml:space="preserve">Kosmonautų 28 </t>
  </si>
  <si>
    <t xml:space="preserve">Gėlių 14 </t>
  </si>
  <si>
    <t xml:space="preserve">Vilkaviškio 61 </t>
  </si>
  <si>
    <t xml:space="preserve">Dariaus ir Girėno 13 </t>
  </si>
  <si>
    <t xml:space="preserve">Mokolų 9 </t>
  </si>
  <si>
    <t xml:space="preserve">Dariaus ir Girėno 9 </t>
  </si>
  <si>
    <t xml:space="preserve">Dariaus ir Girėno 11 </t>
  </si>
  <si>
    <t xml:space="preserve">Draugystės 3 </t>
  </si>
  <si>
    <t xml:space="preserve">Draugystės 1 </t>
  </si>
  <si>
    <t xml:space="preserve">Vytauto 54 </t>
  </si>
  <si>
    <t xml:space="preserve">Vytauto 56A </t>
  </si>
  <si>
    <t xml:space="preserve">Garso 4 </t>
  </si>
  <si>
    <t xml:space="preserve">Mokyklos 13 </t>
  </si>
  <si>
    <t xml:space="preserve">Jaunimo, 3 </t>
  </si>
  <si>
    <t xml:space="preserve">Maironio. 34 </t>
  </si>
  <si>
    <t xml:space="preserve">Mokyklos 9 </t>
  </si>
  <si>
    <t>Dvarkelio 11</t>
  </si>
  <si>
    <t xml:space="preserve">Žemaitės. 8 </t>
  </si>
  <si>
    <t xml:space="preserve">Lietuvininkų 4 </t>
  </si>
  <si>
    <t>Vandžiogalos 4D</t>
  </si>
  <si>
    <t>Žemaitės. 10</t>
  </si>
  <si>
    <t xml:space="preserve">Vytauto 21 </t>
  </si>
  <si>
    <t xml:space="preserve">Mackevičiaus 29 </t>
  </si>
  <si>
    <t xml:space="preserve">Dariaus ir Girėno 2-1 </t>
  </si>
  <si>
    <t xml:space="preserve">Dariaus ir Girėno 2-2 </t>
  </si>
  <si>
    <t xml:space="preserve">Pievų 2 </t>
  </si>
  <si>
    <t xml:space="preserve">GARDINO 22 </t>
  </si>
  <si>
    <t>GAMYKLOS 6(ren.)</t>
  </si>
  <si>
    <t>P.Vileišio g.3-ojo NSB</t>
  </si>
  <si>
    <t>ŽEMAITIJOS 29</t>
  </si>
  <si>
    <t>VENTOS 33</t>
  </si>
  <si>
    <t>BAŽNYČIOS 21</t>
  </si>
  <si>
    <t>Bažnyčios 13</t>
  </si>
  <si>
    <t>MINDAUGO 20</t>
  </si>
  <si>
    <t>Bažnyčios 11</t>
  </si>
  <si>
    <t>M.K.ČIURLIONIO 8</t>
  </si>
  <si>
    <t xml:space="preserve">Vilniaus g. 202 (renov.), </t>
  </si>
  <si>
    <t xml:space="preserve">Kviečių g. 56 (renov.), </t>
  </si>
  <si>
    <t xml:space="preserve">Dainų g. 40A (renov.), </t>
  </si>
  <si>
    <t xml:space="preserve">Gegužių g. 73 (renov.), </t>
  </si>
  <si>
    <t xml:space="preserve">Grinkevičiaus g. 8 (renov.), </t>
  </si>
  <si>
    <t xml:space="preserve">Gegužių g. 19 (renov.), </t>
  </si>
  <si>
    <t xml:space="preserve">Vytauto g. 149 (renov.), </t>
  </si>
  <si>
    <t xml:space="preserve">Putinų g. 10, </t>
  </si>
  <si>
    <t xml:space="preserve">Gegužių g. 13, </t>
  </si>
  <si>
    <r>
      <t xml:space="preserve">Dainavos g. 5 </t>
    </r>
    <r>
      <rPr>
        <i/>
        <sz val="8"/>
        <color indexed="10"/>
        <rFont val="Arial"/>
        <family val="2"/>
      </rPr>
      <t>(renov.)</t>
    </r>
  </si>
  <si>
    <t>Birutės g. 29, Trakai</t>
  </si>
  <si>
    <t>Mindaugo g. 10, Trakai</t>
  </si>
  <si>
    <t>Vytauto g. 9A, Lentvaris</t>
  </si>
  <si>
    <t>Maironio g. 5, Trakai</t>
  </si>
  <si>
    <t>Karaimų g. 24, Trakai</t>
  </si>
  <si>
    <t>Senkelio g. 5, Trakai</t>
  </si>
  <si>
    <t>Vyžuonų g. 11a,  (renov.)</t>
  </si>
  <si>
    <t>Aušros g. 99,  (renov.)</t>
  </si>
  <si>
    <t xml:space="preserve">Aukštakalnio g. 108, </t>
  </si>
  <si>
    <t>Aušros g.  89 IIkorp.,  (renov.)</t>
  </si>
  <si>
    <t>Aušros g.  89 Ikorp.,  (renov.)</t>
  </si>
  <si>
    <t xml:space="preserve">Vaižganto g. 58, </t>
  </si>
  <si>
    <t xml:space="preserve">Krašuonos g. 13, </t>
  </si>
  <si>
    <t xml:space="preserve">Aušros g. 83, </t>
  </si>
  <si>
    <t xml:space="preserve">J.Basanavičiaus g. 96, </t>
  </si>
  <si>
    <t xml:space="preserve">Aušros g. 87, </t>
  </si>
  <si>
    <t xml:space="preserve">Taikos g. 80, </t>
  </si>
  <si>
    <t xml:space="preserve">Sėlių g. 30b, </t>
  </si>
  <si>
    <t xml:space="preserve">J.Basanavičiaus g. 106, </t>
  </si>
  <si>
    <t xml:space="preserve">J.Basanavičiaus g. 108, </t>
  </si>
  <si>
    <t xml:space="preserve">Utenio a. 10, </t>
  </si>
  <si>
    <t xml:space="preserve">Aukštakalnio g. 10,12 </t>
  </si>
  <si>
    <t xml:space="preserve">J.Basanavičiaus g. 110, </t>
  </si>
  <si>
    <t xml:space="preserve">Kęstučio g. 1, </t>
  </si>
  <si>
    <t xml:space="preserve">Kęstučio g. 9, </t>
  </si>
  <si>
    <t xml:space="preserve">Bažnyčios g. 4, </t>
  </si>
  <si>
    <t xml:space="preserve">Užpalių g. 88, </t>
  </si>
  <si>
    <t>Aušros g. 1</t>
  </si>
  <si>
    <t>Pušelės g. 5 Nauj. Valkininkai</t>
  </si>
  <si>
    <t>Pušelės g. 7 Nauj. Valkininkai</t>
  </si>
  <si>
    <t>Pušelės g. 9 Nauj. Valkininkai</t>
  </si>
  <si>
    <t>Dzūkų g. 44</t>
  </si>
  <si>
    <t>Marcinkonių g. 16</t>
  </si>
  <si>
    <t>Marcinkonių g. 18</t>
  </si>
  <si>
    <t>Vytauto g. 38</t>
  </si>
  <si>
    <t>Z.Voronecko g. 1</t>
  </si>
  <si>
    <t>Dzūkų g. 17</t>
  </si>
  <si>
    <t>J.Basanavičiaus g. 44</t>
  </si>
  <si>
    <t>Vytauto g. 73</t>
  </si>
  <si>
    <t>Gedimino 5</t>
  </si>
  <si>
    <t>Gedimino 1</t>
  </si>
  <si>
    <t>Gedimino 7</t>
  </si>
  <si>
    <t>Laisvės al. 34</t>
  </si>
  <si>
    <t>Jaunystės 27</t>
  </si>
  <si>
    <t>Radvilų 23</t>
  </si>
  <si>
    <t>VINGIO G.  39</t>
  </si>
  <si>
    <t>MINIJOS G.  147</t>
  </si>
  <si>
    <t>PARYŽIAUS KOMUNOS G.  2</t>
  </si>
  <si>
    <t>SULUPĖS G.  13</t>
  </si>
  <si>
    <t>Šilumos suvartojimo ir mokėjimų už šilumą analizė Lietuvos miestų daugiabučiuose gyvenamuosiuose namuose (2014 m. sausio mėn)</t>
  </si>
  <si>
    <t>Stadiono 15 Akmenė (renovuotas)</t>
  </si>
  <si>
    <t>Stadiono 13 Akmenė (renovuotas)</t>
  </si>
  <si>
    <t>Respublikos 24 Naujoji Akmenė (renovuotas)</t>
  </si>
  <si>
    <t>Ramučių 39 Naujoji Akmenė (renovuotas)</t>
  </si>
  <si>
    <t>Stadiono 17 Akmenė (renovuotas)</t>
  </si>
  <si>
    <t>Sodo 7 Akmenė</t>
  </si>
  <si>
    <t>Taikos 2 Naujoji Akmenė</t>
  </si>
  <si>
    <t>Respublikos 6 Naujoji Akmenė</t>
  </si>
  <si>
    <t>Kęstučio 2 Akmenė</t>
  </si>
  <si>
    <t>Ramučių 40 Naujoji Akmenė</t>
  </si>
  <si>
    <t>Ramučių 34 Naujoji Akmenė</t>
  </si>
  <si>
    <t>Stadiono 9 Naujoji Akmenė</t>
  </si>
  <si>
    <t>Žalgirio 31 Naujoji Akmenė</t>
  </si>
  <si>
    <t>Žalgirio 7Naujoji Akmenė</t>
  </si>
  <si>
    <t>Ventos 6 Venta</t>
  </si>
  <si>
    <t>Žalgirio 3,Naujoji Akmenė</t>
  </si>
  <si>
    <t>Jodelės 1 Naujoji Akmenė</t>
  </si>
  <si>
    <t>Puškino 42 Akmenė</t>
  </si>
  <si>
    <t>vidutinė lauko oro temperatūra: -6,1 °C, dienolaipsniai 747,1</t>
  </si>
  <si>
    <t>Ažupiečių g.4</t>
  </si>
  <si>
    <t>Basanavičiaus g. 50</t>
  </si>
  <si>
    <t>J. Biliūno g. 8</t>
  </si>
  <si>
    <t>Dariaus ir Dirėno g.5</t>
  </si>
  <si>
    <t>Statybininkų g.19</t>
  </si>
  <si>
    <t>vidutinė lauko oro temperatūra: -6,4°C, dienolaipsniai 756,4</t>
  </si>
  <si>
    <t>LELIJŲ 21</t>
  </si>
  <si>
    <t>VYTAUTO 1A</t>
  </si>
  <si>
    <t>LELIJŲ 11</t>
  </si>
  <si>
    <t>PUŠYNO 5</t>
  </si>
  <si>
    <t>DARIAUS IR GIRĖNO 23A IIL.</t>
  </si>
  <si>
    <t>DAR. IR GIRĖNO 5</t>
  </si>
  <si>
    <t>DAR. IRGIRĖNO 7</t>
  </si>
  <si>
    <t>VILNIAUS 10 IL.</t>
  </si>
  <si>
    <t>KĘSTUČIO 5</t>
  </si>
  <si>
    <t>KĘSTUČIO 27 IL.</t>
  </si>
  <si>
    <t>vidutinė lauko oro temperatūra: -5,9°C, dienolaipsniai 741</t>
  </si>
  <si>
    <r>
      <t xml:space="preserve">vidutinė lauko oro temperatūra: -4,7 </t>
    </r>
    <r>
      <rPr>
        <sz val="10"/>
        <color indexed="12"/>
        <rFont val="Arial"/>
        <family val="2"/>
        <charset val="186"/>
      </rPr>
      <t>°</t>
    </r>
    <r>
      <rPr>
        <i/>
        <sz val="10"/>
        <color indexed="12"/>
        <rFont val="Arial"/>
        <family val="2"/>
        <charset val="186"/>
      </rPr>
      <t>C, dienolaipsniai 703,7</t>
    </r>
  </si>
  <si>
    <t>Pergalės 9b</t>
  </si>
  <si>
    <t>Šarkinės 23</t>
  </si>
  <si>
    <t>Šarkinės 25</t>
  </si>
  <si>
    <t>Šarkinės 27</t>
  </si>
  <si>
    <t>Pergalės 9</t>
  </si>
  <si>
    <t>Draugystės 11</t>
  </si>
  <si>
    <t>Draugystės 27</t>
  </si>
  <si>
    <t>Pergalės 43</t>
  </si>
  <si>
    <t>Pergalės 51</t>
  </si>
  <si>
    <t>Saulės 16</t>
  </si>
  <si>
    <t>Trakų 25</t>
  </si>
  <si>
    <t>Trakų 35</t>
  </si>
  <si>
    <t>Trakų 31</t>
  </si>
  <si>
    <t>Trakų 9</t>
  </si>
  <si>
    <t>Trakų 11</t>
  </si>
  <si>
    <t>Trakų 33</t>
  </si>
  <si>
    <t>vidutinė lauko oro temperatūra: -5,2°C; dienolaipsniai 719,2</t>
  </si>
  <si>
    <t>J.RALIO   8 (renovuotas)</t>
  </si>
  <si>
    <t>BIRUTĖS   8 (renovuotas)</t>
  </si>
  <si>
    <t>J.RALIO  10 (renovuotas)</t>
  </si>
  <si>
    <t>CHEMIKŲ  86 (renovuotas)</t>
  </si>
  <si>
    <t>KOSMONAUTŲ 9 (renovuotas)</t>
  </si>
  <si>
    <t>S.G.ILGŪNO  16</t>
  </si>
  <si>
    <t>A.KULVIEČIO  13A</t>
  </si>
  <si>
    <t>KOSMONAUTŲ  20</t>
  </si>
  <si>
    <t>CHEMIKŲ  29</t>
  </si>
  <si>
    <t>CHEMIKŲ  92A</t>
  </si>
  <si>
    <t>ŽALIOJI   9</t>
  </si>
  <si>
    <t>CHEMIKŲ  31</t>
  </si>
  <si>
    <t>VARNUTĖS   3A</t>
  </si>
  <si>
    <t>VASARIO 16-OSIOS  13</t>
  </si>
  <si>
    <t>CHEMIKŲ 114</t>
  </si>
  <si>
    <t>VASARIO 16-OSIOS  17</t>
  </si>
  <si>
    <t>CHEMIKŲ 132</t>
  </si>
  <si>
    <t>CHEMIKŲ 106</t>
  </si>
  <si>
    <t>ŽEMAITĖS   5</t>
  </si>
  <si>
    <t>CHEMIKŲ  64</t>
  </si>
  <si>
    <t>P.VAIČIŪNO   2A</t>
  </si>
  <si>
    <t>GIRELĖS   2</t>
  </si>
  <si>
    <t>KAUNO  94</t>
  </si>
  <si>
    <t>CHEMIKŲ 108</t>
  </si>
  <si>
    <t>VILNIAUS  29</t>
  </si>
  <si>
    <t>KOSMONAUTŲ   3B</t>
  </si>
  <si>
    <t>MIŠKININKŲ  11</t>
  </si>
  <si>
    <t>vidutinė lauko oro temperatūra: -5,2C; dienolaipsniai 719,2</t>
  </si>
  <si>
    <t>iki 1992 m.</t>
  </si>
  <si>
    <t>Girelės g. 51, Kaišiadorys</t>
  </si>
  <si>
    <t>Girelės g. 47, Kaišiadorys</t>
  </si>
  <si>
    <t>Gedimino g. 101, Kaišiadorys</t>
  </si>
  <si>
    <t>Birutės g. 3, Kaišiadorys</t>
  </si>
  <si>
    <t>Žąslių g. 62A, žiežmariai</t>
  </si>
  <si>
    <t>vidutinė lauko oro temperatūra: -5,2 °C; dienolaipsniai: 719,2</t>
  </si>
  <si>
    <t>vidutinė lauko oro temperatūra: -5 °C, dienolaipsniai 713</t>
  </si>
  <si>
    <t>Vilniaus 14 (RENOVUOTAS)</t>
  </si>
  <si>
    <t>Kauno 8 (RENOVUOTAS)</t>
  </si>
  <si>
    <t>Sodų g.10-ojo NSB(renov.)</t>
  </si>
  <si>
    <t>Gamyklos g.15-ojo NSB(renov.)</t>
  </si>
  <si>
    <t>MINDAUGO 12(renov.)</t>
  </si>
  <si>
    <t>GAMYKLOS 3(renov.)</t>
  </si>
  <si>
    <t>P.VILEIŠIO 4(renov.)</t>
  </si>
  <si>
    <t>MINDAUGO 13(renov.)</t>
  </si>
  <si>
    <t>Gamyklos g. 31-ojo NSB(renov.)</t>
  </si>
  <si>
    <t>P.VILEIŠIO 2(renov.)</t>
  </si>
  <si>
    <t>V.BURBOS 4(renov.)</t>
  </si>
  <si>
    <t>V.BURBOS 5(renov.)</t>
  </si>
  <si>
    <t>V.BURBOS 2(renov.)</t>
  </si>
  <si>
    <t>MINDAUGO 15(renov.)</t>
  </si>
  <si>
    <t>SKUODO 15B</t>
  </si>
  <si>
    <t>Pavasario g.27-ojo NSB</t>
  </si>
  <si>
    <t>PAVASARIO 14</t>
  </si>
  <si>
    <t>NAFTININKŲ 28</t>
  </si>
  <si>
    <t>NAFTININKŲ 12</t>
  </si>
  <si>
    <t>S.Daukanto 6</t>
  </si>
  <si>
    <t>PAVASARIO 11</t>
  </si>
  <si>
    <t>ŽEMAITIJOS 18</t>
  </si>
  <si>
    <t>S.Daukanto 4</t>
  </si>
  <si>
    <t>NAFTININKŲ 5 K2</t>
  </si>
  <si>
    <t>Tirkšlių 7</t>
  </si>
  <si>
    <r>
      <t>vidutinė lauko oro temperatūra: -4,5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dienolaipsniai:697,5</t>
    </r>
  </si>
  <si>
    <t>Kranto g. 37  (su dalikl, apšiltintas), Panevėžys</t>
  </si>
  <si>
    <r>
      <t xml:space="preserve">vidutinė lauko oro temperatūra: -5,97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740</t>
    </r>
  </si>
  <si>
    <t>vidutinė lauko oro temperatūra: -6,0 °C; dienolaipsniai 744</t>
  </si>
  <si>
    <t>Statybininkų 19,Prienai(renov)</t>
  </si>
  <si>
    <t>Kęstučio 81g,Prienai</t>
  </si>
  <si>
    <t>Kęstučio 73,Prienai</t>
  </si>
  <si>
    <t>Vytauto 55,Prienai</t>
  </si>
  <si>
    <t>Stadiono 4 2L.,Prienai</t>
  </si>
  <si>
    <t>Stadiono 14 1L.,Prienai</t>
  </si>
  <si>
    <t>Stadiono 10 1L.,Prienai</t>
  </si>
  <si>
    <t>Stadiono 10 3L.,Prienai</t>
  </si>
  <si>
    <t>Jaunimo 19,Balbieriškis</t>
  </si>
  <si>
    <t>Stadiono 20 1L.,Prienai</t>
  </si>
  <si>
    <t>Statybininkų 9 1L.,Prienai</t>
  </si>
  <si>
    <t>Stadiono 10 2L.,Prienai</t>
  </si>
  <si>
    <t>Stadiono 8 2L.,Prienai</t>
  </si>
  <si>
    <t>Laisvės a.3/14,Prienai</t>
  </si>
  <si>
    <t>Brundzos 6,Prienai</t>
  </si>
  <si>
    <t>Vytauto 30,Prienai</t>
  </si>
  <si>
    <t>Brundzos 8,Prienai</t>
  </si>
  <si>
    <t>Brundzos 7,Prienai</t>
  </si>
  <si>
    <r>
      <t>vidutinė lauko oro temperatūra: -5,2</t>
    </r>
    <r>
      <rPr>
        <sz val="10"/>
        <color indexed="12"/>
        <rFont val="Arial"/>
        <family val="2"/>
        <charset val="186"/>
      </rPr>
      <t>°</t>
    </r>
    <r>
      <rPr>
        <i/>
        <sz val="10"/>
        <color indexed="12"/>
        <rFont val="Arial"/>
        <family val="2"/>
        <charset val="186"/>
      </rPr>
      <t>C, dienolaipsniai 719,2</t>
    </r>
  </si>
  <si>
    <t>vidutinė lauko oro temperatūra: -6,1°C; dienolaipsniai 747,1</t>
  </si>
  <si>
    <t>Jaunystės 20</t>
  </si>
  <si>
    <t>Jaunystės 35</t>
  </si>
  <si>
    <t>Laisvės al. 36</t>
  </si>
  <si>
    <t>Vaižganto 60</t>
  </si>
  <si>
    <t>Laisvės al. 38</t>
  </si>
  <si>
    <t>Gedimino 43</t>
  </si>
  <si>
    <t>Žalioji 10</t>
  </si>
  <si>
    <t>Povyliaus 16</t>
  </si>
  <si>
    <t xml:space="preserve">MAIRONIO 9A </t>
  </si>
  <si>
    <t>Jaunystės 14</t>
  </si>
  <si>
    <t>Dariaus ir Girėno 44</t>
  </si>
  <si>
    <t>Dariaus ir Girėno 3</t>
  </si>
  <si>
    <t>Jaunystės 6</t>
  </si>
  <si>
    <t>Kaštonų 6b</t>
  </si>
  <si>
    <t>Dariaus ir Girėno 48a</t>
  </si>
  <si>
    <t>Kaštonų 6a</t>
  </si>
  <si>
    <t>Jaunystės 33</t>
  </si>
  <si>
    <t xml:space="preserve">NAUJOJI 4 </t>
  </si>
  <si>
    <t>Kaštonų 4a</t>
  </si>
  <si>
    <t>Gedimino 2</t>
  </si>
  <si>
    <t xml:space="preserve">MARIJOŠIAUS 1 </t>
  </si>
  <si>
    <t>Dariaus ir Girėno 30b</t>
  </si>
  <si>
    <t>Dariaus ir Girėno 2</t>
  </si>
  <si>
    <t xml:space="preserve">NAUJOJI 6 </t>
  </si>
  <si>
    <t>Dariaus ir Girėno 6</t>
  </si>
  <si>
    <t>Parko 3</t>
  </si>
  <si>
    <t>Kudirkos 1</t>
  </si>
  <si>
    <t>vidutinė lauko oro temperatūra: -5,9°C, dienolaipsniai 740,9</t>
  </si>
  <si>
    <t>vidutinė lauko oro temperatūra: -6,3°C, dienolaipsniai 753,3</t>
  </si>
  <si>
    <t>Draugystės pr. 9, Šaiuliai</t>
  </si>
  <si>
    <t>Draugystės pr. 13, Šaiuliai</t>
  </si>
  <si>
    <t xml:space="preserve">Klevų g. 13 (renov.), </t>
  </si>
  <si>
    <t xml:space="preserve">Sevastopolio g. (renov.), </t>
  </si>
  <si>
    <t xml:space="preserve">Vytauto g. 154 (renov.), </t>
  </si>
  <si>
    <t>Dainų g. 4,  (renov.)</t>
  </si>
  <si>
    <t xml:space="preserve">Statybininkų g. 5,  </t>
  </si>
  <si>
    <t xml:space="preserve">Lieporių g. 5, </t>
  </si>
  <si>
    <t xml:space="preserve">Gegužių g. 25, </t>
  </si>
  <si>
    <t xml:space="preserve">Lieporių g. 21, </t>
  </si>
  <si>
    <t xml:space="preserve">Gytarių g. 5, </t>
  </si>
  <si>
    <t xml:space="preserve">Talšos g. 4, </t>
  </si>
  <si>
    <t xml:space="preserve">Rasos g. 3, </t>
  </si>
  <si>
    <t xml:space="preserve">Vasario 16-osios g. 41, </t>
  </si>
  <si>
    <t xml:space="preserve">Vytauto g. 83, </t>
  </si>
  <si>
    <t xml:space="preserve">M.K. Čiurlionio g. 35, </t>
  </si>
  <si>
    <t xml:space="preserve">Ežero g. 1, </t>
  </si>
  <si>
    <t xml:space="preserve">Kauno g. 22, </t>
  </si>
  <si>
    <t xml:space="preserve">Ežero g. 27, </t>
  </si>
  <si>
    <t xml:space="preserve">Aušros al. 51A, </t>
  </si>
  <si>
    <t xml:space="preserve">Varpo g. 35, </t>
  </si>
  <si>
    <t xml:space="preserve">Energetikų g. 11, </t>
  </si>
  <si>
    <t xml:space="preserve">Tilžės g. 126A, </t>
  </si>
  <si>
    <t xml:space="preserve">Vilniaus g. 213A, </t>
  </si>
  <si>
    <t xml:space="preserve">A. Mickevičiaus g. 38, </t>
  </si>
  <si>
    <t xml:space="preserve">Tilžės g. 128, </t>
  </si>
  <si>
    <t xml:space="preserve">A. Mickevičiaus g. 36, </t>
  </si>
  <si>
    <t xml:space="preserve">Ežero g. 14, </t>
  </si>
  <si>
    <t xml:space="preserve">P. Cvirkos g. 75A, </t>
  </si>
  <si>
    <t xml:space="preserve">Ežero g. 15, </t>
  </si>
  <si>
    <t xml:space="preserve">P. Višinskio g. 37, </t>
  </si>
  <si>
    <r>
      <t>vidutinė lauko oro temperatūra: -6,1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747,1</t>
    </r>
  </si>
  <si>
    <t>vidutinė lauko oro temperatūra: -4,7°C; dienolaipsniai 704</t>
  </si>
  <si>
    <r>
      <t>vidutinė lauko oro temperatūra: -6,1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 747,1</t>
    </r>
  </si>
  <si>
    <t xml:space="preserve">V.Kudirkos g. 22, </t>
  </si>
  <si>
    <t xml:space="preserve">Aukštakalnio g. 14,16, </t>
  </si>
  <si>
    <t xml:space="preserve">Kampo g. 3, </t>
  </si>
  <si>
    <t xml:space="preserve">krašuonos g. 5, </t>
  </si>
  <si>
    <t xml:space="preserve">Aukštakalnio g. 70, </t>
  </si>
  <si>
    <t xml:space="preserve">Aukštaičių g. 11, </t>
  </si>
  <si>
    <t xml:space="preserve">J.Basanavičiaus g. 115, </t>
  </si>
  <si>
    <t xml:space="preserve">J.Basanavičiaus g. 117, </t>
  </si>
  <si>
    <t xml:space="preserve">V.Kudirkos g. 44, </t>
  </si>
  <si>
    <t xml:space="preserve">Sėlių g. 30c, </t>
  </si>
  <si>
    <t xml:space="preserve">Aušros g. 94, </t>
  </si>
  <si>
    <t xml:space="preserve">Aušros g. 92, </t>
  </si>
  <si>
    <t xml:space="preserve">Vaižganto g. 34a, </t>
  </si>
  <si>
    <t xml:space="preserve">Aušros g. 3, </t>
  </si>
  <si>
    <t xml:space="preserve">Maironio g. 15, </t>
  </si>
  <si>
    <t xml:space="preserve">J.Basanavičiaus g. 102, </t>
  </si>
  <si>
    <t xml:space="preserve">Taikos g. 46, </t>
  </si>
  <si>
    <t xml:space="preserve">Taikos g. 56, </t>
  </si>
  <si>
    <t xml:space="preserve">Taikos g. 49, </t>
  </si>
  <si>
    <t>Savanorių g. 20</t>
  </si>
  <si>
    <t>Aušros g. 6</t>
  </si>
  <si>
    <t>Dzūkų g. 38</t>
  </si>
  <si>
    <t>J.Basanavičiaus g. 7A</t>
  </si>
  <si>
    <t>Savanorių g. 18</t>
  </si>
  <si>
    <t>Sporto g.12</t>
  </si>
  <si>
    <t>Sporto g.14</t>
  </si>
  <si>
    <t>Vasario 16-osios g. 6</t>
  </si>
  <si>
    <t>Vasario 16-osios g. 10</t>
  </si>
  <si>
    <t>Vasario 16-osios g. 11</t>
  </si>
  <si>
    <t>Mechanizatorių g.21</t>
  </si>
  <si>
    <t>Vasario 16-osios g. 4</t>
  </si>
  <si>
    <t>Vasario 16-osios g. 13</t>
  </si>
  <si>
    <t>V.Krėvės g. 7</t>
  </si>
  <si>
    <t>V.Krėvės g. 9</t>
  </si>
  <si>
    <r>
      <t xml:space="preserve">vidutinė lauko oro temperatūra: -6,4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754,9</t>
    </r>
  </si>
  <si>
    <t>vidutinė lauko oro temperatūra: -2,6°C; dienolaipsniai: 638,6</t>
  </si>
  <si>
    <t>TAIKOS PR.  141B (nauja statyba)</t>
  </si>
  <si>
    <t>BALTIJOS PR.  71 (renovuota)</t>
  </si>
  <si>
    <t>DEBRECENO G.  31 (renovuotas)</t>
  </si>
  <si>
    <t>LIEPOJOS G.  20 (renovuota)</t>
  </si>
  <si>
    <t>KRETINGOS G.  25 (renovuota)</t>
  </si>
  <si>
    <t>BALTIJOS PR.  21 (renovuota)</t>
  </si>
  <si>
    <t>REIKJAVIKO G.  10 (renovuota)</t>
  </si>
  <si>
    <t>LAUKININKŲ G.  43 (renovuota)</t>
  </si>
  <si>
    <t>REIKJAVIKO G.  9 (renovuota)</t>
  </si>
  <si>
    <t>BIRUTĖS G.  22/EF (nauja statyba)</t>
  </si>
  <si>
    <t>MALŪNININKŲ G.  1</t>
  </si>
  <si>
    <t>BALTIJOS PR.  87</t>
  </si>
  <si>
    <t>BROŽYNŲ G.  11</t>
  </si>
  <si>
    <t>VYTURIO G.  19/1</t>
  </si>
  <si>
    <t>ŠIMKAUS G.  7 (nauja statyba)</t>
  </si>
  <si>
    <t>KALNUPĖS G.  25</t>
  </si>
  <si>
    <t>DARŽELIO G.  6/2</t>
  </si>
  <si>
    <t>BANDUŽIŲ G.  11</t>
  </si>
  <si>
    <t>DZŪKŲ G.  6</t>
  </si>
  <si>
    <t>H.MANTO G.  11B</t>
  </si>
  <si>
    <t>KOOPERACIJOS G.  7</t>
  </si>
  <si>
    <t>DARŽELIO G.  6/1</t>
  </si>
  <si>
    <t>NIDOS G.  9</t>
  </si>
  <si>
    <t>KRETINGOS G.  14</t>
  </si>
  <si>
    <t>VINGIO G.  13</t>
  </si>
  <si>
    <t>RŪTŲ G.  15</t>
  </si>
  <si>
    <t>RUMPIŠKĖS G.  5</t>
  </si>
  <si>
    <t>BOKŠTŲ G.  1</t>
  </si>
  <si>
    <t>TAIKOS PR.  35A</t>
  </si>
  <si>
    <t>PUŠYNO G.  29</t>
  </si>
  <si>
    <t>KAROSO G.  20</t>
  </si>
  <si>
    <t>SPORTININKŲ G.  28</t>
  </si>
  <si>
    <t>TILTŲ G.  3</t>
  </si>
  <si>
    <t>NIDOS G.  1B</t>
  </si>
  <si>
    <t>KLEVŲ G.  1</t>
  </si>
  <si>
    <t>KEPĖJŲ G.  5</t>
  </si>
  <si>
    <t>Mindaugo 1A, Trakai</t>
  </si>
  <si>
    <t>Vienuolyno g. 11A, Trakai</t>
  </si>
  <si>
    <t>Mindaugo g. 8, Trakai</t>
  </si>
  <si>
    <t>Bažnyčios g. 23, Lentvaris</t>
  </si>
  <si>
    <t>Vytauto g. 4, Lentvaris</t>
  </si>
  <si>
    <t>Geležinkelio g. 26, Lentvaris</t>
  </si>
  <si>
    <t>Vytauto g. 76, Trakai</t>
  </si>
  <si>
    <t>Vytauto g. 8, Lentvaris</t>
  </si>
  <si>
    <t>Ežero g. 4, Lemtvaris</t>
  </si>
  <si>
    <t>Pakalnės g. 42, Lentvaris</t>
  </si>
  <si>
    <t>Pakalnės g. 5, Lentvaris</t>
  </si>
  <si>
    <t>Mindaugo g. 1, Trakai</t>
  </si>
  <si>
    <t>Vytauto g. 10, Lentvaris</t>
  </si>
  <si>
    <t>Vytauto g. 50B, Trakai</t>
  </si>
  <si>
    <t>Ežero g. 12, Lentvaris</t>
  </si>
  <si>
    <t>Ežero g. 10, Lentvaris</t>
  </si>
  <si>
    <t>Bažnyčios g. 13, Lentvaris</t>
  </si>
  <si>
    <t>vidutinė lauko oro temperatūra:-5,2°C</t>
  </si>
  <si>
    <r>
      <t>vidutinė lauko oro temperatūra: -4,1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684,8</t>
    </r>
  </si>
  <si>
    <r>
      <t xml:space="preserve">vidutinė lauko oro temperatūra: -6,1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746,8</t>
    </r>
  </si>
  <si>
    <r>
      <t>vidutinė lauko oro temperatūra: -5,0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713,8</t>
    </r>
  </si>
  <si>
    <t xml:space="preserve">ATEITIES 16   </t>
  </si>
  <si>
    <t>GARDINO 80</t>
  </si>
  <si>
    <t xml:space="preserve">ATEITIES 14  </t>
  </si>
  <si>
    <t xml:space="preserve">VEISIEJŲ 9 </t>
  </si>
  <si>
    <t xml:space="preserve">VYTAUTO 6   </t>
  </si>
  <si>
    <t xml:space="preserve">ATEITIES 36  </t>
  </si>
  <si>
    <t xml:space="preserve">SVEIKATOS 28 </t>
  </si>
  <si>
    <t xml:space="preserve">NERAVŲ 27  </t>
  </si>
  <si>
    <t xml:space="preserve">VYTAUTO 47 </t>
  </si>
  <si>
    <t xml:space="preserve">ŠILTNAMIŲ 24   </t>
  </si>
  <si>
    <t xml:space="preserve">NERAVŲ 29  </t>
  </si>
  <si>
    <t>ČIURLIONIO 74</t>
  </si>
  <si>
    <t xml:space="preserve">ŠILTNAMIŲ 26  </t>
  </si>
  <si>
    <r>
      <t>vidutinė lauko oro temperatūra: -5,4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726,8</t>
    </r>
  </si>
  <si>
    <t xml:space="preserve">ŠILTNAMIŲ 18 (renovuotas)    </t>
  </si>
  <si>
    <t xml:space="preserve">ŠILTNAMIŲ 22 (renovuotas)      </t>
  </si>
  <si>
    <t xml:space="preserve">Janonio 30 </t>
  </si>
  <si>
    <t>Raseinių 9 II korpusas</t>
  </si>
  <si>
    <t>Raseinių 5A</t>
  </si>
  <si>
    <t>vidutinė lauko oro temperatūra: -5,9C; dienolaipsniai: 742,4</t>
  </si>
  <si>
    <t xml:space="preserve">Vilniaus 77B </t>
  </si>
  <si>
    <t xml:space="preserve">Vilniaus 39A </t>
  </si>
  <si>
    <t xml:space="preserve">Vilniaus 4 </t>
  </si>
  <si>
    <t xml:space="preserve">Rinkuškių 49 </t>
  </si>
  <si>
    <t xml:space="preserve">Vilniaus 56 </t>
  </si>
  <si>
    <t>Vytauto 43A</t>
  </si>
  <si>
    <t xml:space="preserve">Vėjo 11b </t>
  </si>
  <si>
    <t xml:space="preserve">Vytauto 62 </t>
  </si>
  <si>
    <t xml:space="preserve">Vėjo 7A </t>
  </si>
  <si>
    <t xml:space="preserve">Vilniaus 111A </t>
  </si>
  <si>
    <t xml:space="preserve">Vytauto 39a </t>
  </si>
  <si>
    <t>Vytauto 35 A</t>
  </si>
  <si>
    <t xml:space="preserve">Vilniaus 111 </t>
  </si>
  <si>
    <t xml:space="preserve">Vytauto 60 </t>
  </si>
  <si>
    <t xml:space="preserve">Rotušės 26 </t>
  </si>
  <si>
    <t xml:space="preserve">Vilniaus 93A </t>
  </si>
  <si>
    <t xml:space="preserve">Basanavičiaus 18 </t>
  </si>
  <si>
    <t xml:space="preserve">Vilniaus 47A </t>
  </si>
  <si>
    <r>
      <t xml:space="preserve">vidutinė lauko oro temperatūra: -6,1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748,6</t>
    </r>
  </si>
  <si>
    <r>
      <t xml:space="preserve">vidutinė lauko oro temperatūra: -4,5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698,2</t>
    </r>
  </si>
  <si>
    <t>LAUKO 44 VILKAVIŠKIS</t>
  </si>
  <si>
    <t>AUŠROS 4 VILKAVIŠKIS</t>
  </si>
  <si>
    <t>STATYBININKŲ 4 VILKAVIŠKIS</t>
  </si>
  <si>
    <t>STATYBININKŲ 8 VILKAVIŠKIS</t>
  </si>
  <si>
    <t>AUŠROS 8 VILKAVISKIS</t>
  </si>
  <si>
    <t>NEPRIKLAUSOMYBĖS 72 VILKAVIŠKIS</t>
  </si>
  <si>
    <t>VIENYBES 70 VILKAVIŠKIS</t>
  </si>
  <si>
    <t>AUŠROS 10 VILKAVIŠKIS</t>
  </si>
  <si>
    <t>VIENYBĖS 72 VILKAVIŠKIS</t>
  </si>
  <si>
    <t>BIRUTES 2 VILKAVIŠKIS</t>
  </si>
  <si>
    <t>KĘSTUČIO 10 VILKAVIŠKIS</t>
  </si>
  <si>
    <t>PASIENIO 3 KYBARTAI</t>
  </si>
  <si>
    <t>NEPRIKLAUSOMYBĖS 50 VILKAVIŠKIS</t>
  </si>
  <si>
    <t>S.NERIES 33C VILKAVIŠKIS</t>
  </si>
  <si>
    <t>LAUKO 32 VILKAVIŠKIS</t>
  </si>
  <si>
    <t>VILNIAUS 8 VILKAVIŠKIS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</si>
  <si>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</si>
  <si>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</si>
  <si>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</si>
  <si>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</si>
  <si>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</si>
  <si>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</si>
  <si>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</si>
  <si>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</si>
  <si>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VASARIO 16-OS 10 PILVIŠKIAI</t>
  </si>
  <si>
    <t>MOKYKLOS 3 PILVIŠKIAI</t>
  </si>
  <si>
    <r>
      <t xml:space="preserve">vidutinė lauko oro temperatūra: -4,9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dienolaipsniai: 709,4</t>
    </r>
  </si>
  <si>
    <t>Vytauto 15 (268)</t>
  </si>
  <si>
    <t>A.Civinsko 7</t>
  </si>
  <si>
    <t>Vytenio 8</t>
  </si>
  <si>
    <t>R.Juknevičiaus 48</t>
  </si>
  <si>
    <t xml:space="preserve">Mokolų 51 </t>
  </si>
  <si>
    <t>Jaunimo, 7</t>
  </si>
  <si>
    <t>Vytauto.. 33</t>
  </si>
  <si>
    <t xml:space="preserve">M.Valančiaus. 18 </t>
  </si>
  <si>
    <t>J.Jablonskio 2</t>
  </si>
  <si>
    <t>Nausupės 8</t>
  </si>
  <si>
    <t>K.Donelaičio. 5 - 2</t>
  </si>
  <si>
    <t>Kauno 20</t>
  </si>
  <si>
    <t>Dvarkelio 7</t>
  </si>
  <si>
    <t>V. Kudirkos g. 92 b</t>
  </si>
  <si>
    <t>Vytauto g. 17</t>
  </si>
  <si>
    <t>S. Basanavičiaus g. 3</t>
  </si>
  <si>
    <t>V. Kudirkos g. 51</t>
  </si>
  <si>
    <t>Draugystės takas 1</t>
  </si>
  <si>
    <t>Bažnyčios g. 13</t>
  </si>
  <si>
    <t>Nepriklausomybės g.  3</t>
  </si>
  <si>
    <t>V. Kudirkos g. 86</t>
  </si>
  <si>
    <t>V. Kudirkos g. 108</t>
  </si>
  <si>
    <t>V. Kudirkos g. 53</t>
  </si>
  <si>
    <t>Šaulių g. 12</t>
  </si>
  <si>
    <t>11,,660</t>
  </si>
  <si>
    <t>Vytauto g. 19</t>
  </si>
  <si>
    <t>Šaulių g. 18</t>
  </si>
  <si>
    <r>
      <t xml:space="preserve">vidutinė lauko oro temperatūra:-5,2 </t>
    </r>
    <r>
      <rPr>
        <i/>
        <vertAlign val="superscript"/>
        <sz val="10"/>
        <color indexed="12"/>
        <rFont val="Arial"/>
        <family val="2"/>
        <charset val="186"/>
      </rPr>
      <t>0</t>
    </r>
    <r>
      <rPr>
        <i/>
        <sz val="10"/>
        <color indexed="12"/>
        <rFont val="Arial"/>
        <family val="2"/>
        <charset val="186"/>
      </rPr>
      <t>C; dienolaipsniai 719</t>
    </r>
  </si>
  <si>
    <t xml:space="preserve">A.Mickevičiaus g. 8 </t>
  </si>
  <si>
    <t xml:space="preserve">A.Mickevičiaus g.24 </t>
  </si>
  <si>
    <t xml:space="preserve">Sniadeckio g.10 </t>
  </si>
  <si>
    <t xml:space="preserve">Sniadeckio g.14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</si>
  <si>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</si>
  <si>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</si>
  <si>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</si>
  <si>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</si>
  <si>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</si>
  <si>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 xml:space="preserve">A.Mickevičiaus g.1a </t>
  </si>
  <si>
    <t xml:space="preserve">Šalčios g.8 </t>
  </si>
  <si>
    <t xml:space="preserve">Šalčios g.14 </t>
  </si>
  <si>
    <t xml:space="preserve">Vilniaus g.26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</si>
  <si>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</si>
  <si>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</si>
  <si>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</si>
  <si>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</si>
  <si>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 xml:space="preserve">Vytauto g.31-1 </t>
  </si>
</sst>
</file>

<file path=xl/styles.xml><?xml version="1.0" encoding="utf-8"?>
<styleSheet xmlns="http://schemas.openxmlformats.org/spreadsheetml/2006/main">
  <numFmts count="9"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_-* #,##0.0000\ _L_t_-;\-* #,##0.0000\ _L_t_-;_-* &quot;-&quot;??\ _L_t_-;_-@_-"/>
    <numFmt numFmtId="169" formatCode="0.000000"/>
    <numFmt numFmtId="170" formatCode="#,##0.00_ ;\-#,##0.00\ "/>
    <numFmt numFmtId="171" formatCode="_-* #,##0.000\ _L_t_-;\-* #,##0.000\ _L_t_-;_-* &quot;-&quot;??\ _L_t_-;_-@_-"/>
  </numFmts>
  <fonts count="30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i/>
      <vertAlign val="superscript"/>
      <sz val="10"/>
      <color indexed="12"/>
      <name val="Arial"/>
      <family val="2"/>
      <charset val="186"/>
    </font>
    <font>
      <sz val="8"/>
      <name val="Arial"/>
      <family val="2"/>
    </font>
    <font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12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color rgb="FFC00000"/>
      <name val="Arial"/>
      <family val="2"/>
      <charset val="186"/>
    </font>
    <font>
      <sz val="9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10"/>
      <color rgb="FF0000FF"/>
      <name val="Arial"/>
      <family val="2"/>
      <charset val="186"/>
    </font>
    <font>
      <b/>
      <i/>
      <sz val="12"/>
      <name val="Arial"/>
      <family val="2"/>
      <charset val="186"/>
    </font>
    <font>
      <i/>
      <sz val="8"/>
      <color indexed="10"/>
      <name val="Arial"/>
      <family val="2"/>
    </font>
    <font>
      <sz val="8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2"/>
      <color rgb="FFFF0000"/>
      <name val="Arial"/>
      <family val="2"/>
      <charset val="186"/>
    </font>
    <font>
      <sz val="12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66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9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8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6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6" borderId="6" xfId="0" applyFont="1" applyFill="1" applyBorder="1"/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2" fontId="2" fillId="8" borderId="3" xfId="0" applyNumberFormat="1" applyFont="1" applyFill="1" applyBorder="1" applyAlignment="1"/>
    <xf numFmtId="2" fontId="2" fillId="8" borderId="10" xfId="0" applyNumberFormat="1" applyFont="1" applyFill="1" applyBorder="1" applyAlignment="1"/>
    <xf numFmtId="0" fontId="2" fillId="8" borderId="8" xfId="0" applyFont="1" applyFill="1" applyBorder="1" applyAlignment="1">
      <alignment horizontal="center"/>
    </xf>
    <xf numFmtId="2" fontId="2" fillId="8" borderId="8" xfId="0" applyNumberFormat="1" applyFont="1" applyFill="1" applyBorder="1" applyAlignment="1"/>
    <xf numFmtId="2" fontId="2" fillId="8" borderId="11" xfId="0" applyNumberFormat="1" applyFont="1" applyFill="1" applyBorder="1" applyAlignment="1"/>
    <xf numFmtId="0" fontId="2" fillId="8" borderId="3" xfId="0" applyFont="1" applyFill="1" applyBorder="1"/>
    <xf numFmtId="2" fontId="2" fillId="8" borderId="3" xfId="0" applyNumberFormat="1" applyFont="1" applyFill="1" applyBorder="1" applyAlignment="1">
      <alignment horizontal="right"/>
    </xf>
    <xf numFmtId="2" fontId="2" fillId="8" borderId="10" xfId="0" applyNumberFormat="1" applyFont="1" applyFill="1" applyBorder="1"/>
    <xf numFmtId="0" fontId="2" fillId="8" borderId="8" xfId="0" applyFont="1" applyFill="1" applyBorder="1"/>
    <xf numFmtId="2" fontId="2" fillId="8" borderId="8" xfId="0" applyNumberFormat="1" applyFont="1" applyFill="1" applyBorder="1" applyAlignment="1">
      <alignment horizontal="right"/>
    </xf>
    <xf numFmtId="2" fontId="2" fillId="8" borderId="11" xfId="0" applyNumberFormat="1" applyFont="1" applyFill="1" applyBorder="1"/>
    <xf numFmtId="2" fontId="2" fillId="8" borderId="3" xfId="0" applyNumberFormat="1" applyFont="1" applyFill="1" applyBorder="1"/>
    <xf numFmtId="1" fontId="2" fillId="8" borderId="3" xfId="0" applyNumberFormat="1" applyFont="1" applyFill="1" applyBorder="1"/>
    <xf numFmtId="167" fontId="2" fillId="8" borderId="3" xfId="0" applyNumberFormat="1" applyFont="1" applyFill="1" applyBorder="1"/>
    <xf numFmtId="2" fontId="2" fillId="8" borderId="8" xfId="0" applyNumberFormat="1" applyFont="1" applyFill="1" applyBorder="1"/>
    <xf numFmtId="1" fontId="2" fillId="8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/>
    <xf numFmtId="0" fontId="3" fillId="0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left" indent="3"/>
    </xf>
    <xf numFmtId="2" fontId="2" fillId="8" borderId="10" xfId="0" applyNumberFormat="1" applyFont="1" applyFill="1" applyBorder="1" applyAlignment="1">
      <alignment horizontal="left" indent="3"/>
    </xf>
    <xf numFmtId="2" fontId="2" fillId="8" borderId="8" xfId="0" applyNumberFormat="1" applyFont="1" applyFill="1" applyBorder="1" applyAlignment="1">
      <alignment horizontal="left" indent="3"/>
    </xf>
    <xf numFmtId="0" fontId="2" fillId="8" borderId="13" xfId="0" applyFont="1" applyFill="1" applyBorder="1" applyAlignment="1">
      <alignment horizontal="center"/>
    </xf>
    <xf numFmtId="167" fontId="2" fillId="8" borderId="8" xfId="0" applyNumberFormat="1" applyFont="1" applyFill="1" applyBorder="1"/>
    <xf numFmtId="0" fontId="4" fillId="8" borderId="3" xfId="0" applyFont="1" applyFill="1" applyBorder="1"/>
    <xf numFmtId="2" fontId="0" fillId="0" borderId="0" xfId="0" applyNumberFormat="1"/>
    <xf numFmtId="0" fontId="2" fillId="7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2" fillId="6" borderId="3" xfId="0" applyFont="1" applyFill="1" applyBorder="1" applyAlignment="1">
      <alignment vertical="top" wrapText="1"/>
    </xf>
    <xf numFmtId="0" fontId="2" fillId="6" borderId="6" xfId="0" applyFont="1" applyFill="1" applyBorder="1" applyAlignment="1">
      <alignment horizontal="center" vertical="top"/>
    </xf>
    <xf numFmtId="166" fontId="2" fillId="6" borderId="3" xfId="0" applyNumberFormat="1" applyFont="1" applyFill="1" applyBorder="1" applyAlignment="1">
      <alignment vertical="top"/>
    </xf>
    <xf numFmtId="0" fontId="2" fillId="6" borderId="8" xfId="0" applyFont="1" applyFill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2" fillId="6" borderId="13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1" fontId="2" fillId="6" borderId="3" xfId="0" applyNumberFormat="1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7" fontId="2" fillId="6" borderId="3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167" fontId="2" fillId="6" borderId="8" xfId="0" applyNumberFormat="1" applyFont="1" applyFill="1" applyBorder="1" applyAlignment="1">
      <alignment horizontal="center"/>
    </xf>
    <xf numFmtId="2" fontId="2" fillId="6" borderId="11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7" fontId="2" fillId="6" borderId="3" xfId="0" applyNumberFormat="1" applyFont="1" applyFill="1" applyBorder="1" applyAlignment="1" applyProtection="1">
      <alignment horizontal="center"/>
    </xf>
    <xf numFmtId="2" fontId="2" fillId="6" borderId="3" xfId="0" applyNumberFormat="1" applyFont="1" applyFill="1" applyBorder="1" applyAlignment="1" applyProtection="1">
      <alignment horizontal="center"/>
      <protection locked="0"/>
    </xf>
    <xf numFmtId="2" fontId="2" fillId="6" borderId="3" xfId="0" applyNumberFormat="1" applyFont="1" applyFill="1" applyBorder="1" applyAlignment="1" applyProtection="1">
      <alignment horizontal="center"/>
    </xf>
    <xf numFmtId="2" fontId="2" fillId="6" borderId="10" xfId="0" applyNumberFormat="1" applyFont="1" applyFill="1" applyBorder="1" applyAlignment="1" applyProtection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/>
    <xf numFmtId="165" fontId="2" fillId="4" borderId="3" xfId="0" applyNumberFormat="1" applyFont="1" applyFill="1" applyBorder="1" applyAlignment="1">
      <alignment horizontal="center"/>
    </xf>
    <xf numFmtId="0" fontId="2" fillId="4" borderId="13" xfId="0" applyFont="1" applyFill="1" applyBorder="1"/>
    <xf numFmtId="166" fontId="2" fillId="8" borderId="3" xfId="0" applyNumberFormat="1" applyFont="1" applyFill="1" applyBorder="1" applyAlignment="1" applyProtection="1">
      <alignment horizontal="center"/>
      <protection locked="0"/>
    </xf>
    <xf numFmtId="167" fontId="2" fillId="8" borderId="3" xfId="0" applyNumberFormat="1" applyFont="1" applyFill="1" applyBorder="1" applyAlignment="1" applyProtection="1">
      <alignment horizontal="center"/>
    </xf>
    <xf numFmtId="2" fontId="2" fillId="8" borderId="10" xfId="0" applyNumberFormat="1" applyFont="1" applyFill="1" applyBorder="1" applyAlignment="1" applyProtection="1">
      <alignment horizontal="center"/>
    </xf>
    <xf numFmtId="2" fontId="2" fillId="8" borderId="3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wrapText="1"/>
    </xf>
    <xf numFmtId="0" fontId="2" fillId="0" borderId="20" xfId="0" applyFont="1" applyBorder="1"/>
    <xf numFmtId="0" fontId="2" fillId="0" borderId="4" xfId="0" applyFont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165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vertical="top" wrapText="1"/>
    </xf>
    <xf numFmtId="1" fontId="2" fillId="6" borderId="8" xfId="0" applyNumberFormat="1" applyFont="1" applyFill="1" applyBorder="1" applyAlignment="1">
      <alignment horizontal="center" vertical="top"/>
    </xf>
    <xf numFmtId="166" fontId="2" fillId="6" borderId="8" xfId="0" applyNumberFormat="1" applyFont="1" applyFill="1" applyBorder="1" applyAlignment="1">
      <alignment vertical="top"/>
    </xf>
    <xf numFmtId="166" fontId="2" fillId="2" borderId="13" xfId="0" applyNumberFormat="1" applyFont="1" applyFill="1" applyBorder="1"/>
    <xf numFmtId="165" fontId="2" fillId="4" borderId="8" xfId="0" applyNumberFormat="1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4" borderId="6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165" fontId="2" fillId="6" borderId="3" xfId="0" applyNumberFormat="1" applyFont="1" applyFill="1" applyBorder="1"/>
    <xf numFmtId="165" fontId="2" fillId="6" borderId="3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0" fontId="2" fillId="10" borderId="3" xfId="0" applyFont="1" applyFill="1" applyBorder="1"/>
    <xf numFmtId="0" fontId="2" fillId="10" borderId="8" xfId="0" applyFont="1" applyFill="1" applyBorder="1"/>
    <xf numFmtId="0" fontId="2" fillId="10" borderId="13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/>
    <xf numFmtId="166" fontId="2" fillId="8" borderId="3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center"/>
    </xf>
    <xf numFmtId="0" fontId="2" fillId="8" borderId="13" xfId="0" applyFont="1" applyFill="1" applyBorder="1"/>
    <xf numFmtId="0" fontId="2" fillId="10" borderId="9" xfId="0" applyFont="1" applyFill="1" applyBorder="1" applyAlignment="1">
      <alignment horizontal="center" vertical="top"/>
    </xf>
    <xf numFmtId="0" fontId="2" fillId="10" borderId="17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1" xfId="0" applyFont="1" applyBorder="1"/>
    <xf numFmtId="165" fontId="2" fillId="6" borderId="3" xfId="0" applyNumberFormat="1" applyFont="1" applyFill="1" applyBorder="1" applyAlignment="1" applyProtection="1">
      <alignment horizontal="center"/>
      <protection locked="0"/>
    </xf>
    <xf numFmtId="165" fontId="11" fillId="6" borderId="3" xfId="0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8" borderId="3" xfId="0" applyNumberFormat="1" applyFont="1" applyFill="1" applyBorder="1"/>
    <xf numFmtId="2" fontId="2" fillId="6" borderId="3" xfId="0" applyNumberFormat="1" applyFont="1" applyFill="1" applyBorder="1" applyAlignment="1">
      <alignment horizontal="center" vertical="top"/>
    </xf>
    <xf numFmtId="167" fontId="2" fillId="6" borderId="3" xfId="0" applyNumberFormat="1" applyFont="1" applyFill="1" applyBorder="1" applyAlignment="1">
      <alignment horizontal="center" vertical="top"/>
    </xf>
    <xf numFmtId="2" fontId="2" fillId="6" borderId="10" xfId="0" applyNumberFormat="1" applyFont="1" applyFill="1" applyBorder="1" applyAlignment="1">
      <alignment horizontal="center" vertical="top"/>
    </xf>
    <xf numFmtId="2" fontId="2" fillId="6" borderId="8" xfId="0" applyNumberFormat="1" applyFont="1" applyFill="1" applyBorder="1" applyAlignment="1">
      <alignment horizontal="center" vertical="top"/>
    </xf>
    <xf numFmtId="167" fontId="2" fillId="6" borderId="8" xfId="0" applyNumberFormat="1" applyFont="1" applyFill="1" applyBorder="1" applyAlignment="1">
      <alignment horizontal="center" vertical="top"/>
    </xf>
    <xf numFmtId="2" fontId="2" fillId="6" borderId="11" xfId="0" applyNumberFormat="1" applyFont="1" applyFill="1" applyBorder="1" applyAlignment="1">
      <alignment horizontal="center" vertical="top"/>
    </xf>
    <xf numFmtId="165" fontId="2" fillId="6" borderId="3" xfId="0" applyNumberFormat="1" applyFont="1" applyFill="1" applyBorder="1" applyAlignment="1">
      <alignment horizontal="center" vertical="top"/>
    </xf>
    <xf numFmtId="165" fontId="2" fillId="6" borderId="8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166" fontId="2" fillId="11" borderId="3" xfId="0" applyNumberFormat="1" applyFont="1" applyFill="1" applyBorder="1" applyAlignment="1">
      <alignment horizontal="right"/>
    </xf>
    <xf numFmtId="166" fontId="2" fillId="11" borderId="3" xfId="0" applyNumberFormat="1" applyFont="1" applyFill="1" applyBorder="1"/>
    <xf numFmtId="166" fontId="2" fillId="11" borderId="3" xfId="0" applyNumberFormat="1" applyFont="1" applyFill="1" applyBorder="1" applyAlignment="1">
      <alignment horizontal="center"/>
    </xf>
    <xf numFmtId="167" fontId="2" fillId="11" borderId="3" xfId="0" applyNumberFormat="1" applyFont="1" applyFill="1" applyBorder="1"/>
    <xf numFmtId="2" fontId="2" fillId="11" borderId="3" xfId="0" applyNumberFormat="1" applyFont="1" applyFill="1" applyBorder="1"/>
    <xf numFmtId="2" fontId="2" fillId="11" borderId="3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left" indent="3"/>
    </xf>
    <xf numFmtId="2" fontId="2" fillId="11" borderId="28" xfId="0" applyNumberFormat="1" applyFont="1" applyFill="1" applyBorder="1" applyAlignment="1">
      <alignment horizontal="left" indent="3"/>
    </xf>
    <xf numFmtId="2" fontId="2" fillId="11" borderId="19" xfId="0" applyNumberFormat="1" applyFont="1" applyFill="1" applyBorder="1" applyAlignment="1">
      <alignment horizontal="left" indent="3"/>
    </xf>
    <xf numFmtId="166" fontId="2" fillId="6" borderId="6" xfId="0" applyNumberFormat="1" applyFont="1" applyFill="1" applyBorder="1"/>
    <xf numFmtId="166" fontId="2" fillId="6" borderId="6" xfId="0" applyNumberFormat="1" applyFont="1" applyFill="1" applyBorder="1" applyAlignment="1">
      <alignment horizontal="center"/>
    </xf>
    <xf numFmtId="167" fontId="2" fillId="6" borderId="6" xfId="0" applyNumberFormat="1" applyFont="1" applyFill="1" applyBorder="1"/>
    <xf numFmtId="2" fontId="2" fillId="6" borderId="6" xfId="0" applyNumberFormat="1" applyFont="1" applyFill="1" applyBorder="1"/>
    <xf numFmtId="2" fontId="2" fillId="6" borderId="6" xfId="0" applyNumberFormat="1" applyFont="1" applyFill="1" applyBorder="1" applyAlignment="1">
      <alignment horizontal="left" indent="3"/>
    </xf>
    <xf numFmtId="2" fontId="2" fillId="6" borderId="27" xfId="0" applyNumberFormat="1" applyFont="1" applyFill="1" applyBorder="1" applyAlignment="1">
      <alignment horizontal="left" indent="3"/>
    </xf>
    <xf numFmtId="166" fontId="2" fillId="6" borderId="3" xfId="0" applyNumberFormat="1" applyFont="1" applyFill="1" applyBorder="1"/>
    <xf numFmtId="167" fontId="2" fillId="6" borderId="3" xfId="0" applyNumberFormat="1" applyFont="1" applyFill="1" applyBorder="1"/>
    <xf numFmtId="2" fontId="2" fillId="6" borderId="3" xfId="0" applyNumberFormat="1" applyFont="1" applyFill="1" applyBorder="1"/>
    <xf numFmtId="2" fontId="2" fillId="6" borderId="3" xfId="0" applyNumberFormat="1" applyFont="1" applyFill="1" applyBorder="1" applyAlignment="1">
      <alignment horizontal="left" indent="3"/>
    </xf>
    <xf numFmtId="2" fontId="2" fillId="6" borderId="10" xfId="0" applyNumberFormat="1" applyFont="1" applyFill="1" applyBorder="1" applyAlignment="1">
      <alignment horizontal="left" indent="3"/>
    </xf>
    <xf numFmtId="0" fontId="2" fillId="12" borderId="6" xfId="0" applyFont="1" applyFill="1" applyBorder="1" applyAlignment="1">
      <alignment horizontal="center"/>
    </xf>
    <xf numFmtId="0" fontId="2" fillId="12" borderId="6" xfId="0" applyFont="1" applyFill="1" applyBorder="1"/>
    <xf numFmtId="166" fontId="2" fillId="12" borderId="6" xfId="0" applyNumberFormat="1" applyFont="1" applyFill="1" applyBorder="1"/>
    <xf numFmtId="166" fontId="2" fillId="12" borderId="6" xfId="0" applyNumberFormat="1" applyFont="1" applyFill="1" applyBorder="1" applyAlignment="1">
      <alignment horizontal="center"/>
    </xf>
    <xf numFmtId="167" fontId="2" fillId="12" borderId="6" xfId="0" applyNumberFormat="1" applyFont="1" applyFill="1" applyBorder="1"/>
    <xf numFmtId="2" fontId="2" fillId="12" borderId="6" xfId="0" applyNumberFormat="1" applyFont="1" applyFill="1" applyBorder="1"/>
    <xf numFmtId="2" fontId="2" fillId="12" borderId="6" xfId="0" applyNumberFormat="1" applyFont="1" applyFill="1" applyBorder="1" applyAlignment="1">
      <alignment horizontal="center"/>
    </xf>
    <xf numFmtId="2" fontId="2" fillId="12" borderId="6" xfId="0" applyNumberFormat="1" applyFont="1" applyFill="1" applyBorder="1" applyAlignment="1">
      <alignment horizontal="left" indent="3"/>
    </xf>
    <xf numFmtId="2" fontId="2" fillId="12" borderId="27" xfId="0" applyNumberFormat="1" applyFont="1" applyFill="1" applyBorder="1" applyAlignment="1">
      <alignment horizontal="left" indent="3"/>
    </xf>
    <xf numFmtId="0" fontId="2" fillId="12" borderId="3" xfId="0" applyFont="1" applyFill="1" applyBorder="1" applyAlignment="1">
      <alignment horizontal="center"/>
    </xf>
    <xf numFmtId="0" fontId="2" fillId="12" borderId="3" xfId="0" applyFont="1" applyFill="1" applyBorder="1"/>
    <xf numFmtId="166" fontId="2" fillId="12" borderId="3" xfId="0" applyNumberFormat="1" applyFont="1" applyFill="1" applyBorder="1"/>
    <xf numFmtId="166" fontId="2" fillId="12" borderId="3" xfId="0" applyNumberFormat="1" applyFont="1" applyFill="1" applyBorder="1" applyAlignment="1">
      <alignment horizontal="center"/>
    </xf>
    <xf numFmtId="167" fontId="2" fillId="12" borderId="3" xfId="0" applyNumberFormat="1" applyFont="1" applyFill="1" applyBorder="1"/>
    <xf numFmtId="2" fontId="2" fillId="12" borderId="3" xfId="0" applyNumberFormat="1" applyFont="1" applyFill="1" applyBorder="1"/>
    <xf numFmtId="2" fontId="2" fillId="12" borderId="3" xfId="0" applyNumberFormat="1" applyFont="1" applyFill="1" applyBorder="1" applyAlignment="1">
      <alignment horizontal="center"/>
    </xf>
    <xf numFmtId="2" fontId="2" fillId="12" borderId="3" xfId="0" applyNumberFormat="1" applyFont="1" applyFill="1" applyBorder="1" applyAlignment="1">
      <alignment horizontal="left" indent="3"/>
    </xf>
    <xf numFmtId="2" fontId="2" fillId="12" borderId="10" xfId="0" applyNumberFormat="1" applyFont="1" applyFill="1" applyBorder="1" applyAlignment="1">
      <alignment horizontal="left" indent="3"/>
    </xf>
    <xf numFmtId="0" fontId="2" fillId="12" borderId="8" xfId="0" applyFont="1" applyFill="1" applyBorder="1" applyAlignment="1">
      <alignment horizontal="center"/>
    </xf>
    <xf numFmtId="0" fontId="2" fillId="12" borderId="8" xfId="0" applyFont="1" applyFill="1" applyBorder="1"/>
    <xf numFmtId="166" fontId="2" fillId="12" borderId="8" xfId="0" applyNumberFormat="1" applyFont="1" applyFill="1" applyBorder="1"/>
    <xf numFmtId="166" fontId="2" fillId="12" borderId="8" xfId="0" applyNumberFormat="1" applyFont="1" applyFill="1" applyBorder="1" applyAlignment="1">
      <alignment horizontal="center"/>
    </xf>
    <xf numFmtId="167" fontId="2" fillId="12" borderId="8" xfId="0" applyNumberFormat="1" applyFont="1" applyFill="1" applyBorder="1"/>
    <xf numFmtId="2" fontId="2" fillId="12" borderId="8" xfId="0" applyNumberFormat="1" applyFont="1" applyFill="1" applyBorder="1"/>
    <xf numFmtId="2" fontId="2" fillId="12" borderId="8" xfId="0" applyNumberFormat="1" applyFont="1" applyFill="1" applyBorder="1" applyAlignment="1">
      <alignment horizontal="center"/>
    </xf>
    <xf numFmtId="2" fontId="2" fillId="12" borderId="8" xfId="0" applyNumberFormat="1" applyFont="1" applyFill="1" applyBorder="1" applyAlignment="1">
      <alignment horizontal="left" indent="3"/>
    </xf>
    <xf numFmtId="2" fontId="2" fillId="12" borderId="11" xfId="0" applyNumberFormat="1" applyFont="1" applyFill="1" applyBorder="1" applyAlignment="1">
      <alignment horizontal="left" indent="3"/>
    </xf>
    <xf numFmtId="166" fontId="2" fillId="10" borderId="13" xfId="0" applyNumberFormat="1" applyFont="1" applyFill="1" applyBorder="1"/>
    <xf numFmtId="167" fontId="2" fillId="10" borderId="13" xfId="0" applyNumberFormat="1" applyFont="1" applyFill="1" applyBorder="1"/>
    <xf numFmtId="2" fontId="2" fillId="10" borderId="13" xfId="0" applyNumberFormat="1" applyFont="1" applyFill="1" applyBorder="1"/>
    <xf numFmtId="2" fontId="2" fillId="10" borderId="13" xfId="0" applyNumberFormat="1" applyFont="1" applyFill="1" applyBorder="1" applyAlignment="1">
      <alignment horizontal="left" indent="3"/>
    </xf>
    <xf numFmtId="2" fontId="2" fillId="10" borderId="28" xfId="0" applyNumberFormat="1" applyFont="1" applyFill="1" applyBorder="1" applyAlignment="1">
      <alignment horizontal="left" indent="3"/>
    </xf>
    <xf numFmtId="0" fontId="2" fillId="10" borderId="22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166" fontId="2" fillId="13" borderId="6" xfId="0" applyNumberFormat="1" applyFont="1" applyFill="1" applyBorder="1"/>
    <xf numFmtId="2" fontId="2" fillId="13" borderId="6" xfId="0" applyNumberFormat="1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166" fontId="2" fillId="13" borderId="3" xfId="0" applyNumberFormat="1" applyFont="1" applyFill="1" applyBorder="1"/>
    <xf numFmtId="2" fontId="2" fillId="13" borderId="3" xfId="0" applyNumberFormat="1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166" fontId="2" fillId="13" borderId="8" xfId="0" applyNumberFormat="1" applyFont="1" applyFill="1" applyBorder="1"/>
    <xf numFmtId="2" fontId="2" fillId="13" borderId="8" xfId="0" applyNumberFormat="1" applyFont="1" applyFill="1" applyBorder="1" applyAlignment="1">
      <alignment horizontal="center"/>
    </xf>
    <xf numFmtId="166" fontId="2" fillId="4" borderId="6" xfId="0" applyNumberFormat="1" applyFont="1" applyFill="1" applyBorder="1"/>
    <xf numFmtId="166" fontId="2" fillId="4" borderId="6" xfId="0" applyNumberFormat="1" applyFont="1" applyFill="1" applyBorder="1" applyAlignment="1">
      <alignment horizontal="center"/>
    </xf>
    <xf numFmtId="167" fontId="2" fillId="4" borderId="6" xfId="0" applyNumberFormat="1" applyFont="1" applyFill="1" applyBorder="1"/>
    <xf numFmtId="2" fontId="2" fillId="4" borderId="6" xfId="0" applyNumberFormat="1" applyFont="1" applyFill="1" applyBorder="1"/>
    <xf numFmtId="2" fontId="2" fillId="4" borderId="6" xfId="0" applyNumberFormat="1" applyFont="1" applyFill="1" applyBorder="1" applyAlignment="1">
      <alignment horizontal="left" indent="3"/>
    </xf>
    <xf numFmtId="2" fontId="2" fillId="4" borderId="27" xfId="0" applyNumberFormat="1" applyFont="1" applyFill="1" applyBorder="1" applyAlignment="1">
      <alignment horizontal="left" indent="3"/>
    </xf>
    <xf numFmtId="166" fontId="2" fillId="4" borderId="3" xfId="0" applyNumberFormat="1" applyFont="1" applyFill="1" applyBorder="1"/>
    <xf numFmtId="166" fontId="2" fillId="4" borderId="8" xfId="0" applyNumberFormat="1" applyFont="1" applyFill="1" applyBorder="1"/>
    <xf numFmtId="2" fontId="2" fillId="4" borderId="11" xfId="0" applyNumberFormat="1" applyFont="1" applyFill="1" applyBorder="1" applyAlignment="1">
      <alignment horizontal="left" indent="3"/>
    </xf>
    <xf numFmtId="0" fontId="20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1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22" fillId="0" borderId="0" xfId="0" applyFont="1"/>
    <xf numFmtId="0" fontId="2" fillId="0" borderId="0" xfId="0" applyFont="1" applyBorder="1" applyAlignment="1">
      <alignment vertical="center"/>
    </xf>
    <xf numFmtId="0" fontId="2" fillId="14" borderId="0" xfId="0" applyFont="1" applyFill="1" applyBorder="1" applyAlignment="1">
      <alignment vertical="center"/>
    </xf>
    <xf numFmtId="0" fontId="2" fillId="14" borderId="0" xfId="0" applyFont="1" applyFill="1" applyBorder="1"/>
    <xf numFmtId="0" fontId="2" fillId="14" borderId="0" xfId="0" applyFont="1" applyFill="1" applyBorder="1" applyAlignment="1">
      <alignment horizontal="center"/>
    </xf>
    <xf numFmtId="165" fontId="2" fillId="14" borderId="0" xfId="0" applyNumberFormat="1" applyFont="1" applyFill="1" applyBorder="1" applyAlignment="1">
      <alignment horizontal="center" vertical="center"/>
    </xf>
    <xf numFmtId="1" fontId="2" fillId="14" borderId="0" xfId="0" applyNumberFormat="1" applyFont="1" applyFill="1" applyBorder="1" applyAlignment="1">
      <alignment horizontal="center" vertical="center"/>
    </xf>
    <xf numFmtId="167" fontId="2" fillId="14" borderId="0" xfId="0" applyNumberFormat="1" applyFont="1" applyFill="1" applyBorder="1" applyAlignment="1">
      <alignment horizontal="center" vertical="center"/>
    </xf>
    <xf numFmtId="2" fontId="2" fillId="14" borderId="0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30" xfId="0" applyFont="1" applyFill="1" applyBorder="1"/>
    <xf numFmtId="165" fontId="2" fillId="2" borderId="6" xfId="0" applyNumberFormat="1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left" indent="3"/>
    </xf>
    <xf numFmtId="0" fontId="2" fillId="2" borderId="31" xfId="0" applyFont="1" applyFill="1" applyBorder="1"/>
    <xf numFmtId="2" fontId="2" fillId="2" borderId="17" xfId="0" applyNumberFormat="1" applyFont="1" applyFill="1" applyBorder="1" applyAlignment="1">
      <alignment horizontal="left" indent="3"/>
    </xf>
    <xf numFmtId="0" fontId="2" fillId="5" borderId="13" xfId="0" applyFont="1" applyFill="1" applyBorder="1" applyAlignment="1">
      <alignment horizontal="center"/>
    </xf>
    <xf numFmtId="165" fontId="2" fillId="5" borderId="13" xfId="0" applyNumberFormat="1" applyFont="1" applyFill="1" applyBorder="1" applyAlignment="1">
      <alignment horizontal="center"/>
    </xf>
    <xf numFmtId="2" fontId="2" fillId="5" borderId="17" xfId="0" applyNumberFormat="1" applyFont="1" applyFill="1" applyBorder="1" applyAlignment="1">
      <alignment horizontal="left" indent="3"/>
    </xf>
    <xf numFmtId="2" fontId="2" fillId="5" borderId="13" xfId="0" applyNumberFormat="1" applyFont="1" applyFill="1" applyBorder="1" applyAlignment="1">
      <alignment horizontal="left" indent="3"/>
    </xf>
    <xf numFmtId="2" fontId="2" fillId="5" borderId="28" xfId="0" applyNumberFormat="1" applyFont="1" applyFill="1" applyBorder="1" applyAlignment="1">
      <alignment horizontal="left" indent="3"/>
    </xf>
    <xf numFmtId="0" fontId="2" fillId="5" borderId="31" xfId="0" applyFont="1" applyFill="1" applyBorder="1"/>
    <xf numFmtId="0" fontId="2" fillId="5" borderId="3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left" indent="3"/>
    </xf>
    <xf numFmtId="2" fontId="2" fillId="5" borderId="10" xfId="0" applyNumberFormat="1" applyFont="1" applyFill="1" applyBorder="1" applyAlignment="1">
      <alignment horizontal="left" indent="3"/>
    </xf>
    <xf numFmtId="2" fontId="2" fillId="5" borderId="3" xfId="0" applyNumberFormat="1" applyFont="1" applyFill="1" applyBorder="1" applyAlignment="1">
      <alignment horizontal="center"/>
    </xf>
    <xf numFmtId="0" fontId="2" fillId="3" borderId="30" xfId="0" applyFont="1" applyFill="1" applyBorder="1"/>
    <xf numFmtId="2" fontId="2" fillId="3" borderId="6" xfId="0" applyNumberFormat="1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left" indent="3"/>
    </xf>
    <xf numFmtId="2" fontId="2" fillId="3" borderId="6" xfId="0" applyNumberFormat="1" applyFont="1" applyFill="1" applyBorder="1" applyAlignment="1">
      <alignment horizontal="left" indent="3"/>
    </xf>
    <xf numFmtId="2" fontId="2" fillId="3" borderId="27" xfId="0" applyNumberFormat="1" applyFont="1" applyFill="1" applyBorder="1" applyAlignment="1">
      <alignment horizontal="left" indent="3"/>
    </xf>
    <xf numFmtId="0" fontId="2" fillId="3" borderId="31" xfId="0" applyFont="1" applyFill="1" applyBorder="1"/>
    <xf numFmtId="2" fontId="2" fillId="3" borderId="17" xfId="0" applyNumberFormat="1" applyFont="1" applyFill="1" applyBorder="1" applyAlignment="1">
      <alignment horizontal="left" indent="3"/>
    </xf>
    <xf numFmtId="2" fontId="2" fillId="3" borderId="3" xfId="0" applyNumberFormat="1" applyFont="1" applyFill="1" applyBorder="1" applyAlignment="1">
      <alignment horizontal="left" indent="3"/>
    </xf>
    <xf numFmtId="2" fontId="2" fillId="3" borderId="10" xfId="0" applyNumberFormat="1" applyFont="1" applyFill="1" applyBorder="1" applyAlignment="1">
      <alignment horizontal="left" indent="3"/>
    </xf>
    <xf numFmtId="0" fontId="2" fillId="3" borderId="33" xfId="0" applyFont="1" applyFill="1" applyBorder="1"/>
    <xf numFmtId="2" fontId="2" fillId="3" borderId="18" xfId="0" applyNumberFormat="1" applyFont="1" applyFill="1" applyBorder="1" applyAlignment="1">
      <alignment horizontal="left" indent="3"/>
    </xf>
    <xf numFmtId="2" fontId="2" fillId="3" borderId="8" xfId="0" applyNumberFormat="1" applyFont="1" applyFill="1" applyBorder="1" applyAlignment="1">
      <alignment horizontal="left" indent="3"/>
    </xf>
    <xf numFmtId="2" fontId="2" fillId="3" borderId="11" xfId="0" applyNumberFormat="1" applyFont="1" applyFill="1" applyBorder="1" applyAlignment="1">
      <alignment horizontal="left" indent="3"/>
    </xf>
    <xf numFmtId="0" fontId="2" fillId="0" borderId="0" xfId="0" applyFont="1" applyAlignment="1">
      <alignment horizontal="left"/>
    </xf>
    <xf numFmtId="0" fontId="2" fillId="0" borderId="38" xfId="0" applyFont="1" applyBorder="1"/>
    <xf numFmtId="0" fontId="2" fillId="0" borderId="37" xfId="0" applyFont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wrapText="1"/>
    </xf>
    <xf numFmtId="0" fontId="2" fillId="15" borderId="3" xfId="0" applyFont="1" applyFill="1" applyBorder="1"/>
    <xf numFmtId="0" fontId="2" fillId="16" borderId="3" xfId="0" applyFont="1" applyFill="1" applyBorder="1" applyAlignment="1">
      <alignment horizontal="center"/>
    </xf>
    <xf numFmtId="0" fontId="2" fillId="16" borderId="3" xfId="0" applyFont="1" applyFill="1" applyBorder="1"/>
    <xf numFmtId="167" fontId="2" fillId="16" borderId="3" xfId="0" applyNumberFormat="1" applyFont="1" applyFill="1" applyBorder="1"/>
    <xf numFmtId="2" fontId="2" fillId="16" borderId="3" xfId="0" applyNumberFormat="1" applyFont="1" applyFill="1" applyBorder="1"/>
    <xf numFmtId="2" fontId="2" fillId="16" borderId="3" xfId="0" applyNumberFormat="1" applyFont="1" applyFill="1" applyBorder="1" applyAlignment="1">
      <alignment horizontal="left" indent="3"/>
    </xf>
    <xf numFmtId="2" fontId="2" fillId="16" borderId="10" xfId="0" applyNumberFormat="1" applyFont="1" applyFill="1" applyBorder="1" applyAlignment="1">
      <alignment horizontal="left" indent="3"/>
    </xf>
    <xf numFmtId="0" fontId="2" fillId="16" borderId="6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2" fontId="2" fillId="16" borderId="8" xfId="0" applyNumberFormat="1" applyFont="1" applyFill="1" applyBorder="1" applyAlignment="1">
      <alignment horizontal="left" indent="3"/>
    </xf>
    <xf numFmtId="2" fontId="2" fillId="16" borderId="11" xfId="0" applyNumberFormat="1" applyFont="1" applyFill="1" applyBorder="1" applyAlignment="1">
      <alignment horizontal="left" indent="3"/>
    </xf>
    <xf numFmtId="2" fontId="2" fillId="6" borderId="8" xfId="0" applyNumberFormat="1" applyFont="1" applyFill="1" applyBorder="1" applyAlignment="1">
      <alignment horizontal="left" indent="3"/>
    </xf>
    <xf numFmtId="2" fontId="2" fillId="6" borderId="11" xfId="0" applyNumberFormat="1" applyFont="1" applyFill="1" applyBorder="1" applyAlignment="1">
      <alignment horizontal="left" indent="3"/>
    </xf>
    <xf numFmtId="2" fontId="2" fillId="6" borderId="1" xfId="0" applyNumberFormat="1" applyFont="1" applyFill="1" applyBorder="1" applyAlignment="1">
      <alignment horizontal="left" indent="3"/>
    </xf>
    <xf numFmtId="2" fontId="2" fillId="6" borderId="2" xfId="0" applyNumberFormat="1" applyFont="1" applyFill="1" applyBorder="1" applyAlignment="1">
      <alignment horizontal="left" indent="3"/>
    </xf>
    <xf numFmtId="0" fontId="2" fillId="16" borderId="1" xfId="0" applyFont="1" applyFill="1" applyBorder="1" applyAlignment="1">
      <alignment horizontal="center"/>
    </xf>
    <xf numFmtId="167" fontId="2" fillId="4" borderId="13" xfId="0" applyNumberFormat="1" applyFont="1" applyFill="1" applyBorder="1"/>
    <xf numFmtId="2" fontId="2" fillId="4" borderId="13" xfId="0" applyNumberFormat="1" applyFont="1" applyFill="1" applyBorder="1"/>
    <xf numFmtId="2" fontId="2" fillId="4" borderId="13" xfId="0" applyNumberFormat="1" applyFont="1" applyFill="1" applyBorder="1" applyAlignment="1">
      <alignment horizontal="left" indent="3"/>
    </xf>
    <xf numFmtId="2" fontId="2" fillId="4" borderId="28" xfId="0" applyNumberFormat="1" applyFont="1" applyFill="1" applyBorder="1" applyAlignment="1">
      <alignment horizontal="left" indent="3"/>
    </xf>
    <xf numFmtId="0" fontId="2" fillId="15" borderId="8" xfId="0" applyFont="1" applyFill="1" applyBorder="1"/>
    <xf numFmtId="0" fontId="2" fillId="16" borderId="13" xfId="0" applyFont="1" applyFill="1" applyBorder="1" applyAlignment="1">
      <alignment horizontal="center"/>
    </xf>
    <xf numFmtId="0" fontId="2" fillId="16" borderId="13" xfId="0" applyFont="1" applyFill="1" applyBorder="1"/>
    <xf numFmtId="165" fontId="2" fillId="16" borderId="3" xfId="0" applyNumberFormat="1" applyFont="1" applyFill="1" applyBorder="1"/>
    <xf numFmtId="0" fontId="2" fillId="15" borderId="3" xfId="0" applyFont="1" applyFill="1" applyBorder="1" applyAlignment="1">
      <alignment horizontal="center"/>
    </xf>
    <xf numFmtId="165" fontId="2" fillId="15" borderId="3" xfId="0" applyNumberFormat="1" applyFont="1" applyFill="1" applyBorder="1" applyAlignment="1">
      <alignment horizontal="center"/>
    </xf>
    <xf numFmtId="2" fontId="2" fillId="15" borderId="3" xfId="0" applyNumberFormat="1" applyFont="1" applyFill="1" applyBorder="1" applyAlignment="1">
      <alignment horizontal="center"/>
    </xf>
    <xf numFmtId="167" fontId="2" fillId="15" borderId="3" xfId="0" applyNumberFormat="1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165" fontId="2" fillId="15" borderId="8" xfId="0" applyNumberFormat="1" applyFont="1" applyFill="1" applyBorder="1" applyAlignment="1">
      <alignment horizontal="center"/>
    </xf>
    <xf numFmtId="2" fontId="2" fillId="15" borderId="8" xfId="0" applyNumberFormat="1" applyFont="1" applyFill="1" applyBorder="1" applyAlignment="1">
      <alignment horizontal="center"/>
    </xf>
    <xf numFmtId="167" fontId="2" fillId="15" borderId="8" xfId="0" applyNumberFormat="1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1" fontId="2" fillId="15" borderId="3" xfId="0" applyNumberFormat="1" applyFont="1" applyFill="1" applyBorder="1" applyAlignment="1">
      <alignment horizontal="center"/>
    </xf>
    <xf numFmtId="0" fontId="2" fillId="16" borderId="8" xfId="0" applyFont="1" applyFill="1" applyBorder="1"/>
    <xf numFmtId="165" fontId="2" fillId="16" borderId="8" xfId="0" applyNumberFormat="1" applyFont="1" applyFill="1" applyBorder="1"/>
    <xf numFmtId="165" fontId="2" fillId="16" borderId="8" xfId="0" applyNumberFormat="1" applyFont="1" applyFill="1" applyBorder="1" applyAlignment="1">
      <alignment horizontal="center"/>
    </xf>
    <xf numFmtId="2" fontId="2" fillId="16" borderId="8" xfId="0" applyNumberFormat="1" applyFont="1" applyFill="1" applyBorder="1" applyAlignment="1">
      <alignment horizontal="center"/>
    </xf>
    <xf numFmtId="167" fontId="2" fillId="16" borderId="8" xfId="0" applyNumberFormat="1" applyFont="1" applyFill="1" applyBorder="1" applyAlignment="1">
      <alignment horizontal="center"/>
    </xf>
    <xf numFmtId="2" fontId="2" fillId="8" borderId="11" xfId="0" applyNumberFormat="1" applyFont="1" applyFill="1" applyBorder="1" applyAlignment="1">
      <alignment horizontal="left" indent="3"/>
    </xf>
    <xf numFmtId="166" fontId="2" fillId="4" borderId="13" xfId="0" applyNumberFormat="1" applyFont="1" applyFill="1" applyBorder="1"/>
    <xf numFmtId="1" fontId="2" fillId="15" borderId="8" xfId="0" applyNumberFormat="1" applyFont="1" applyFill="1" applyBorder="1" applyAlignment="1">
      <alignment horizontal="center"/>
    </xf>
    <xf numFmtId="166" fontId="2" fillId="16" borderId="13" xfId="0" applyNumberFormat="1" applyFont="1" applyFill="1" applyBorder="1"/>
    <xf numFmtId="166" fontId="2" fillId="8" borderId="3" xfId="0" applyNumberFormat="1" applyFont="1" applyFill="1" applyBorder="1"/>
    <xf numFmtId="166" fontId="2" fillId="16" borderId="3" xfId="0" applyNumberFormat="1" applyFont="1" applyFill="1" applyBorder="1"/>
    <xf numFmtId="1" fontId="2" fillId="16" borderId="8" xfId="0" applyNumberFormat="1" applyFont="1" applyFill="1" applyBorder="1" applyAlignment="1">
      <alignment horizontal="center"/>
    </xf>
    <xf numFmtId="166" fontId="2" fillId="16" borderId="6" xfId="0" applyNumberFormat="1" applyFont="1" applyFill="1" applyBorder="1"/>
    <xf numFmtId="2" fontId="2" fillId="16" borderId="11" xfId="0" applyNumberFormat="1" applyFont="1" applyFill="1" applyBorder="1" applyAlignment="1">
      <alignment horizontal="center"/>
    </xf>
    <xf numFmtId="166" fontId="2" fillId="8" borderId="6" xfId="0" applyNumberFormat="1" applyFont="1" applyFill="1" applyBorder="1"/>
    <xf numFmtId="166" fontId="2" fillId="4" borderId="6" xfId="0" applyNumberFormat="1" applyFont="1" applyFill="1" applyBorder="1" applyAlignment="1">
      <alignment horizontal="left" indent="4"/>
    </xf>
    <xf numFmtId="166" fontId="2" fillId="4" borderId="3" xfId="0" applyNumberFormat="1" applyFont="1" applyFill="1" applyBorder="1" applyAlignment="1">
      <alignment horizontal="left" indent="4"/>
    </xf>
    <xf numFmtId="166" fontId="2" fillId="16" borderId="3" xfId="0" applyNumberFormat="1" applyFont="1" applyFill="1" applyBorder="1" applyAlignment="1">
      <alignment horizontal="left" indent="4"/>
    </xf>
    <xf numFmtId="166" fontId="2" fillId="16" borderId="8" xfId="0" applyNumberFormat="1" applyFont="1" applyFill="1" applyBorder="1"/>
    <xf numFmtId="167" fontId="2" fillId="16" borderId="8" xfId="0" applyNumberFormat="1" applyFont="1" applyFill="1" applyBorder="1"/>
    <xf numFmtId="2" fontId="2" fillId="16" borderId="8" xfId="0" applyNumberFormat="1" applyFont="1" applyFill="1" applyBorder="1"/>
    <xf numFmtId="2" fontId="2" fillId="2" borderId="13" xfId="0" applyNumberFormat="1" applyFont="1" applyFill="1" applyBorder="1"/>
    <xf numFmtId="167" fontId="2" fillId="2" borderId="13" xfId="0" applyNumberFormat="1" applyFont="1" applyFill="1" applyBorder="1"/>
    <xf numFmtId="2" fontId="2" fillId="2" borderId="12" xfId="0" applyNumberFormat="1" applyFont="1" applyFill="1" applyBorder="1" applyAlignment="1">
      <alignment horizontal="left" indent="3"/>
    </xf>
    <xf numFmtId="165" fontId="2" fillId="4" borderId="6" xfId="0" applyNumberFormat="1" applyFont="1" applyFill="1" applyBorder="1"/>
    <xf numFmtId="166" fontId="2" fillId="2" borderId="13" xfId="0" applyNumberFormat="1" applyFont="1" applyFill="1" applyBorder="1" applyAlignment="1">
      <alignment horizontal="left" indent="4"/>
    </xf>
    <xf numFmtId="2" fontId="2" fillId="2" borderId="28" xfId="0" applyNumberFormat="1" applyFont="1" applyFill="1" applyBorder="1" applyAlignment="1">
      <alignment horizontal="left" indent="3"/>
    </xf>
    <xf numFmtId="2" fontId="2" fillId="6" borderId="17" xfId="0" applyNumberFormat="1" applyFont="1" applyFill="1" applyBorder="1" applyAlignment="1">
      <alignment horizontal="left" indent="3"/>
    </xf>
    <xf numFmtId="0" fontId="2" fillId="15" borderId="1" xfId="0" applyFont="1" applyFill="1" applyBorder="1" applyAlignment="1">
      <alignment horizontal="center"/>
    </xf>
    <xf numFmtId="0" fontId="2" fillId="15" borderId="1" xfId="0" applyFont="1" applyFill="1" applyBorder="1"/>
    <xf numFmtId="165" fontId="2" fillId="15" borderId="1" xfId="0" applyNumberFormat="1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left" indent="4"/>
    </xf>
    <xf numFmtId="166" fontId="2" fillId="4" borderId="13" xfId="0" applyNumberFormat="1" applyFont="1" applyFill="1" applyBorder="1" applyAlignment="1">
      <alignment horizontal="left" indent="4"/>
    </xf>
    <xf numFmtId="2" fontId="2" fillId="15" borderId="10" xfId="0" applyNumberFormat="1" applyFont="1" applyFill="1" applyBorder="1" applyAlignment="1">
      <alignment horizontal="center"/>
    </xf>
    <xf numFmtId="166" fontId="2" fillId="8" borderId="13" xfId="0" applyNumberFormat="1" applyFont="1" applyFill="1" applyBorder="1"/>
    <xf numFmtId="167" fontId="2" fillId="8" borderId="13" xfId="0" applyNumberFormat="1" applyFont="1" applyFill="1" applyBorder="1"/>
    <xf numFmtId="2" fontId="2" fillId="8" borderId="13" xfId="0" applyNumberFormat="1" applyFont="1" applyFill="1" applyBorder="1"/>
    <xf numFmtId="2" fontId="2" fillId="8" borderId="13" xfId="0" applyNumberFormat="1" applyFont="1" applyFill="1" applyBorder="1" applyAlignment="1">
      <alignment horizontal="left" indent="3"/>
    </xf>
    <xf numFmtId="2" fontId="2" fillId="15" borderId="11" xfId="0" applyNumberFormat="1" applyFont="1" applyFill="1" applyBorder="1" applyAlignment="1">
      <alignment horizontal="center"/>
    </xf>
    <xf numFmtId="165" fontId="2" fillId="8" borderId="13" xfId="0" applyNumberFormat="1" applyFont="1" applyFill="1" applyBorder="1"/>
    <xf numFmtId="2" fontId="2" fillId="8" borderId="28" xfId="0" applyNumberFormat="1" applyFont="1" applyFill="1" applyBorder="1" applyAlignment="1">
      <alignment horizontal="left" indent="3"/>
    </xf>
    <xf numFmtId="2" fontId="2" fillId="8" borderId="13" xfId="0" applyNumberFormat="1" applyFont="1" applyFill="1" applyBorder="1" applyAlignment="1">
      <alignment horizontal="left" indent="4"/>
    </xf>
    <xf numFmtId="2" fontId="2" fillId="8" borderId="3" xfId="0" applyNumberFormat="1" applyFont="1" applyFill="1" applyBorder="1" applyAlignment="1">
      <alignment horizontal="left" indent="4"/>
    </xf>
    <xf numFmtId="0" fontId="2" fillId="16" borderId="4" xfId="0" applyFont="1" applyFill="1" applyBorder="1" applyAlignment="1">
      <alignment horizontal="center"/>
    </xf>
    <xf numFmtId="165" fontId="2" fillId="8" borderId="8" xfId="0" applyNumberFormat="1" applyFont="1" applyFill="1" applyBorder="1"/>
    <xf numFmtId="166" fontId="2" fillId="8" borderId="8" xfId="0" applyNumberFormat="1" applyFont="1" applyFill="1" applyBorder="1"/>
    <xf numFmtId="2" fontId="2" fillId="8" borderId="8" xfId="0" applyNumberFormat="1" applyFont="1" applyFill="1" applyBorder="1" applyAlignment="1">
      <alignment horizontal="left" indent="4"/>
    </xf>
    <xf numFmtId="0" fontId="2" fillId="16" borderId="13" xfId="0" applyFont="1" applyFill="1" applyBorder="1" applyAlignment="1">
      <alignment horizontal="center" vertical="top"/>
    </xf>
    <xf numFmtId="0" fontId="2" fillId="16" borderId="3" xfId="0" applyFont="1" applyFill="1" applyBorder="1" applyAlignment="1">
      <alignment horizontal="center" vertical="top"/>
    </xf>
    <xf numFmtId="167" fontId="2" fillId="15" borderId="1" xfId="0" applyNumberFormat="1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2" fontId="2" fillId="15" borderId="2" xfId="0" applyNumberFormat="1" applyFont="1" applyFill="1" applyBorder="1" applyAlignment="1">
      <alignment horizontal="center"/>
    </xf>
    <xf numFmtId="165" fontId="11" fillId="6" borderId="8" xfId="0" applyNumberFormat="1" applyFont="1" applyFill="1" applyBorder="1" applyAlignment="1">
      <alignment horizontal="center"/>
    </xf>
    <xf numFmtId="0" fontId="2" fillId="17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7" fontId="2" fillId="4" borderId="3" xfId="0" applyNumberFormat="1" applyFont="1" applyFill="1" applyBorder="1"/>
    <xf numFmtId="2" fontId="2" fillId="4" borderId="3" xfId="0" applyNumberFormat="1" applyFont="1" applyFill="1" applyBorder="1"/>
    <xf numFmtId="2" fontId="2" fillId="4" borderId="3" xfId="0" applyNumberFormat="1" applyFont="1" applyFill="1" applyBorder="1" applyAlignment="1">
      <alignment horizontal="left" indent="3"/>
    </xf>
    <xf numFmtId="2" fontId="2" fillId="4" borderId="10" xfId="0" applyNumberFormat="1" applyFont="1" applyFill="1" applyBorder="1" applyAlignment="1">
      <alignment horizontal="left" indent="3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166" fontId="2" fillId="4" borderId="8" xfId="0" applyNumberFormat="1" applyFont="1" applyFill="1" applyBorder="1" applyAlignment="1">
      <alignment horizontal="center"/>
    </xf>
    <xf numFmtId="167" fontId="2" fillId="4" borderId="8" xfId="0" applyNumberFormat="1" applyFont="1" applyFill="1" applyBorder="1"/>
    <xf numFmtId="2" fontId="2" fillId="4" borderId="8" xfId="0" applyNumberFormat="1" applyFont="1" applyFill="1" applyBorder="1"/>
    <xf numFmtId="2" fontId="2" fillId="4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left" indent="3"/>
    </xf>
    <xf numFmtId="166" fontId="2" fillId="14" borderId="0" xfId="0" applyNumberFormat="1" applyFont="1" applyFill="1" applyBorder="1"/>
    <xf numFmtId="166" fontId="2" fillId="14" borderId="0" xfId="0" applyNumberFormat="1" applyFont="1" applyFill="1" applyBorder="1" applyAlignment="1">
      <alignment horizontal="center"/>
    </xf>
    <xf numFmtId="167" fontId="2" fillId="14" borderId="0" xfId="0" applyNumberFormat="1" applyFont="1" applyFill="1" applyBorder="1"/>
    <xf numFmtId="2" fontId="2" fillId="14" borderId="0" xfId="0" applyNumberFormat="1" applyFont="1" applyFill="1" applyBorder="1"/>
    <xf numFmtId="2" fontId="2" fillId="14" borderId="0" xfId="0" applyNumberFormat="1" applyFont="1" applyFill="1" applyBorder="1" applyAlignment="1">
      <alignment horizontal="center"/>
    </xf>
    <xf numFmtId="2" fontId="2" fillId="14" borderId="0" xfId="0" applyNumberFormat="1" applyFont="1" applyFill="1" applyBorder="1" applyAlignment="1">
      <alignment horizontal="left" indent="3"/>
    </xf>
    <xf numFmtId="2" fontId="0" fillId="14" borderId="0" xfId="0" applyNumberFormat="1" applyFill="1" applyBorder="1"/>
    <xf numFmtId="2" fontId="0" fillId="14" borderId="0" xfId="0" applyNumberFormat="1" applyFill="1"/>
    <xf numFmtId="0" fontId="2" fillId="14" borderId="0" xfId="0" applyFont="1" applyFill="1"/>
    <xf numFmtId="0" fontId="2" fillId="11" borderId="6" xfId="0" applyFont="1" applyFill="1" applyBorder="1" applyAlignment="1">
      <alignment horizontal="center"/>
    </xf>
    <xf numFmtId="0" fontId="16" fillId="8" borderId="8" xfId="0" applyFont="1" applyFill="1" applyBorder="1"/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166" fontId="2" fillId="2" borderId="6" xfId="0" applyNumberFormat="1" applyFont="1" applyFill="1" applyBorder="1"/>
    <xf numFmtId="166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left" indent="3"/>
    </xf>
    <xf numFmtId="2" fontId="2" fillId="2" borderId="27" xfId="0" applyNumberFormat="1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66" fontId="2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left" indent="3"/>
    </xf>
    <xf numFmtId="2" fontId="2" fillId="2" borderId="10" xfId="0" applyNumberFormat="1" applyFont="1" applyFill="1" applyBorder="1" applyAlignment="1">
      <alignment horizontal="left" indent="3"/>
    </xf>
    <xf numFmtId="166" fontId="2" fillId="2" borderId="32" xfId="0" applyNumberFormat="1" applyFont="1" applyFill="1" applyBorder="1" applyAlignment="1">
      <alignment horizontal="center"/>
    </xf>
    <xf numFmtId="0" fontId="2" fillId="2" borderId="35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166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2" fontId="2" fillId="2" borderId="36" xfId="0" applyNumberFormat="1" applyFont="1" applyFill="1" applyBorder="1" applyAlignment="1">
      <alignment horizontal="left" indent="3"/>
    </xf>
    <xf numFmtId="2" fontId="2" fillId="2" borderId="1" xfId="0" applyNumberFormat="1" applyFont="1" applyFill="1" applyBorder="1" applyAlignment="1">
      <alignment horizontal="left" indent="3"/>
    </xf>
    <xf numFmtId="2" fontId="2" fillId="2" borderId="2" xfId="0" applyNumberFormat="1" applyFont="1" applyFill="1" applyBorder="1" applyAlignment="1">
      <alignment horizontal="left" indent="3"/>
    </xf>
    <xf numFmtId="0" fontId="2" fillId="5" borderId="30" xfId="0" applyFont="1" applyFill="1" applyBorder="1"/>
    <xf numFmtId="0" fontId="2" fillId="5" borderId="6" xfId="0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2" fontId="2" fillId="5" borderId="15" xfId="0" applyNumberFormat="1" applyFont="1" applyFill="1" applyBorder="1" applyAlignment="1">
      <alignment horizontal="center"/>
    </xf>
    <xf numFmtId="166" fontId="2" fillId="5" borderId="6" xfId="0" applyNumberFormat="1" applyFont="1" applyFill="1" applyBorder="1"/>
    <xf numFmtId="165" fontId="2" fillId="5" borderId="6" xfId="0" applyNumberFormat="1" applyFont="1" applyFill="1" applyBorder="1" applyAlignment="1">
      <alignment horizontal="center"/>
    </xf>
    <xf numFmtId="166" fontId="2" fillId="5" borderId="6" xfId="0" applyNumberFormat="1" applyFont="1" applyFill="1" applyBorder="1" applyAlignment="1">
      <alignment horizontal="center"/>
    </xf>
    <xf numFmtId="167" fontId="2" fillId="5" borderId="6" xfId="0" applyNumberFormat="1" applyFont="1" applyFill="1" applyBorder="1" applyAlignment="1">
      <alignment horizontal="center"/>
    </xf>
    <xf numFmtId="2" fontId="2" fillId="5" borderId="15" xfId="0" applyNumberFormat="1" applyFont="1" applyFill="1" applyBorder="1" applyAlignment="1">
      <alignment horizontal="left" indent="3"/>
    </xf>
    <xf numFmtId="2" fontId="2" fillId="5" borderId="6" xfId="0" applyNumberFormat="1" applyFont="1" applyFill="1" applyBorder="1" applyAlignment="1">
      <alignment horizontal="left" indent="3"/>
    </xf>
    <xf numFmtId="2" fontId="2" fillId="5" borderId="27" xfId="0" applyNumberFormat="1" applyFont="1" applyFill="1" applyBorder="1" applyAlignment="1">
      <alignment horizontal="left" indent="3"/>
    </xf>
    <xf numFmtId="2" fontId="2" fillId="5" borderId="9" xfId="0" applyNumberFormat="1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2" fillId="5" borderId="3" xfId="0" applyNumberFormat="1" applyFont="1" applyFill="1" applyBorder="1" applyAlignment="1">
      <alignment horizontal="center"/>
    </xf>
    <xf numFmtId="0" fontId="2" fillId="5" borderId="33" xfId="0" applyFont="1" applyFill="1" applyBorder="1"/>
    <xf numFmtId="0" fontId="2" fillId="5" borderId="8" xfId="0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166" fontId="2" fillId="5" borderId="8" xfId="0" applyNumberFormat="1" applyFont="1" applyFill="1" applyBorder="1"/>
    <xf numFmtId="165" fontId="2" fillId="5" borderId="8" xfId="0" applyNumberFormat="1" applyFont="1" applyFill="1" applyBorder="1" applyAlignment="1">
      <alignment horizontal="center"/>
    </xf>
    <xf numFmtId="166" fontId="2" fillId="5" borderId="8" xfId="0" applyNumberFormat="1" applyFont="1" applyFill="1" applyBorder="1" applyAlignment="1">
      <alignment horizontal="center"/>
    </xf>
    <xf numFmtId="167" fontId="2" fillId="5" borderId="8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2" fontId="2" fillId="5" borderId="18" xfId="0" applyNumberFormat="1" applyFont="1" applyFill="1" applyBorder="1" applyAlignment="1">
      <alignment horizontal="left" indent="3"/>
    </xf>
    <xf numFmtId="2" fontId="2" fillId="5" borderId="8" xfId="0" applyNumberFormat="1" applyFont="1" applyFill="1" applyBorder="1" applyAlignment="1">
      <alignment horizontal="left" indent="3"/>
    </xf>
    <xf numFmtId="2" fontId="2" fillId="5" borderId="11" xfId="0" applyNumberFormat="1" applyFont="1" applyFill="1" applyBorder="1" applyAlignment="1">
      <alignment horizontal="left" indent="3"/>
    </xf>
    <xf numFmtId="0" fontId="2" fillId="3" borderId="6" xfId="0" applyFont="1" applyFill="1" applyBorder="1" applyAlignment="1">
      <alignment horizontal="center"/>
    </xf>
    <xf numFmtId="2" fontId="2" fillId="3" borderId="37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166" fontId="2" fillId="3" borderId="6" xfId="0" applyNumberFormat="1" applyFont="1" applyFill="1" applyBorder="1"/>
    <xf numFmtId="166" fontId="2" fillId="3" borderId="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66" fontId="2" fillId="3" borderId="3" xfId="0" applyNumberFormat="1" applyFont="1" applyFill="1" applyBorder="1"/>
    <xf numFmtId="166" fontId="2" fillId="3" borderId="3" xfId="0" applyNumberFormat="1" applyFont="1" applyFill="1" applyBorder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166" fontId="2" fillId="3" borderId="8" xfId="0" applyNumberFormat="1" applyFont="1" applyFill="1" applyBorder="1"/>
    <xf numFmtId="166" fontId="2" fillId="3" borderId="8" xfId="0" applyNumberFormat="1" applyFont="1" applyFill="1" applyBorder="1" applyAlignment="1">
      <alignment horizontal="center"/>
    </xf>
    <xf numFmtId="167" fontId="2" fillId="3" borderId="8" xfId="0" applyNumberFormat="1" applyFont="1" applyFill="1" applyBorder="1" applyAlignment="1">
      <alignment horizontal="center"/>
    </xf>
    <xf numFmtId="0" fontId="2" fillId="18" borderId="0" xfId="0" applyFont="1" applyFill="1" applyAlignment="1">
      <alignment horizont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0" fontId="2" fillId="2" borderId="3" xfId="0" applyFont="1" applyFill="1" applyBorder="1"/>
    <xf numFmtId="167" fontId="2" fillId="2" borderId="3" xfId="0" applyNumberFormat="1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167" fontId="2" fillId="2" borderId="8" xfId="0" applyNumberFormat="1" applyFont="1" applyFill="1" applyBorder="1"/>
    <xf numFmtId="2" fontId="2" fillId="2" borderId="8" xfId="0" applyNumberFormat="1" applyFont="1" applyFill="1" applyBorder="1"/>
    <xf numFmtId="2" fontId="2" fillId="2" borderId="8" xfId="0" applyNumberFormat="1" applyFont="1" applyFill="1" applyBorder="1" applyAlignment="1">
      <alignment horizontal="left" indent="3"/>
    </xf>
    <xf numFmtId="2" fontId="2" fillId="2" borderId="11" xfId="0" applyNumberFormat="1" applyFont="1" applyFill="1" applyBorder="1" applyAlignment="1">
      <alignment horizontal="left" indent="3"/>
    </xf>
    <xf numFmtId="167" fontId="2" fillId="5" borderId="13" xfId="0" applyNumberFormat="1" applyFont="1" applyFill="1" applyBorder="1"/>
    <xf numFmtId="2" fontId="2" fillId="5" borderId="13" xfId="0" applyNumberFormat="1" applyFont="1" applyFill="1" applyBorder="1"/>
    <xf numFmtId="0" fontId="2" fillId="5" borderId="3" xfId="0" applyFont="1" applyFill="1" applyBorder="1"/>
    <xf numFmtId="167" fontId="2" fillId="5" borderId="3" xfId="0" applyNumberFormat="1" applyFont="1" applyFill="1" applyBorder="1"/>
    <xf numFmtId="2" fontId="2" fillId="5" borderId="3" xfId="0" applyNumberFormat="1" applyFont="1" applyFill="1" applyBorder="1"/>
    <xf numFmtId="167" fontId="2" fillId="5" borderId="8" xfId="0" applyNumberFormat="1" applyFont="1" applyFill="1" applyBorder="1"/>
    <xf numFmtId="2" fontId="2" fillId="5" borderId="8" xfId="0" applyNumberFormat="1" applyFont="1" applyFill="1" applyBorder="1"/>
    <xf numFmtId="0" fontId="2" fillId="3" borderId="6" xfId="0" applyFont="1" applyFill="1" applyBorder="1"/>
    <xf numFmtId="0" fontId="2" fillId="3" borderId="13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7" fontId="2" fillId="3" borderId="13" xfId="0" applyNumberFormat="1" applyFont="1" applyFill="1" applyBorder="1"/>
    <xf numFmtId="2" fontId="2" fillId="3" borderId="13" xfId="0" applyNumberFormat="1" applyFont="1" applyFill="1" applyBorder="1"/>
    <xf numFmtId="2" fontId="2" fillId="3" borderId="13" xfId="0" applyNumberFormat="1" applyFont="1" applyFill="1" applyBorder="1" applyAlignment="1">
      <alignment horizontal="left" indent="3"/>
    </xf>
    <xf numFmtId="2" fontId="2" fillId="3" borderId="28" xfId="0" applyNumberFormat="1" applyFont="1" applyFill="1" applyBorder="1" applyAlignment="1">
      <alignment horizontal="left" indent="3"/>
    </xf>
    <xf numFmtId="0" fontId="2" fillId="3" borderId="3" xfId="0" applyFont="1" applyFill="1" applyBorder="1"/>
    <xf numFmtId="167" fontId="2" fillId="3" borderId="3" xfId="0" applyNumberFormat="1" applyFont="1" applyFill="1" applyBorder="1"/>
    <xf numFmtId="2" fontId="2" fillId="3" borderId="22" xfId="0" applyNumberFormat="1" applyFont="1" applyFill="1" applyBorder="1"/>
    <xf numFmtId="2" fontId="2" fillId="3" borderId="3" xfId="0" applyNumberFormat="1" applyFont="1" applyFill="1" applyBorder="1"/>
    <xf numFmtId="167" fontId="2" fillId="3" borderId="8" xfId="0" applyNumberFormat="1" applyFont="1" applyFill="1" applyBorder="1"/>
    <xf numFmtId="0" fontId="2" fillId="4" borderId="13" xfId="0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/>
    </xf>
    <xf numFmtId="2" fontId="2" fillId="4" borderId="1" xfId="0" applyNumberFormat="1" applyFont="1" applyFill="1" applyBorder="1"/>
    <xf numFmtId="2" fontId="2" fillId="4" borderId="4" xfId="0" applyNumberFormat="1" applyFont="1" applyFill="1" applyBorder="1"/>
    <xf numFmtId="0" fontId="2" fillId="10" borderId="6" xfId="0" applyFont="1" applyFill="1" applyBorder="1"/>
    <xf numFmtId="166" fontId="2" fillId="10" borderId="6" xfId="0" applyNumberFormat="1" applyFont="1" applyFill="1" applyBorder="1"/>
    <xf numFmtId="2" fontId="2" fillId="10" borderId="6" xfId="0" applyNumberFormat="1" applyFont="1" applyFill="1" applyBorder="1"/>
    <xf numFmtId="166" fontId="2" fillId="10" borderId="3" xfId="0" applyNumberFormat="1" applyFont="1" applyFill="1" applyBorder="1"/>
    <xf numFmtId="166" fontId="2" fillId="10" borderId="3" xfId="0" applyNumberFormat="1" applyFont="1" applyFill="1" applyBorder="1" applyAlignment="1">
      <alignment horizontal="left" indent="4"/>
    </xf>
    <xf numFmtId="167" fontId="2" fillId="10" borderId="3" xfId="0" applyNumberFormat="1" applyFont="1" applyFill="1" applyBorder="1"/>
    <xf numFmtId="2" fontId="2" fillId="10" borderId="3" xfId="0" applyNumberFormat="1" applyFont="1" applyFill="1" applyBorder="1"/>
    <xf numFmtId="2" fontId="2" fillId="10" borderId="3" xfId="0" applyNumberFormat="1" applyFont="1" applyFill="1" applyBorder="1" applyAlignment="1">
      <alignment horizontal="left" indent="3"/>
    </xf>
    <xf numFmtId="2" fontId="2" fillId="10" borderId="10" xfId="0" applyNumberFormat="1" applyFont="1" applyFill="1" applyBorder="1" applyAlignment="1">
      <alignment horizontal="left" indent="3"/>
    </xf>
    <xf numFmtId="166" fontId="2" fillId="10" borderId="8" xfId="0" applyNumberFormat="1" applyFont="1" applyFill="1" applyBorder="1"/>
    <xf numFmtId="167" fontId="2" fillId="10" borderId="8" xfId="0" applyNumberFormat="1" applyFont="1" applyFill="1" applyBorder="1"/>
    <xf numFmtId="2" fontId="2" fillId="10" borderId="8" xfId="0" applyNumberFormat="1" applyFont="1" applyFill="1" applyBorder="1"/>
    <xf numFmtId="2" fontId="2" fillId="10" borderId="8" xfId="0" applyNumberFormat="1" applyFont="1" applyFill="1" applyBorder="1" applyAlignment="1">
      <alignment horizontal="left" indent="3"/>
    </xf>
    <xf numFmtId="2" fontId="2" fillId="10" borderId="11" xfId="0" applyNumberFormat="1" applyFont="1" applyFill="1" applyBorder="1" applyAlignment="1">
      <alignment horizontal="left" indent="3"/>
    </xf>
    <xf numFmtId="166" fontId="2" fillId="4" borderId="37" xfId="0" applyNumberFormat="1" applyFont="1" applyFill="1" applyBorder="1"/>
    <xf numFmtId="0" fontId="4" fillId="4" borderId="3" xfId="0" applyFont="1" applyFill="1" applyBorder="1"/>
    <xf numFmtId="0" fontId="4" fillId="4" borderId="8" xfId="0" applyFont="1" applyFill="1" applyBorder="1"/>
    <xf numFmtId="2" fontId="2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left" indent="4"/>
    </xf>
    <xf numFmtId="166" fontId="2" fillId="2" borderId="8" xfId="0" applyNumberFormat="1" applyFont="1" applyFill="1" applyBorder="1"/>
    <xf numFmtId="166" fontId="2" fillId="2" borderId="8" xfId="0" applyNumberFormat="1" applyFont="1" applyFill="1" applyBorder="1" applyAlignment="1">
      <alignment horizontal="left" indent="4"/>
    </xf>
    <xf numFmtId="166" fontId="2" fillId="5" borderId="6" xfId="0" applyNumberFormat="1" applyFont="1" applyFill="1" applyBorder="1" applyAlignment="1">
      <alignment horizontal="left" indent="4"/>
    </xf>
    <xf numFmtId="166" fontId="2" fillId="5" borderId="3" xfId="0" applyNumberFormat="1" applyFont="1" applyFill="1" applyBorder="1" applyAlignment="1">
      <alignment horizontal="left" indent="4"/>
    </xf>
    <xf numFmtId="0" fontId="2" fillId="5" borderId="8" xfId="0" applyFont="1" applyFill="1" applyBorder="1"/>
    <xf numFmtId="166" fontId="2" fillId="5" borderId="8" xfId="0" applyNumberFormat="1" applyFont="1" applyFill="1" applyBorder="1" applyAlignment="1">
      <alignment horizontal="left" indent="4"/>
    </xf>
    <xf numFmtId="166" fontId="2" fillId="3" borderId="6" xfId="0" applyNumberFormat="1" applyFont="1" applyFill="1" applyBorder="1" applyAlignment="1">
      <alignment horizontal="left" indent="4"/>
    </xf>
    <xf numFmtId="166" fontId="2" fillId="3" borderId="13" xfId="0" applyNumberFormat="1" applyFont="1" applyFill="1" applyBorder="1"/>
    <xf numFmtId="166" fontId="2" fillId="3" borderId="3" xfId="0" applyNumberFormat="1" applyFont="1" applyFill="1" applyBorder="1" applyAlignment="1">
      <alignment horizontal="left" indent="4"/>
    </xf>
    <xf numFmtId="0" fontId="2" fillId="3" borderId="8" xfId="0" applyFont="1" applyFill="1" applyBorder="1"/>
    <xf numFmtId="166" fontId="2" fillId="3" borderId="8" xfId="0" applyNumberFormat="1" applyFont="1" applyFill="1" applyBorder="1" applyAlignment="1">
      <alignment horizontal="left" indent="4"/>
    </xf>
    <xf numFmtId="2" fontId="2" fillId="3" borderId="8" xfId="0" applyNumberFormat="1" applyFont="1" applyFill="1" applyBorder="1"/>
    <xf numFmtId="165" fontId="2" fillId="2" borderId="13" xfId="0" applyNumberFormat="1" applyFont="1" applyFill="1" applyBorder="1"/>
    <xf numFmtId="165" fontId="2" fillId="5" borderId="6" xfId="0" applyNumberFormat="1" applyFont="1" applyFill="1" applyBorder="1"/>
    <xf numFmtId="165" fontId="2" fillId="5" borderId="3" xfId="0" applyNumberFormat="1" applyFont="1" applyFill="1" applyBorder="1"/>
    <xf numFmtId="2" fontId="2" fillId="5" borderId="6" xfId="0" applyNumberFormat="1" applyFont="1" applyFill="1" applyBorder="1"/>
    <xf numFmtId="165" fontId="2" fillId="5" borderId="8" xfId="0" applyNumberFormat="1" applyFont="1" applyFill="1" applyBorder="1"/>
    <xf numFmtId="165" fontId="2" fillId="3" borderId="6" xfId="0" applyNumberFormat="1" applyFont="1" applyFill="1" applyBorder="1"/>
    <xf numFmtId="165" fontId="2" fillId="3" borderId="3" xfId="0" applyNumberFormat="1" applyFont="1" applyFill="1" applyBorder="1"/>
    <xf numFmtId="2" fontId="2" fillId="2" borderId="13" xfId="0" applyNumberFormat="1" applyFont="1" applyFill="1" applyBorder="1" applyAlignment="1">
      <alignment horizontal="left" indent="4"/>
    </xf>
    <xf numFmtId="2" fontId="2" fillId="2" borderId="3" xfId="0" applyNumberFormat="1" applyFont="1" applyFill="1" applyBorder="1" applyAlignment="1">
      <alignment horizontal="left" indent="4"/>
    </xf>
    <xf numFmtId="2" fontId="2" fillId="2" borderId="8" xfId="0" applyNumberFormat="1" applyFont="1" applyFill="1" applyBorder="1" applyAlignment="1">
      <alignment horizontal="left" indent="4"/>
    </xf>
    <xf numFmtId="2" fontId="2" fillId="5" borderId="3" xfId="0" applyNumberFormat="1" applyFont="1" applyFill="1" applyBorder="1" applyAlignment="1">
      <alignment horizontal="left" indent="4"/>
    </xf>
    <xf numFmtId="2" fontId="2" fillId="5" borderId="8" xfId="0" applyNumberFormat="1" applyFont="1" applyFill="1" applyBorder="1" applyAlignment="1">
      <alignment horizontal="left" indent="4"/>
    </xf>
    <xf numFmtId="2" fontId="2" fillId="3" borderId="3" xfId="0" applyNumberFormat="1" applyFont="1" applyFill="1" applyBorder="1" applyAlignment="1">
      <alignment horizontal="left" indent="4"/>
    </xf>
    <xf numFmtId="2" fontId="2" fillId="3" borderId="8" xfId="0" applyNumberFormat="1" applyFont="1" applyFill="1" applyBorder="1" applyAlignment="1">
      <alignment horizontal="left" indent="4"/>
    </xf>
    <xf numFmtId="0" fontId="2" fillId="11" borderId="0" xfId="0" applyFont="1" applyFill="1" applyBorder="1" applyAlignment="1">
      <alignment horizontal="center" vertical="center" textRotation="90" wrapText="1"/>
    </xf>
    <xf numFmtId="0" fontId="2" fillId="11" borderId="0" xfId="0" applyFont="1" applyFill="1" applyBorder="1" applyAlignment="1">
      <alignment horizontal="center"/>
    </xf>
    <xf numFmtId="0" fontId="4" fillId="11" borderId="0" xfId="0" applyFont="1" applyFill="1" applyBorder="1"/>
    <xf numFmtId="0" fontId="2" fillId="11" borderId="0" xfId="0" applyFont="1" applyFill="1" applyBorder="1"/>
    <xf numFmtId="167" fontId="2" fillId="11" borderId="0" xfId="0" applyNumberFormat="1" applyFont="1" applyFill="1" applyBorder="1"/>
    <xf numFmtId="2" fontId="2" fillId="11" borderId="0" xfId="0" applyNumberFormat="1" applyFont="1" applyFill="1" applyBorder="1" applyAlignment="1">
      <alignment horizontal="left" indent="3"/>
    </xf>
    <xf numFmtId="0" fontId="2" fillId="11" borderId="0" xfId="0" applyFont="1" applyFill="1"/>
    <xf numFmtId="2" fontId="0" fillId="11" borderId="0" xfId="0" applyNumberFormat="1" applyFill="1"/>
    <xf numFmtId="2" fontId="2" fillId="6" borderId="12" xfId="0" applyNumberFormat="1" applyFont="1" applyFill="1" applyBorder="1" applyAlignment="1">
      <alignment horizontal="left" indent="3"/>
    </xf>
    <xf numFmtId="0" fontId="2" fillId="19" borderId="3" xfId="0" applyFont="1" applyFill="1" applyBorder="1"/>
    <xf numFmtId="0" fontId="2" fillId="2" borderId="6" xfId="0" applyFont="1" applyFill="1" applyBorder="1"/>
    <xf numFmtId="167" fontId="2" fillId="2" borderId="6" xfId="0" applyNumberFormat="1" applyFont="1" applyFill="1" applyBorder="1"/>
    <xf numFmtId="2" fontId="2" fillId="2" borderId="6" xfId="0" applyNumberFormat="1" applyFont="1" applyFill="1" applyBorder="1"/>
    <xf numFmtId="166" fontId="2" fillId="5" borderId="13" xfId="0" applyNumberFormat="1" applyFont="1" applyFill="1" applyBorder="1"/>
    <xf numFmtId="0" fontId="2" fillId="5" borderId="6" xfId="0" applyFont="1" applyFill="1" applyBorder="1"/>
    <xf numFmtId="167" fontId="2" fillId="5" borderId="37" xfId="0" applyNumberFormat="1" applyFont="1" applyFill="1" applyBorder="1"/>
    <xf numFmtId="2" fontId="2" fillId="5" borderId="37" xfId="0" applyNumberFormat="1" applyFont="1" applyFill="1" applyBorder="1"/>
    <xf numFmtId="2" fontId="2" fillId="5" borderId="23" xfId="0" applyNumberFormat="1" applyFont="1" applyFill="1" applyBorder="1" applyAlignment="1">
      <alignment horizontal="left" indent="3"/>
    </xf>
    <xf numFmtId="2" fontId="2" fillId="5" borderId="24" xfId="0" applyNumberFormat="1" applyFont="1" applyFill="1" applyBorder="1" applyAlignment="1">
      <alignment horizontal="left" indent="3"/>
    </xf>
    <xf numFmtId="2" fontId="2" fillId="10" borderId="23" xfId="0" applyNumberFormat="1" applyFont="1" applyFill="1" applyBorder="1" applyAlignment="1">
      <alignment horizontal="left" indent="3"/>
    </xf>
    <xf numFmtId="2" fontId="2" fillId="10" borderId="24" xfId="0" applyNumberFormat="1" applyFont="1" applyFill="1" applyBorder="1" applyAlignment="1">
      <alignment horizontal="left" indent="3"/>
    </xf>
    <xf numFmtId="167" fontId="2" fillId="4" borderId="37" xfId="0" applyNumberFormat="1" applyFont="1" applyFill="1" applyBorder="1"/>
    <xf numFmtId="2" fontId="2" fillId="4" borderId="37" xfId="0" applyNumberFormat="1" applyFont="1" applyFill="1" applyBorder="1"/>
    <xf numFmtId="2" fontId="2" fillId="4" borderId="37" xfId="0" applyNumberFormat="1" applyFont="1" applyFill="1" applyBorder="1" applyAlignment="1">
      <alignment horizontal="left" indent="3"/>
    </xf>
    <xf numFmtId="2" fontId="2" fillId="8" borderId="23" xfId="0" applyNumberFormat="1" applyFont="1" applyFill="1" applyBorder="1" applyAlignment="1">
      <alignment horizontal="left" indent="3"/>
    </xf>
    <xf numFmtId="0" fontId="2" fillId="15" borderId="3" xfId="0" applyFont="1" applyFill="1" applyBorder="1" applyAlignment="1">
      <alignment horizontal="left"/>
    </xf>
    <xf numFmtId="167" fontId="2" fillId="3" borderId="6" xfId="0" applyNumberFormat="1" applyFont="1" applyFill="1" applyBorder="1"/>
    <xf numFmtId="2" fontId="2" fillId="3" borderId="6" xfId="0" applyNumberFormat="1" applyFont="1" applyFill="1" applyBorder="1"/>
    <xf numFmtId="0" fontId="2" fillId="11" borderId="3" xfId="6" applyFont="1" applyFill="1" applyBorder="1" applyAlignment="1">
      <alignment horizontal="left"/>
    </xf>
    <xf numFmtId="0" fontId="2" fillId="11" borderId="3" xfId="6" applyFont="1" applyFill="1" applyBorder="1" applyAlignment="1">
      <alignment horizontal="center"/>
    </xf>
    <xf numFmtId="166" fontId="2" fillId="11" borderId="3" xfId="6" applyNumberFormat="1" applyFont="1" applyFill="1" applyBorder="1" applyAlignment="1">
      <alignment horizontal="right"/>
    </xf>
    <xf numFmtId="166" fontId="2" fillId="11" borderId="3" xfId="6" applyNumberFormat="1" applyFont="1" applyFill="1" applyBorder="1"/>
    <xf numFmtId="166" fontId="2" fillId="11" borderId="3" xfId="6" applyNumberFormat="1" applyFont="1" applyFill="1" applyBorder="1" applyAlignment="1">
      <alignment horizontal="center"/>
    </xf>
    <xf numFmtId="167" fontId="2" fillId="11" borderId="3" xfId="6" applyNumberFormat="1" applyFont="1" applyFill="1" applyBorder="1"/>
    <xf numFmtId="2" fontId="2" fillId="11" borderId="3" xfId="6" applyNumberFormat="1" applyFont="1" applyFill="1" applyBorder="1"/>
    <xf numFmtId="2" fontId="2" fillId="11" borderId="3" xfId="6" applyNumberFormat="1" applyFont="1" applyFill="1" applyBorder="1" applyAlignment="1">
      <alignment horizontal="center"/>
    </xf>
    <xf numFmtId="2" fontId="2" fillId="11" borderId="3" xfId="6" applyNumberFormat="1" applyFont="1" applyFill="1" applyBorder="1" applyAlignment="1">
      <alignment horizontal="left" indent="3"/>
    </xf>
    <xf numFmtId="2" fontId="2" fillId="11" borderId="27" xfId="6" applyNumberFormat="1" applyFont="1" applyFill="1" applyBorder="1" applyAlignment="1">
      <alignment horizontal="left" indent="3"/>
    </xf>
    <xf numFmtId="2" fontId="2" fillId="11" borderId="28" xfId="6" applyNumberFormat="1" applyFont="1" applyFill="1" applyBorder="1" applyAlignment="1">
      <alignment horizontal="left" indent="3"/>
    </xf>
    <xf numFmtId="0" fontId="2" fillId="6" borderId="6" xfId="6" applyFont="1" applyFill="1" applyBorder="1"/>
    <xf numFmtId="0" fontId="2" fillId="6" borderId="6" xfId="6" applyFont="1" applyFill="1" applyBorder="1" applyAlignment="1">
      <alignment horizontal="center"/>
    </xf>
    <xf numFmtId="166" fontId="2" fillId="6" borderId="6" xfId="6" applyNumberFormat="1" applyFont="1" applyFill="1" applyBorder="1"/>
    <xf numFmtId="166" fontId="2" fillId="6" borderId="6" xfId="6" applyNumberFormat="1" applyFont="1" applyFill="1" applyBorder="1" applyAlignment="1">
      <alignment horizontal="center"/>
    </xf>
    <xf numFmtId="167" fontId="2" fillId="6" borderId="6" xfId="6" applyNumberFormat="1" applyFont="1" applyFill="1" applyBorder="1"/>
    <xf numFmtId="2" fontId="2" fillId="6" borderId="6" xfId="6" applyNumberFormat="1" applyFont="1" applyFill="1" applyBorder="1"/>
    <xf numFmtId="2" fontId="2" fillId="6" borderId="6" xfId="6" applyNumberFormat="1" applyFont="1" applyFill="1" applyBorder="1" applyAlignment="1">
      <alignment horizontal="center"/>
    </xf>
    <xf numFmtId="2" fontId="2" fillId="6" borderId="6" xfId="6" applyNumberFormat="1" applyFont="1" applyFill="1" applyBorder="1" applyAlignment="1">
      <alignment horizontal="left" indent="3"/>
    </xf>
    <xf numFmtId="2" fontId="2" fillId="6" borderId="27" xfId="6" applyNumberFormat="1" applyFont="1" applyFill="1" applyBorder="1" applyAlignment="1">
      <alignment horizontal="left" indent="3"/>
    </xf>
    <xf numFmtId="0" fontId="2" fillId="6" borderId="3" xfId="6" applyFont="1" applyFill="1" applyBorder="1"/>
    <xf numFmtId="0" fontId="2" fillId="6" borderId="3" xfId="6" applyFont="1" applyFill="1" applyBorder="1" applyAlignment="1">
      <alignment horizontal="center"/>
    </xf>
    <xf numFmtId="166" fontId="2" fillId="6" borderId="3" xfId="6" applyNumberFormat="1" applyFont="1" applyFill="1" applyBorder="1"/>
    <xf numFmtId="166" fontId="2" fillId="6" borderId="3" xfId="6" applyNumberFormat="1" applyFont="1" applyFill="1" applyBorder="1" applyAlignment="1">
      <alignment horizontal="center"/>
    </xf>
    <xf numFmtId="167" fontId="2" fillId="6" borderId="3" xfId="6" applyNumberFormat="1" applyFont="1" applyFill="1" applyBorder="1"/>
    <xf numFmtId="2" fontId="2" fillId="6" borderId="3" xfId="6" applyNumberFormat="1" applyFont="1" applyFill="1" applyBorder="1"/>
    <xf numFmtId="2" fontId="2" fillId="6" borderId="3" xfId="6" applyNumberFormat="1" applyFont="1" applyFill="1" applyBorder="1" applyAlignment="1">
      <alignment horizontal="center"/>
    </xf>
    <xf numFmtId="2" fontId="2" fillId="6" borderId="3" xfId="6" applyNumberFormat="1" applyFont="1" applyFill="1" applyBorder="1" applyAlignment="1">
      <alignment horizontal="left" indent="3"/>
    </xf>
    <xf numFmtId="2" fontId="2" fillId="6" borderId="10" xfId="6" applyNumberFormat="1" applyFont="1" applyFill="1" applyBorder="1" applyAlignment="1">
      <alignment horizontal="left" indent="3"/>
    </xf>
    <xf numFmtId="0" fontId="2" fillId="12" borderId="6" xfId="6" applyFont="1" applyFill="1" applyBorder="1"/>
    <xf numFmtId="0" fontId="2" fillId="12" borderId="6" xfId="6" applyFont="1" applyFill="1" applyBorder="1" applyAlignment="1">
      <alignment horizontal="center"/>
    </xf>
    <xf numFmtId="166" fontId="2" fillId="12" borderId="6" xfId="6" applyNumberFormat="1" applyFont="1" applyFill="1" applyBorder="1"/>
    <xf numFmtId="166" fontId="2" fillId="12" borderId="6" xfId="6" applyNumberFormat="1" applyFont="1" applyFill="1" applyBorder="1" applyAlignment="1">
      <alignment horizontal="center"/>
    </xf>
    <xf numFmtId="167" fontId="2" fillId="12" borderId="6" xfId="6" applyNumberFormat="1" applyFont="1" applyFill="1" applyBorder="1"/>
    <xf numFmtId="2" fontId="2" fillId="12" borderId="6" xfId="6" applyNumberFormat="1" applyFont="1" applyFill="1" applyBorder="1"/>
    <xf numFmtId="2" fontId="2" fillId="12" borderId="6" xfId="6" applyNumberFormat="1" applyFont="1" applyFill="1" applyBorder="1" applyAlignment="1">
      <alignment horizontal="center"/>
    </xf>
    <xf numFmtId="2" fontId="2" fillId="12" borderId="6" xfId="6" applyNumberFormat="1" applyFont="1" applyFill="1" applyBorder="1" applyAlignment="1">
      <alignment horizontal="left" indent="3"/>
    </xf>
    <xf numFmtId="2" fontId="2" fillId="12" borderId="27" xfId="6" applyNumberFormat="1" applyFont="1" applyFill="1" applyBorder="1" applyAlignment="1">
      <alignment horizontal="left" indent="3"/>
    </xf>
    <xf numFmtId="0" fontId="2" fillId="12" borderId="3" xfId="6" applyFont="1" applyFill="1" applyBorder="1"/>
    <xf numFmtId="0" fontId="2" fillId="12" borderId="3" xfId="6" applyFont="1" applyFill="1" applyBorder="1" applyAlignment="1">
      <alignment horizontal="center"/>
    </xf>
    <xf numFmtId="166" fontId="2" fillId="12" borderId="3" xfId="6" applyNumberFormat="1" applyFont="1" applyFill="1" applyBorder="1"/>
    <xf numFmtId="166" fontId="2" fillId="12" borderId="3" xfId="6" applyNumberFormat="1" applyFont="1" applyFill="1" applyBorder="1" applyAlignment="1">
      <alignment horizontal="center"/>
    </xf>
    <xf numFmtId="167" fontId="2" fillId="12" borderId="3" xfId="6" applyNumberFormat="1" applyFont="1" applyFill="1" applyBorder="1"/>
    <xf numFmtId="2" fontId="2" fillId="12" borderId="3" xfId="6" applyNumberFormat="1" applyFont="1" applyFill="1" applyBorder="1"/>
    <xf numFmtId="2" fontId="2" fillId="12" borderId="3" xfId="6" applyNumberFormat="1" applyFont="1" applyFill="1" applyBorder="1" applyAlignment="1">
      <alignment horizontal="center"/>
    </xf>
    <xf numFmtId="2" fontId="2" fillId="12" borderId="3" xfId="6" applyNumberFormat="1" applyFont="1" applyFill="1" applyBorder="1" applyAlignment="1">
      <alignment horizontal="left" indent="3"/>
    </xf>
    <xf numFmtId="2" fontId="2" fillId="12" borderId="10" xfId="6" applyNumberFormat="1" applyFont="1" applyFill="1" applyBorder="1" applyAlignment="1">
      <alignment horizontal="left" indent="3"/>
    </xf>
    <xf numFmtId="0" fontId="2" fillId="12" borderId="8" xfId="6" applyFont="1" applyFill="1" applyBorder="1"/>
    <xf numFmtId="0" fontId="2" fillId="12" borderId="8" xfId="6" applyFont="1" applyFill="1" applyBorder="1" applyAlignment="1">
      <alignment horizontal="center"/>
    </xf>
    <xf numFmtId="166" fontId="2" fillId="12" borderId="8" xfId="6" applyNumberFormat="1" applyFont="1" applyFill="1" applyBorder="1"/>
    <xf numFmtId="166" fontId="2" fillId="12" borderId="8" xfId="6" applyNumberFormat="1" applyFont="1" applyFill="1" applyBorder="1" applyAlignment="1">
      <alignment horizontal="center"/>
    </xf>
    <xf numFmtId="167" fontId="2" fillId="12" borderId="8" xfId="6" applyNumberFormat="1" applyFont="1" applyFill="1" applyBorder="1"/>
    <xf numFmtId="2" fontId="2" fillId="12" borderId="8" xfId="6" applyNumberFormat="1" applyFont="1" applyFill="1" applyBorder="1"/>
    <xf numFmtId="2" fontId="2" fillId="12" borderId="8" xfId="6" applyNumberFormat="1" applyFont="1" applyFill="1" applyBorder="1" applyAlignment="1">
      <alignment horizontal="center"/>
    </xf>
    <xf numFmtId="2" fontId="2" fillId="12" borderId="8" xfId="6" applyNumberFormat="1" applyFont="1" applyFill="1" applyBorder="1" applyAlignment="1">
      <alignment horizontal="left" indent="3"/>
    </xf>
    <xf numFmtId="2" fontId="2" fillId="12" borderId="11" xfId="6" applyNumberFormat="1" applyFont="1" applyFill="1" applyBorder="1" applyAlignment="1">
      <alignment horizontal="left" indent="3"/>
    </xf>
    <xf numFmtId="0" fontId="2" fillId="13" borderId="6" xfId="6" applyFont="1" applyFill="1" applyBorder="1"/>
    <xf numFmtId="0" fontId="2" fillId="13" borderId="6" xfId="6" applyFont="1" applyFill="1" applyBorder="1" applyAlignment="1">
      <alignment horizontal="center"/>
    </xf>
    <xf numFmtId="166" fontId="2" fillId="13" borderId="6" xfId="6" applyNumberFormat="1" applyFont="1" applyFill="1" applyBorder="1"/>
    <xf numFmtId="166" fontId="2" fillId="13" borderId="6" xfId="6" applyNumberFormat="1" applyFont="1" applyFill="1" applyBorder="1" applyAlignment="1">
      <alignment horizontal="center"/>
    </xf>
    <xf numFmtId="167" fontId="2" fillId="13" borderId="6" xfId="6" applyNumberFormat="1" applyFont="1" applyFill="1" applyBorder="1"/>
    <xf numFmtId="2" fontId="2" fillId="13" borderId="6" xfId="6" applyNumberFormat="1" applyFont="1" applyFill="1" applyBorder="1"/>
    <xf numFmtId="2" fontId="2" fillId="13" borderId="6" xfId="6" applyNumberFormat="1" applyFont="1" applyFill="1" applyBorder="1" applyAlignment="1">
      <alignment horizontal="center"/>
    </xf>
    <xf numFmtId="2" fontId="2" fillId="13" borderId="6" xfId="6" applyNumberFormat="1" applyFont="1" applyFill="1" applyBorder="1" applyAlignment="1">
      <alignment horizontal="left" indent="3"/>
    </xf>
    <xf numFmtId="2" fontId="2" fillId="13" borderId="27" xfId="6" applyNumberFormat="1" applyFont="1" applyFill="1" applyBorder="1" applyAlignment="1">
      <alignment horizontal="left" indent="3"/>
    </xf>
    <xf numFmtId="0" fontId="2" fillId="13" borderId="3" xfId="6" applyFont="1" applyFill="1" applyBorder="1"/>
    <xf numFmtId="0" fontId="2" fillId="13" borderId="3" xfId="6" applyFont="1" applyFill="1" applyBorder="1" applyAlignment="1">
      <alignment horizontal="center"/>
    </xf>
    <xf numFmtId="166" fontId="2" fillId="13" borderId="3" xfId="6" applyNumberFormat="1" applyFont="1" applyFill="1" applyBorder="1"/>
    <xf numFmtId="166" fontId="2" fillId="13" borderId="3" xfId="6" applyNumberFormat="1" applyFont="1" applyFill="1" applyBorder="1" applyAlignment="1">
      <alignment horizontal="center"/>
    </xf>
    <xf numFmtId="167" fontId="2" fillId="13" borderId="3" xfId="6" applyNumberFormat="1" applyFont="1" applyFill="1" applyBorder="1"/>
    <xf numFmtId="2" fontId="2" fillId="13" borderId="3" xfId="6" applyNumberFormat="1" applyFont="1" applyFill="1" applyBorder="1"/>
    <xf numFmtId="2" fontId="2" fillId="13" borderId="3" xfId="6" applyNumberFormat="1" applyFont="1" applyFill="1" applyBorder="1" applyAlignment="1">
      <alignment horizontal="center"/>
    </xf>
    <xf numFmtId="2" fontId="2" fillId="13" borderId="3" xfId="6" applyNumberFormat="1" applyFont="1" applyFill="1" applyBorder="1" applyAlignment="1">
      <alignment horizontal="left" indent="3"/>
    </xf>
    <xf numFmtId="2" fontId="2" fillId="13" borderId="10" xfId="6" applyNumberFormat="1" applyFont="1" applyFill="1" applyBorder="1" applyAlignment="1">
      <alignment horizontal="left" indent="3"/>
    </xf>
    <xf numFmtId="0" fontId="2" fillId="13" borderId="8" xfId="6" applyFont="1" applyFill="1" applyBorder="1"/>
    <xf numFmtId="0" fontId="2" fillId="13" borderId="8" xfId="6" applyFont="1" applyFill="1" applyBorder="1" applyAlignment="1">
      <alignment horizontal="center"/>
    </xf>
    <xf numFmtId="166" fontId="2" fillId="13" borderId="8" xfId="6" applyNumberFormat="1" applyFont="1" applyFill="1" applyBorder="1"/>
    <xf numFmtId="166" fontId="2" fillId="13" borderId="8" xfId="6" applyNumberFormat="1" applyFont="1" applyFill="1" applyBorder="1" applyAlignment="1">
      <alignment horizontal="center"/>
    </xf>
    <xf numFmtId="167" fontId="2" fillId="13" borderId="8" xfId="6" applyNumberFormat="1" applyFont="1" applyFill="1" applyBorder="1"/>
    <xf numFmtId="2" fontId="2" fillId="13" borderId="8" xfId="6" applyNumberFormat="1" applyFont="1" applyFill="1" applyBorder="1"/>
    <xf numFmtId="2" fontId="2" fillId="13" borderId="8" xfId="6" applyNumberFormat="1" applyFont="1" applyFill="1" applyBorder="1" applyAlignment="1">
      <alignment horizontal="center"/>
    </xf>
    <xf numFmtId="2" fontId="2" fillId="13" borderId="8" xfId="6" applyNumberFormat="1" applyFont="1" applyFill="1" applyBorder="1" applyAlignment="1">
      <alignment horizontal="left" indent="3"/>
    </xf>
    <xf numFmtId="2" fontId="2" fillId="13" borderId="11" xfId="6" applyNumberFormat="1" applyFont="1" applyFill="1" applyBorder="1" applyAlignment="1">
      <alignment horizontal="left" indent="3"/>
    </xf>
    <xf numFmtId="0" fontId="2" fillId="4" borderId="6" xfId="6" applyFont="1" applyFill="1" applyBorder="1"/>
    <xf numFmtId="0" fontId="2" fillId="4" borderId="6" xfId="6" applyFont="1" applyFill="1" applyBorder="1" applyAlignment="1">
      <alignment horizontal="center"/>
    </xf>
    <xf numFmtId="166" fontId="2" fillId="4" borderId="6" xfId="6" applyNumberFormat="1" applyFont="1" applyFill="1" applyBorder="1"/>
    <xf numFmtId="166" fontId="2" fillId="4" borderId="6" xfId="6" applyNumberFormat="1" applyFont="1" applyFill="1" applyBorder="1" applyAlignment="1">
      <alignment horizontal="center"/>
    </xf>
    <xf numFmtId="167" fontId="2" fillId="4" borderId="6" xfId="6" applyNumberFormat="1" applyFont="1" applyFill="1" applyBorder="1"/>
    <xf numFmtId="2" fontId="2" fillId="4" borderId="6" xfId="6" applyNumberFormat="1" applyFont="1" applyFill="1" applyBorder="1"/>
    <xf numFmtId="2" fontId="2" fillId="4" borderId="6" xfId="6" applyNumberFormat="1" applyFont="1" applyFill="1" applyBorder="1" applyAlignment="1">
      <alignment horizontal="center"/>
    </xf>
    <xf numFmtId="2" fontId="2" fillId="4" borderId="6" xfId="6" applyNumberFormat="1" applyFont="1" applyFill="1" applyBorder="1" applyAlignment="1">
      <alignment horizontal="left" indent="3"/>
    </xf>
    <xf numFmtId="2" fontId="2" fillId="4" borderId="27" xfId="6" applyNumberFormat="1" applyFont="1" applyFill="1" applyBorder="1" applyAlignment="1">
      <alignment horizontal="left" indent="3"/>
    </xf>
    <xf numFmtId="0" fontId="2" fillId="4" borderId="3" xfId="6" applyFont="1" applyFill="1" applyBorder="1"/>
    <xf numFmtId="0" fontId="2" fillId="4" borderId="3" xfId="6" applyFont="1" applyFill="1" applyBorder="1" applyAlignment="1">
      <alignment horizontal="center"/>
    </xf>
    <xf numFmtId="166" fontId="2" fillId="4" borderId="3" xfId="6" applyNumberFormat="1" applyFont="1" applyFill="1" applyBorder="1"/>
    <xf numFmtId="166" fontId="2" fillId="4" borderId="3" xfId="6" applyNumberFormat="1" applyFont="1" applyFill="1" applyBorder="1" applyAlignment="1">
      <alignment horizontal="center"/>
    </xf>
    <xf numFmtId="167" fontId="2" fillId="4" borderId="3" xfId="6" applyNumberFormat="1" applyFont="1" applyFill="1" applyBorder="1"/>
    <xf numFmtId="2" fontId="2" fillId="4" borderId="3" xfId="6" applyNumberFormat="1" applyFont="1" applyFill="1" applyBorder="1"/>
    <xf numFmtId="2" fontId="2" fillId="4" borderId="3" xfId="6" applyNumberFormat="1" applyFont="1" applyFill="1" applyBorder="1" applyAlignment="1">
      <alignment horizontal="center"/>
    </xf>
    <xf numFmtId="2" fontId="2" fillId="4" borderId="3" xfId="6" applyNumberFormat="1" applyFont="1" applyFill="1" applyBorder="1" applyAlignment="1">
      <alignment horizontal="left" indent="3"/>
    </xf>
    <xf numFmtId="2" fontId="2" fillId="4" borderId="10" xfId="6" applyNumberFormat="1" applyFont="1" applyFill="1" applyBorder="1" applyAlignment="1">
      <alignment horizontal="left" indent="3"/>
    </xf>
    <xf numFmtId="0" fontId="2" fillId="4" borderId="8" xfId="6" applyFont="1" applyFill="1" applyBorder="1"/>
    <xf numFmtId="0" fontId="2" fillId="4" borderId="8" xfId="6" applyFont="1" applyFill="1" applyBorder="1" applyAlignment="1">
      <alignment horizontal="center"/>
    </xf>
    <xf numFmtId="166" fontId="2" fillId="4" borderId="8" xfId="6" applyNumberFormat="1" applyFont="1" applyFill="1" applyBorder="1"/>
    <xf numFmtId="166" fontId="2" fillId="4" borderId="8" xfId="6" applyNumberFormat="1" applyFont="1" applyFill="1" applyBorder="1" applyAlignment="1">
      <alignment horizontal="center"/>
    </xf>
    <xf numFmtId="167" fontId="2" fillId="4" borderId="8" xfId="6" applyNumberFormat="1" applyFont="1" applyFill="1" applyBorder="1"/>
    <xf numFmtId="2" fontId="2" fillId="4" borderId="8" xfId="6" applyNumberFormat="1" applyFont="1" applyFill="1" applyBorder="1"/>
    <xf numFmtId="2" fontId="2" fillId="4" borderId="8" xfId="6" applyNumberFormat="1" applyFont="1" applyFill="1" applyBorder="1" applyAlignment="1">
      <alignment horizontal="center"/>
    </xf>
    <xf numFmtId="2" fontId="2" fillId="4" borderId="8" xfId="6" applyNumberFormat="1" applyFont="1" applyFill="1" applyBorder="1" applyAlignment="1">
      <alignment horizontal="left" indent="3"/>
    </xf>
    <xf numFmtId="2" fontId="2" fillId="4" borderId="11" xfId="6" applyNumberFormat="1" applyFont="1" applyFill="1" applyBorder="1" applyAlignment="1">
      <alignment horizontal="left" indent="3"/>
    </xf>
    <xf numFmtId="0" fontId="2" fillId="11" borderId="3" xfId="7" applyFont="1" applyFill="1" applyBorder="1" applyAlignment="1">
      <alignment horizontal="left"/>
    </xf>
    <xf numFmtId="0" fontId="2" fillId="11" borderId="3" xfId="7" applyFont="1" applyFill="1" applyBorder="1" applyAlignment="1">
      <alignment horizontal="center"/>
    </xf>
    <xf numFmtId="166" fontId="2" fillId="11" borderId="3" xfId="7" applyNumberFormat="1" applyFont="1" applyFill="1" applyBorder="1" applyAlignment="1">
      <alignment horizontal="right"/>
    </xf>
    <xf numFmtId="166" fontId="2" fillId="11" borderId="3" xfId="7" applyNumberFormat="1" applyFont="1" applyFill="1" applyBorder="1"/>
    <xf numFmtId="166" fontId="2" fillId="11" borderId="3" xfId="7" applyNumberFormat="1" applyFont="1" applyFill="1" applyBorder="1" applyAlignment="1">
      <alignment horizontal="center"/>
    </xf>
    <xf numFmtId="167" fontId="2" fillId="11" borderId="3" xfId="7" applyNumberFormat="1" applyFont="1" applyFill="1" applyBorder="1"/>
    <xf numFmtId="2" fontId="2" fillId="11" borderId="3" xfId="7" applyNumberFormat="1" applyFont="1" applyFill="1" applyBorder="1"/>
    <xf numFmtId="2" fontId="2" fillId="11" borderId="3" xfId="7" applyNumberFormat="1" applyFont="1" applyFill="1" applyBorder="1" applyAlignment="1">
      <alignment horizontal="center"/>
    </xf>
    <xf numFmtId="2" fontId="2" fillId="11" borderId="3" xfId="7" applyNumberFormat="1" applyFont="1" applyFill="1" applyBorder="1" applyAlignment="1">
      <alignment horizontal="left" indent="3"/>
    </xf>
    <xf numFmtId="2" fontId="2" fillId="11" borderId="27" xfId="7" applyNumberFormat="1" applyFont="1" applyFill="1" applyBorder="1" applyAlignment="1">
      <alignment horizontal="left" indent="3"/>
    </xf>
    <xf numFmtId="2" fontId="2" fillId="11" borderId="28" xfId="7" applyNumberFormat="1" applyFont="1" applyFill="1" applyBorder="1" applyAlignment="1">
      <alignment horizontal="left" indent="3"/>
    </xf>
    <xf numFmtId="0" fontId="2" fillId="6" borderId="6" xfId="7" applyFont="1" applyFill="1" applyBorder="1"/>
    <xf numFmtId="0" fontId="2" fillId="6" borderId="6" xfId="7" applyFont="1" applyFill="1" applyBorder="1" applyAlignment="1">
      <alignment horizontal="center"/>
    </xf>
    <xf numFmtId="166" fontId="2" fillId="6" borderId="6" xfId="7" applyNumberFormat="1" applyFont="1" applyFill="1" applyBorder="1"/>
    <xf numFmtId="166" fontId="2" fillId="6" borderId="6" xfId="7" applyNumberFormat="1" applyFont="1" applyFill="1" applyBorder="1" applyAlignment="1">
      <alignment horizontal="center"/>
    </xf>
    <xf numFmtId="167" fontId="2" fillId="6" borderId="6" xfId="7" applyNumberFormat="1" applyFont="1" applyFill="1" applyBorder="1"/>
    <xf numFmtId="2" fontId="2" fillId="6" borderId="6" xfId="7" applyNumberFormat="1" applyFont="1" applyFill="1" applyBorder="1"/>
    <xf numFmtId="2" fontId="2" fillId="6" borderId="6" xfId="7" applyNumberFormat="1" applyFont="1" applyFill="1" applyBorder="1" applyAlignment="1">
      <alignment horizontal="center"/>
    </xf>
    <xf numFmtId="2" fontId="2" fillId="6" borderId="6" xfId="7" applyNumberFormat="1" applyFont="1" applyFill="1" applyBorder="1" applyAlignment="1">
      <alignment horizontal="left" indent="3"/>
    </xf>
    <xf numFmtId="2" fontId="2" fillId="6" borderId="27" xfId="7" applyNumberFormat="1" applyFont="1" applyFill="1" applyBorder="1" applyAlignment="1">
      <alignment horizontal="left" indent="3"/>
    </xf>
    <xf numFmtId="0" fontId="2" fillId="6" borderId="3" xfId="7" applyFont="1" applyFill="1" applyBorder="1"/>
    <xf numFmtId="0" fontId="2" fillId="6" borderId="3" xfId="7" applyFont="1" applyFill="1" applyBorder="1" applyAlignment="1">
      <alignment horizontal="center"/>
    </xf>
    <xf numFmtId="166" fontId="2" fillId="6" borderId="3" xfId="7" applyNumberFormat="1" applyFont="1" applyFill="1" applyBorder="1"/>
    <xf numFmtId="166" fontId="2" fillId="6" borderId="3" xfId="7" applyNumberFormat="1" applyFont="1" applyFill="1" applyBorder="1" applyAlignment="1">
      <alignment horizontal="center"/>
    </xf>
    <xf numFmtId="167" fontId="2" fillId="6" borderId="3" xfId="7" applyNumberFormat="1" applyFont="1" applyFill="1" applyBorder="1"/>
    <xf numFmtId="2" fontId="2" fillId="6" borderId="3" xfId="7" applyNumberFormat="1" applyFont="1" applyFill="1" applyBorder="1"/>
    <xf numFmtId="2" fontId="2" fillId="6" borderId="3" xfId="7" applyNumberFormat="1" applyFont="1" applyFill="1" applyBorder="1" applyAlignment="1">
      <alignment horizontal="center"/>
    </xf>
    <xf numFmtId="2" fontId="2" fillId="6" borderId="3" xfId="7" applyNumberFormat="1" applyFont="1" applyFill="1" applyBorder="1" applyAlignment="1">
      <alignment horizontal="left" indent="3"/>
    </xf>
    <xf numFmtId="2" fontId="2" fillId="6" borderId="10" xfId="7" applyNumberFormat="1" applyFont="1" applyFill="1" applyBorder="1" applyAlignment="1">
      <alignment horizontal="left" indent="3"/>
    </xf>
    <xf numFmtId="0" fontId="2" fillId="12" borderId="6" xfId="7" applyFont="1" applyFill="1" applyBorder="1"/>
    <xf numFmtId="0" fontId="2" fillId="12" borderId="6" xfId="7" applyFont="1" applyFill="1" applyBorder="1" applyAlignment="1">
      <alignment horizontal="center"/>
    </xf>
    <xf numFmtId="166" fontId="2" fillId="12" borderId="6" xfId="7" applyNumberFormat="1" applyFont="1" applyFill="1" applyBorder="1"/>
    <xf numFmtId="166" fontId="2" fillId="12" borderId="6" xfId="7" applyNumberFormat="1" applyFont="1" applyFill="1" applyBorder="1" applyAlignment="1">
      <alignment horizontal="center"/>
    </xf>
    <xf numFmtId="167" fontId="2" fillId="12" borderId="6" xfId="7" applyNumberFormat="1" applyFont="1" applyFill="1" applyBorder="1"/>
    <xf numFmtId="2" fontId="2" fillId="12" borderId="6" xfId="7" applyNumberFormat="1" applyFont="1" applyFill="1" applyBorder="1"/>
    <xf numFmtId="2" fontId="2" fillId="12" borderId="6" xfId="7" applyNumberFormat="1" applyFont="1" applyFill="1" applyBorder="1" applyAlignment="1">
      <alignment horizontal="center"/>
    </xf>
    <xf numFmtId="2" fontId="2" fillId="12" borderId="6" xfId="7" applyNumberFormat="1" applyFont="1" applyFill="1" applyBorder="1" applyAlignment="1">
      <alignment horizontal="left" indent="3"/>
    </xf>
    <xf numFmtId="2" fontId="2" fillId="12" borderId="27" xfId="7" applyNumberFormat="1" applyFont="1" applyFill="1" applyBorder="1" applyAlignment="1">
      <alignment horizontal="left" indent="3"/>
    </xf>
    <xf numFmtId="0" fontId="2" fillId="12" borderId="3" xfId="7" applyFont="1" applyFill="1" applyBorder="1"/>
    <xf numFmtId="0" fontId="2" fillId="12" borderId="3" xfId="7" applyFont="1" applyFill="1" applyBorder="1" applyAlignment="1">
      <alignment horizontal="center"/>
    </xf>
    <xf numFmtId="166" fontId="2" fillId="12" borderId="3" xfId="7" applyNumberFormat="1" applyFont="1" applyFill="1" applyBorder="1"/>
    <xf numFmtId="166" fontId="2" fillId="12" borderId="3" xfId="7" applyNumberFormat="1" applyFont="1" applyFill="1" applyBorder="1" applyAlignment="1">
      <alignment horizontal="center"/>
    </xf>
    <xf numFmtId="167" fontId="2" fillId="12" borderId="3" xfId="7" applyNumberFormat="1" applyFont="1" applyFill="1" applyBorder="1"/>
    <xf numFmtId="2" fontId="2" fillId="12" borderId="3" xfId="7" applyNumberFormat="1" applyFont="1" applyFill="1" applyBorder="1"/>
    <xf numFmtId="2" fontId="2" fillId="12" borderId="3" xfId="7" applyNumberFormat="1" applyFont="1" applyFill="1" applyBorder="1" applyAlignment="1">
      <alignment horizontal="center"/>
    </xf>
    <xf numFmtId="2" fontId="2" fillId="12" borderId="3" xfId="7" applyNumberFormat="1" applyFont="1" applyFill="1" applyBorder="1" applyAlignment="1">
      <alignment horizontal="left" indent="3"/>
    </xf>
    <xf numFmtId="2" fontId="2" fillId="12" borderId="10" xfId="7" applyNumberFormat="1" applyFont="1" applyFill="1" applyBorder="1" applyAlignment="1">
      <alignment horizontal="left" indent="3"/>
    </xf>
    <xf numFmtId="0" fontId="2" fillId="12" borderId="8" xfId="7" applyFont="1" applyFill="1" applyBorder="1"/>
    <xf numFmtId="0" fontId="2" fillId="12" borderId="8" xfId="7" applyFont="1" applyFill="1" applyBorder="1" applyAlignment="1">
      <alignment horizontal="center"/>
    </xf>
    <xf numFmtId="166" fontId="2" fillId="12" borderId="8" xfId="7" applyNumberFormat="1" applyFont="1" applyFill="1" applyBorder="1"/>
    <xf numFmtId="166" fontId="2" fillId="12" borderId="8" xfId="7" applyNumberFormat="1" applyFont="1" applyFill="1" applyBorder="1" applyAlignment="1">
      <alignment horizontal="center"/>
    </xf>
    <xf numFmtId="167" fontId="2" fillId="12" borderId="8" xfId="7" applyNumberFormat="1" applyFont="1" applyFill="1" applyBorder="1"/>
    <xf numFmtId="2" fontId="2" fillId="12" borderId="8" xfId="7" applyNumberFormat="1" applyFont="1" applyFill="1" applyBorder="1"/>
    <xf numFmtId="2" fontId="2" fillId="12" borderId="8" xfId="7" applyNumberFormat="1" applyFont="1" applyFill="1" applyBorder="1" applyAlignment="1">
      <alignment horizontal="center"/>
    </xf>
    <xf numFmtId="2" fontId="2" fillId="12" borderId="8" xfId="7" applyNumberFormat="1" applyFont="1" applyFill="1" applyBorder="1" applyAlignment="1">
      <alignment horizontal="left" indent="3"/>
    </xf>
    <xf numFmtId="2" fontId="2" fillId="12" borderId="11" xfId="7" applyNumberFormat="1" applyFont="1" applyFill="1" applyBorder="1" applyAlignment="1">
      <alignment horizontal="left" indent="3"/>
    </xf>
    <xf numFmtId="2" fontId="2" fillId="11" borderId="19" xfId="6" applyNumberFormat="1" applyFont="1" applyFill="1" applyBorder="1" applyAlignment="1">
      <alignment horizontal="left" indent="3"/>
    </xf>
    <xf numFmtId="0" fontId="2" fillId="11" borderId="8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center"/>
    </xf>
    <xf numFmtId="166" fontId="2" fillId="11" borderId="8" xfId="0" applyNumberFormat="1" applyFont="1" applyFill="1" applyBorder="1" applyAlignment="1">
      <alignment horizontal="right"/>
    </xf>
    <xf numFmtId="166" fontId="2" fillId="11" borderId="8" xfId="0" applyNumberFormat="1" applyFont="1" applyFill="1" applyBorder="1"/>
    <xf numFmtId="166" fontId="2" fillId="11" borderId="8" xfId="0" applyNumberFormat="1" applyFont="1" applyFill="1" applyBorder="1" applyAlignment="1">
      <alignment horizontal="center"/>
    </xf>
    <xf numFmtId="167" fontId="2" fillId="11" borderId="8" xfId="0" applyNumberFormat="1" applyFont="1" applyFill="1" applyBorder="1"/>
    <xf numFmtId="2" fontId="2" fillId="11" borderId="8" xfId="0" applyNumberFormat="1" applyFont="1" applyFill="1" applyBorder="1"/>
    <xf numFmtId="2" fontId="2" fillId="11" borderId="8" xfId="0" applyNumberFormat="1" applyFont="1" applyFill="1" applyBorder="1" applyAlignment="1">
      <alignment horizontal="center"/>
    </xf>
    <xf numFmtId="2" fontId="2" fillId="11" borderId="8" xfId="0" applyNumberFormat="1" applyFont="1" applyFill="1" applyBorder="1" applyAlignment="1">
      <alignment horizontal="left" indent="3"/>
    </xf>
    <xf numFmtId="0" fontId="2" fillId="20" borderId="0" xfId="0" applyFont="1" applyFill="1" applyAlignment="1">
      <alignment vertical="center"/>
    </xf>
    <xf numFmtId="0" fontId="2" fillId="11" borderId="13" xfId="0" applyFont="1" applyFill="1" applyBorder="1" applyAlignment="1">
      <alignment horizontal="left"/>
    </xf>
    <xf numFmtId="166" fontId="2" fillId="11" borderId="13" xfId="0" applyNumberFormat="1" applyFont="1" applyFill="1" applyBorder="1" applyAlignment="1">
      <alignment horizontal="right"/>
    </xf>
    <xf numFmtId="166" fontId="2" fillId="11" borderId="13" xfId="0" applyNumberFormat="1" applyFont="1" applyFill="1" applyBorder="1"/>
    <xf numFmtId="166" fontId="2" fillId="11" borderId="13" xfId="0" applyNumberFormat="1" applyFont="1" applyFill="1" applyBorder="1" applyAlignment="1">
      <alignment horizontal="center"/>
    </xf>
    <xf numFmtId="2" fontId="2" fillId="11" borderId="13" xfId="0" applyNumberFormat="1" applyFont="1" applyFill="1" applyBorder="1"/>
    <xf numFmtId="2" fontId="2" fillId="11" borderId="13" xfId="0" applyNumberFormat="1" applyFont="1" applyFill="1" applyBorder="1" applyAlignment="1">
      <alignment horizontal="center"/>
    </xf>
    <xf numFmtId="166" fontId="2" fillId="11" borderId="4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center" vertical="center"/>
    </xf>
    <xf numFmtId="2" fontId="2" fillId="11" borderId="2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left" vertical="center"/>
    </xf>
    <xf numFmtId="2" fontId="2" fillId="11" borderId="8" xfId="0" applyNumberFormat="1" applyFont="1" applyFill="1" applyBorder="1" applyAlignment="1">
      <alignment horizontal="center" vertical="center"/>
    </xf>
    <xf numFmtId="2" fontId="2" fillId="11" borderId="19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>
      <alignment horizontal="center" vertical="center"/>
    </xf>
    <xf numFmtId="2" fontId="2" fillId="12" borderId="6" xfId="0" applyNumberFormat="1" applyFont="1" applyFill="1" applyBorder="1" applyAlignment="1">
      <alignment horizontal="left" vertical="center"/>
    </xf>
    <xf numFmtId="2" fontId="2" fillId="12" borderId="6" xfId="0" applyNumberFormat="1" applyFont="1" applyFill="1" applyBorder="1" applyAlignment="1">
      <alignment horizontal="center" vertical="center"/>
    </xf>
    <xf numFmtId="2" fontId="2" fillId="12" borderId="27" xfId="0" applyNumberFormat="1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2" fillId="12" borderId="8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2" fontId="2" fillId="13" borderId="8" xfId="0" applyNumberFormat="1" applyFont="1" applyFill="1" applyBorder="1" applyAlignment="1">
      <alignment horizontal="left" vertical="center"/>
    </xf>
    <xf numFmtId="2" fontId="2" fillId="13" borderId="8" xfId="0" applyNumberFormat="1" applyFont="1" applyFill="1" applyBorder="1" applyAlignment="1">
      <alignment horizontal="center" vertical="center"/>
    </xf>
    <xf numFmtId="2" fontId="2" fillId="13" borderId="11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28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/>
    </xf>
    <xf numFmtId="0" fontId="9" fillId="0" borderId="0" xfId="0" applyFont="1"/>
    <xf numFmtId="0" fontId="2" fillId="9" borderId="5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6" fontId="2" fillId="0" borderId="3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vertical="center"/>
    </xf>
    <xf numFmtId="166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166" fontId="2" fillId="6" borderId="6" xfId="0" applyNumberFormat="1" applyFont="1" applyFill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2" fontId="2" fillId="6" borderId="27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6" fontId="2" fillId="6" borderId="3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12" borderId="6" xfId="0" applyFont="1" applyFill="1" applyBorder="1" applyAlignment="1">
      <alignment vertical="center"/>
    </xf>
    <xf numFmtId="0" fontId="2" fillId="12" borderId="6" xfId="0" applyFont="1" applyFill="1" applyBorder="1" applyAlignment="1">
      <alignment horizontal="center" vertical="center"/>
    </xf>
    <xf numFmtId="166" fontId="2" fillId="12" borderId="6" xfId="0" applyNumberFormat="1" applyFont="1" applyFill="1" applyBorder="1" applyAlignment="1">
      <alignment horizontal="center" vertical="center"/>
    </xf>
    <xf numFmtId="167" fontId="2" fillId="12" borderId="6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166" fontId="2" fillId="12" borderId="3" xfId="0" applyNumberFormat="1" applyFont="1" applyFill="1" applyBorder="1" applyAlignment="1">
      <alignment horizontal="center" vertical="center"/>
    </xf>
    <xf numFmtId="167" fontId="2" fillId="12" borderId="3" xfId="0" applyNumberFormat="1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vertical="center"/>
    </xf>
    <xf numFmtId="0" fontId="2" fillId="12" borderId="8" xfId="0" applyFont="1" applyFill="1" applyBorder="1" applyAlignment="1">
      <alignment horizontal="center" vertical="center"/>
    </xf>
    <xf numFmtId="166" fontId="2" fillId="12" borderId="8" xfId="0" applyNumberFormat="1" applyFont="1" applyFill="1" applyBorder="1" applyAlignment="1">
      <alignment horizontal="center" vertical="center"/>
    </xf>
    <xf numFmtId="167" fontId="2" fillId="12" borderId="8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166" fontId="2" fillId="4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vertical="center"/>
    </xf>
    <xf numFmtId="167" fontId="2" fillId="4" borderId="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165" fontId="2" fillId="2" borderId="3" xfId="0" applyNumberFormat="1" applyFont="1" applyFill="1" applyBorder="1"/>
    <xf numFmtId="165" fontId="2" fillId="2" borderId="8" xfId="0" applyNumberFormat="1" applyFont="1" applyFill="1" applyBorder="1"/>
    <xf numFmtId="165" fontId="2" fillId="3" borderId="8" xfId="0" applyNumberFormat="1" applyFont="1" applyFill="1" applyBorder="1"/>
    <xf numFmtId="2" fontId="2" fillId="3" borderId="6" xfId="0" applyNumberFormat="1" applyFont="1" applyFill="1" applyBorder="1" applyAlignment="1">
      <alignment horizontal="left" indent="4"/>
    </xf>
    <xf numFmtId="165" fontId="2" fillId="2" borderId="6" xfId="0" applyNumberFormat="1" applyFont="1" applyFill="1" applyBorder="1"/>
    <xf numFmtId="2" fontId="2" fillId="2" borderId="6" xfId="0" applyNumberFormat="1" applyFont="1" applyFill="1" applyBorder="1" applyAlignment="1">
      <alignment horizontal="left" indent="4"/>
    </xf>
    <xf numFmtId="2" fontId="2" fillId="2" borderId="4" xfId="0" applyNumberFormat="1" applyFont="1" applyFill="1" applyBorder="1"/>
    <xf numFmtId="0" fontId="2" fillId="16" borderId="22" xfId="0" applyFont="1" applyFill="1" applyBorder="1" applyAlignment="1">
      <alignment horizontal="center"/>
    </xf>
    <xf numFmtId="166" fontId="2" fillId="2" borderId="6" xfId="0" applyNumberFormat="1" applyFont="1" applyFill="1" applyBorder="1" applyProtection="1">
      <protection locked="0"/>
    </xf>
    <xf numFmtId="166" fontId="2" fillId="2" borderId="6" xfId="0" applyNumberFormat="1" applyFont="1" applyFill="1" applyBorder="1" applyAlignment="1" applyProtection="1">
      <alignment horizontal="center"/>
      <protection locked="0"/>
    </xf>
    <xf numFmtId="167" fontId="2" fillId="2" borderId="6" xfId="0" applyNumberFormat="1" applyFont="1" applyFill="1" applyBorder="1" applyProtection="1"/>
    <xf numFmtId="2" fontId="2" fillId="2" borderId="6" xfId="0" applyNumberFormat="1" applyFont="1" applyFill="1" applyBorder="1" applyAlignment="1" applyProtection="1">
      <alignment horizontal="left" indent="3"/>
    </xf>
    <xf numFmtId="2" fontId="2" fillId="2" borderId="27" xfId="0" applyNumberFormat="1" applyFont="1" applyFill="1" applyBorder="1" applyAlignment="1" applyProtection="1">
      <alignment horizontal="left" indent="3"/>
    </xf>
    <xf numFmtId="166" fontId="2" fillId="2" borderId="3" xfId="0" applyNumberFormat="1" applyFont="1" applyFill="1" applyBorder="1" applyProtection="1">
      <protection locked="0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167" fontId="2" fillId="2" borderId="3" xfId="0" applyNumberFormat="1" applyFont="1" applyFill="1" applyBorder="1" applyProtection="1"/>
    <xf numFmtId="2" fontId="2" fillId="2" borderId="3" xfId="0" applyNumberFormat="1" applyFont="1" applyFill="1" applyBorder="1" applyAlignment="1" applyProtection="1">
      <alignment horizontal="left" indent="3"/>
    </xf>
    <xf numFmtId="2" fontId="2" fillId="2" borderId="10" xfId="0" applyNumberFormat="1" applyFont="1" applyFill="1" applyBorder="1" applyAlignment="1" applyProtection="1">
      <alignment horizontal="left" indent="3"/>
    </xf>
    <xf numFmtId="167" fontId="2" fillId="3" borderId="6" xfId="0" applyNumberFormat="1" applyFont="1" applyFill="1" applyBorder="1" applyProtection="1"/>
    <xf numFmtId="166" fontId="2" fillId="3" borderId="6" xfId="0" applyNumberFormat="1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left" indent="3"/>
    </xf>
    <xf numFmtId="2" fontId="2" fillId="3" borderId="27" xfId="0" applyNumberFormat="1" applyFont="1" applyFill="1" applyBorder="1" applyAlignment="1" applyProtection="1">
      <alignment horizontal="left" indent="3"/>
    </xf>
    <xf numFmtId="167" fontId="2" fillId="3" borderId="3" xfId="0" applyNumberFormat="1" applyFont="1" applyFill="1" applyBorder="1" applyProtection="1"/>
    <xf numFmtId="166" fontId="2" fillId="3" borderId="3" xfId="0" applyNumberFormat="1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left" indent="3"/>
    </xf>
    <xf numFmtId="2" fontId="2" fillId="3" borderId="10" xfId="0" applyNumberFormat="1" applyFont="1" applyFill="1" applyBorder="1" applyAlignment="1" applyProtection="1">
      <alignment horizontal="left" indent="3"/>
    </xf>
    <xf numFmtId="166" fontId="11" fillId="3" borderId="3" xfId="0" applyNumberFormat="1" applyFont="1" applyFill="1" applyBorder="1"/>
    <xf numFmtId="167" fontId="2" fillId="4" borderId="3" xfId="0" applyNumberFormat="1" applyFont="1" applyFill="1" applyBorder="1" applyProtection="1"/>
    <xf numFmtId="166" fontId="2" fillId="4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Alignment="1" applyProtection="1">
      <alignment horizontal="left" indent="3"/>
    </xf>
    <xf numFmtId="2" fontId="2" fillId="4" borderId="10" xfId="0" applyNumberFormat="1" applyFont="1" applyFill="1" applyBorder="1" applyAlignment="1" applyProtection="1">
      <alignment horizontal="left" indent="3"/>
    </xf>
    <xf numFmtId="165" fontId="2" fillId="6" borderId="8" xfId="0" applyNumberFormat="1" applyFont="1" applyFill="1" applyBorder="1" applyAlignment="1" applyProtection="1">
      <alignment horizontal="center"/>
      <protection locked="0"/>
    </xf>
    <xf numFmtId="167" fontId="2" fillId="6" borderId="8" xfId="0" applyNumberFormat="1" applyFont="1" applyFill="1" applyBorder="1" applyAlignment="1" applyProtection="1">
      <alignment horizontal="center"/>
    </xf>
    <xf numFmtId="2" fontId="2" fillId="6" borderId="8" xfId="0" applyNumberFormat="1" applyFont="1" applyFill="1" applyBorder="1" applyAlignment="1" applyProtection="1">
      <alignment horizontal="center"/>
      <protection locked="0"/>
    </xf>
    <xf numFmtId="2" fontId="2" fillId="6" borderId="8" xfId="0" applyNumberFormat="1" applyFont="1" applyFill="1" applyBorder="1" applyAlignment="1" applyProtection="1">
      <alignment horizontal="center"/>
    </xf>
    <xf numFmtId="2" fontId="2" fillId="6" borderId="11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/>
    <xf numFmtId="165" fontId="2" fillId="4" borderId="37" xfId="0" applyNumberFormat="1" applyFont="1" applyFill="1" applyBorder="1"/>
    <xf numFmtId="165" fontId="2" fillId="4" borderId="3" xfId="0" applyNumberFormat="1" applyFont="1" applyFill="1" applyBorder="1"/>
    <xf numFmtId="165" fontId="2" fillId="4" borderId="4" xfId="0" applyNumberFormat="1" applyFont="1" applyFill="1" applyBorder="1"/>
    <xf numFmtId="2" fontId="2" fillId="2" borderId="4" xfId="0" applyNumberFormat="1" applyFont="1" applyFill="1" applyBorder="1" applyAlignment="1">
      <alignment horizontal="left" indent="4"/>
    </xf>
    <xf numFmtId="164" fontId="2" fillId="6" borderId="3" xfId="0" applyNumberFormat="1" applyFont="1" applyFill="1" applyBorder="1"/>
    <xf numFmtId="166" fontId="2" fillId="16" borderId="13" xfId="0" applyNumberFormat="1" applyFont="1" applyFill="1" applyBorder="1" applyAlignment="1">
      <alignment horizontal="left" indent="4"/>
    </xf>
    <xf numFmtId="166" fontId="2" fillId="10" borderId="8" xfId="0" applyNumberFormat="1" applyFont="1" applyFill="1" applyBorder="1" applyAlignment="1">
      <alignment horizontal="left" indent="4"/>
    </xf>
    <xf numFmtId="165" fontId="2" fillId="2" borderId="13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167" fontId="2" fillId="2" borderId="13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2" fillId="5" borderId="13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67" fontId="2" fillId="3" borderId="13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7" fontId="2" fillId="4" borderId="13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left" indent="4"/>
    </xf>
    <xf numFmtId="169" fontId="2" fillId="6" borderId="3" xfId="0" applyNumberFormat="1" applyFont="1" applyFill="1" applyBorder="1"/>
    <xf numFmtId="165" fontId="2" fillId="10" borderId="3" xfId="0" applyNumberFormat="1" applyFont="1" applyFill="1" applyBorder="1"/>
    <xf numFmtId="0" fontId="11" fillId="5" borderId="3" xfId="0" applyFont="1" applyFill="1" applyBorder="1" applyAlignment="1">
      <alignment horizontal="center"/>
    </xf>
    <xf numFmtId="167" fontId="2" fillId="5" borderId="6" xfId="0" applyNumberFormat="1" applyFont="1" applyFill="1" applyBorder="1"/>
    <xf numFmtId="0" fontId="2" fillId="0" borderId="3" xfId="0" applyFont="1" applyFill="1" applyBorder="1" applyAlignment="1">
      <alignment horizontal="center" vertical="center" wrapText="1"/>
    </xf>
    <xf numFmtId="166" fontId="2" fillId="8" borderId="6" xfId="0" applyNumberFormat="1" applyFont="1" applyFill="1" applyBorder="1" applyAlignment="1">
      <alignment horizontal="left" indent="4"/>
    </xf>
    <xf numFmtId="166" fontId="2" fillId="5" borderId="3" xfId="0" applyNumberFormat="1" applyFont="1" applyFill="1" applyBorder="1" applyAlignment="1">
      <alignment horizontal="right"/>
    </xf>
    <xf numFmtId="166" fontId="2" fillId="5" borderId="8" xfId="0" applyNumberFormat="1" applyFont="1" applyFill="1" applyBorder="1" applyAlignment="1">
      <alignment horizontal="right"/>
    </xf>
    <xf numFmtId="2" fontId="2" fillId="16" borderId="8" xfId="0" applyNumberFormat="1" applyFont="1" applyFill="1" applyBorder="1" applyAlignment="1">
      <alignment vertical="center"/>
    </xf>
    <xf numFmtId="0" fontId="2" fillId="8" borderId="6" xfId="0" applyFont="1" applyFill="1" applyBorder="1"/>
    <xf numFmtId="2" fontId="2" fillId="2" borderId="17" xfId="0" quotePrefix="1" applyNumberFormat="1" applyFont="1" applyFill="1" applyBorder="1" applyAlignment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0" fontId="26" fillId="0" borderId="0" xfId="0" applyFont="1"/>
    <xf numFmtId="2" fontId="27" fillId="0" borderId="0" xfId="0" applyNumberFormat="1" applyFont="1"/>
    <xf numFmtId="2" fontId="5" fillId="0" borderId="0" xfId="0" applyNumberFormat="1" applyFont="1"/>
    <xf numFmtId="0" fontId="2" fillId="6" borderId="1" xfId="0" applyFont="1" applyFill="1" applyBorder="1" applyAlignment="1">
      <alignment vertical="top" wrapText="1"/>
    </xf>
    <xf numFmtId="1" fontId="2" fillId="6" borderId="1" xfId="0" applyNumberFormat="1" applyFont="1" applyFill="1" applyBorder="1" applyAlignment="1">
      <alignment horizontal="center" vertical="top"/>
    </xf>
    <xf numFmtId="166" fontId="2" fillId="6" borderId="1" xfId="0" applyNumberFormat="1" applyFont="1" applyFill="1" applyBorder="1" applyAlignment="1">
      <alignment vertical="top"/>
    </xf>
    <xf numFmtId="165" fontId="2" fillId="6" borderId="1" xfId="0" applyNumberFormat="1" applyFont="1" applyFill="1" applyBorder="1" applyAlignment="1">
      <alignment horizontal="center" vertical="top"/>
    </xf>
    <xf numFmtId="167" fontId="2" fillId="6" borderId="1" xfId="0" applyNumberFormat="1" applyFont="1" applyFill="1" applyBorder="1" applyAlignment="1">
      <alignment horizontal="center" vertical="top"/>
    </xf>
    <xf numFmtId="2" fontId="2" fillId="6" borderId="1" xfId="0" applyNumberFormat="1" applyFont="1" applyFill="1" applyBorder="1" applyAlignment="1">
      <alignment horizontal="center" vertical="top"/>
    </xf>
    <xf numFmtId="2" fontId="2" fillId="6" borderId="2" xfId="0" applyNumberFormat="1" applyFont="1" applyFill="1" applyBorder="1" applyAlignment="1">
      <alignment horizontal="center" vertical="top"/>
    </xf>
    <xf numFmtId="165" fontId="2" fillId="8" borderId="6" xfId="0" applyNumberFormat="1" applyFont="1" applyFill="1" applyBorder="1"/>
    <xf numFmtId="2" fontId="2" fillId="8" borderId="6" xfId="0" applyNumberFormat="1" applyFont="1" applyFill="1" applyBorder="1"/>
    <xf numFmtId="165" fontId="2" fillId="3" borderId="13" xfId="0" applyNumberFormat="1" applyFont="1" applyFill="1" applyBorder="1"/>
    <xf numFmtId="2" fontId="2" fillId="16" borderId="3" xfId="0" applyNumberFormat="1" applyFont="1" applyFill="1" applyBorder="1" applyAlignment="1">
      <alignment horizontal="left" indent="4"/>
    </xf>
    <xf numFmtId="165" fontId="2" fillId="8" borderId="8" xfId="0" applyNumberFormat="1" applyFont="1" applyFill="1" applyBorder="1" applyAlignment="1">
      <alignment horizontal="left" indent="4"/>
    </xf>
    <xf numFmtId="165" fontId="2" fillId="5" borderId="4" xfId="0" applyNumberFormat="1" applyFont="1" applyFill="1" applyBorder="1"/>
    <xf numFmtId="2" fontId="2" fillId="5" borderId="4" xfId="0" applyNumberFormat="1" applyFont="1" applyFill="1" applyBorder="1"/>
    <xf numFmtId="167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left" indent="3"/>
    </xf>
    <xf numFmtId="2" fontId="2" fillId="3" borderId="2" xfId="0" applyNumberFormat="1" applyFont="1" applyFill="1" applyBorder="1" applyAlignment="1">
      <alignment horizontal="left" indent="3"/>
    </xf>
    <xf numFmtId="165" fontId="2" fillId="4" borderId="37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7" fontId="2" fillId="4" borderId="4" xfId="0" applyNumberFormat="1" applyFont="1" applyFill="1" applyBorder="1"/>
    <xf numFmtId="165" fontId="2" fillId="6" borderId="37" xfId="0" applyNumberFormat="1" applyFont="1" applyFill="1" applyBorder="1"/>
    <xf numFmtId="2" fontId="2" fillId="6" borderId="37" xfId="0" applyNumberFormat="1" applyFont="1" applyFill="1" applyBorder="1"/>
    <xf numFmtId="165" fontId="2" fillId="6" borderId="37" xfId="0" applyNumberFormat="1" applyFont="1" applyFill="1" applyBorder="1" applyAlignment="1">
      <alignment horizontal="center"/>
    </xf>
    <xf numFmtId="167" fontId="2" fillId="6" borderId="13" xfId="0" applyNumberFormat="1" applyFont="1" applyFill="1" applyBorder="1"/>
    <xf numFmtId="2" fontId="2" fillId="6" borderId="13" xfId="0" applyNumberFormat="1" applyFont="1" applyFill="1" applyBorder="1"/>
    <xf numFmtId="2" fontId="2" fillId="6" borderId="13" xfId="0" applyNumberFormat="1" applyFont="1" applyFill="1" applyBorder="1" applyAlignment="1">
      <alignment horizontal="left" indent="3"/>
    </xf>
    <xf numFmtId="2" fontId="2" fillId="6" borderId="28" xfId="0" applyNumberFormat="1" applyFont="1" applyFill="1" applyBorder="1" applyAlignment="1">
      <alignment horizontal="left" indent="3"/>
    </xf>
    <xf numFmtId="165" fontId="2" fillId="6" borderId="13" xfId="0" applyNumberFormat="1" applyFont="1" applyFill="1" applyBorder="1"/>
    <xf numFmtId="2" fontId="2" fillId="6" borderId="13" xfId="0" applyNumberFormat="1" applyFont="1" applyFill="1" applyBorder="1" applyAlignment="1">
      <alignment horizontal="left" indent="4"/>
    </xf>
    <xf numFmtId="2" fontId="2" fillId="5" borderId="6" xfId="0" applyNumberFormat="1" applyFont="1" applyFill="1" applyBorder="1" applyAlignment="1">
      <alignment horizontal="left" indent="4"/>
    </xf>
    <xf numFmtId="0" fontId="2" fillId="2" borderId="1" xfId="0" applyFont="1" applyFill="1" applyBorder="1"/>
    <xf numFmtId="166" fontId="2" fillId="2" borderId="22" xfId="0" applyNumberFormat="1" applyFont="1" applyFill="1" applyBorder="1"/>
    <xf numFmtId="166" fontId="2" fillId="2" borderId="1" xfId="0" applyNumberFormat="1" applyFont="1" applyFill="1" applyBorder="1" applyAlignment="1">
      <alignment horizontal="left" indent="4"/>
    </xf>
    <xf numFmtId="167" fontId="2" fillId="2" borderId="1" xfId="0" applyNumberFormat="1" applyFont="1" applyFill="1" applyBorder="1"/>
    <xf numFmtId="2" fontId="2" fillId="2" borderId="1" xfId="0" applyNumberFormat="1" applyFont="1" applyFill="1" applyBorder="1"/>
    <xf numFmtId="2" fontId="2" fillId="6" borderId="7" xfId="0" applyNumberFormat="1" applyFont="1" applyFill="1" applyBorder="1" applyAlignment="1">
      <alignment horizontal="left" indent="3"/>
    </xf>
    <xf numFmtId="0" fontId="2" fillId="19" borderId="6" xfId="0" applyFont="1" applyFill="1" applyBorder="1"/>
    <xf numFmtId="0" fontId="2" fillId="4" borderId="37" xfId="0" applyFont="1" applyFill="1" applyBorder="1"/>
    <xf numFmtId="2" fontId="2" fillId="21" borderId="3" xfId="0" applyNumberFormat="1" applyFont="1" applyFill="1" applyBorder="1" applyAlignment="1">
      <alignment horizontal="center"/>
    </xf>
    <xf numFmtId="2" fontId="2" fillId="21" borderId="6" xfId="0" applyNumberFormat="1" applyFont="1" applyFill="1" applyBorder="1" applyAlignment="1">
      <alignment horizontal="center"/>
    </xf>
    <xf numFmtId="0" fontId="11" fillId="16" borderId="1" xfId="0" applyFont="1" applyFill="1" applyBorder="1"/>
    <xf numFmtId="0" fontId="11" fillId="5" borderId="1" xfId="0" applyFont="1" applyFill="1" applyBorder="1" applyAlignment="1">
      <alignment horizontal="center"/>
    </xf>
    <xf numFmtId="166" fontId="2" fillId="5" borderId="37" xfId="0" applyNumberFormat="1" applyFont="1" applyFill="1" applyBorder="1"/>
    <xf numFmtId="166" fontId="2" fillId="5" borderId="1" xfId="0" applyNumberFormat="1" applyFont="1" applyFill="1" applyBorder="1"/>
    <xf numFmtId="166" fontId="2" fillId="5" borderId="37" xfId="0" applyNumberFormat="1" applyFont="1" applyFill="1" applyBorder="1" applyAlignment="1">
      <alignment horizontal="left" indent="4"/>
    </xf>
    <xf numFmtId="167" fontId="2" fillId="5" borderId="22" xfId="0" applyNumberFormat="1" applyFont="1" applyFill="1" applyBorder="1"/>
    <xf numFmtId="2" fontId="2" fillId="5" borderId="22" xfId="0" applyNumberFormat="1" applyFont="1" applyFill="1" applyBorder="1" applyAlignment="1">
      <alignment horizontal="left" indent="3"/>
    </xf>
    <xf numFmtId="0" fontId="11" fillId="16" borderId="3" xfId="0" applyFont="1" applyFill="1" applyBorder="1"/>
    <xf numFmtId="2" fontId="2" fillId="16" borderId="13" xfId="0" applyNumberFormat="1" applyFont="1" applyFill="1" applyBorder="1" applyAlignment="1">
      <alignment horizontal="left" indent="3"/>
    </xf>
    <xf numFmtId="2" fontId="2" fillId="16" borderId="28" xfId="0" applyNumberFormat="1" applyFont="1" applyFill="1" applyBorder="1" applyAlignment="1">
      <alignment horizontal="left" indent="3"/>
    </xf>
    <xf numFmtId="167" fontId="2" fillId="16" borderId="13" xfId="0" applyNumberFormat="1" applyFont="1" applyFill="1" applyBorder="1"/>
    <xf numFmtId="2" fontId="2" fillId="16" borderId="13" xfId="0" applyNumberFormat="1" applyFont="1" applyFill="1" applyBorder="1"/>
    <xf numFmtId="166" fontId="2" fillId="10" borderId="13" xfId="0" applyNumberFormat="1" applyFont="1" applyFill="1" applyBorder="1" applyAlignment="1">
      <alignment horizontal="left" indent="4"/>
    </xf>
    <xf numFmtId="166" fontId="2" fillId="8" borderId="3" xfId="0" applyNumberFormat="1" applyFont="1" applyFill="1" applyBorder="1" applyAlignment="1"/>
    <xf numFmtId="0" fontId="2" fillId="8" borderId="3" xfId="0" applyFont="1" applyFill="1" applyBorder="1" applyAlignment="1"/>
    <xf numFmtId="166" fontId="2" fillId="8" borderId="3" xfId="0" applyNumberFormat="1" applyFont="1" applyFill="1" applyBorder="1" applyAlignment="1">
      <alignment horizontal="left" indent="3"/>
    </xf>
    <xf numFmtId="166" fontId="2" fillId="4" borderId="8" xfId="0" applyNumberFormat="1" applyFont="1" applyFill="1" applyBorder="1" applyAlignment="1">
      <alignment horizontal="left" indent="4"/>
    </xf>
    <xf numFmtId="166" fontId="2" fillId="16" borderId="8" xfId="0" applyNumberFormat="1" applyFont="1" applyFill="1" applyBorder="1" applyAlignment="1">
      <alignment horizontal="left" indent="4"/>
    </xf>
    <xf numFmtId="2" fontId="2" fillId="6" borderId="8" xfId="0" applyNumberFormat="1" applyFont="1" applyFill="1" applyBorder="1"/>
    <xf numFmtId="0" fontId="4" fillId="8" borderId="8" xfId="0" applyFont="1" applyFill="1" applyBorder="1"/>
    <xf numFmtId="0" fontId="2" fillId="11" borderId="6" xfId="6" applyFont="1" applyFill="1" applyBorder="1" applyAlignment="1">
      <alignment horizontal="left"/>
    </xf>
    <xf numFmtId="0" fontId="2" fillId="11" borderId="6" xfId="6" applyFont="1" applyFill="1" applyBorder="1" applyAlignment="1">
      <alignment horizontal="center"/>
    </xf>
    <xf numFmtId="166" fontId="2" fillId="11" borderId="6" xfId="6" applyNumberFormat="1" applyFont="1" applyFill="1" applyBorder="1" applyAlignment="1">
      <alignment horizontal="right"/>
    </xf>
    <xf numFmtId="166" fontId="2" fillId="11" borderId="6" xfId="6" applyNumberFormat="1" applyFont="1" applyFill="1" applyBorder="1"/>
    <xf numFmtId="166" fontId="2" fillId="11" borderId="6" xfId="6" applyNumberFormat="1" applyFont="1" applyFill="1" applyBorder="1" applyAlignment="1">
      <alignment horizontal="center"/>
    </xf>
    <xf numFmtId="167" fontId="2" fillId="11" borderId="6" xfId="6" applyNumberFormat="1" applyFont="1" applyFill="1" applyBorder="1"/>
    <xf numFmtId="2" fontId="2" fillId="11" borderId="6" xfId="6" applyNumberFormat="1" applyFont="1" applyFill="1" applyBorder="1"/>
    <xf numFmtId="2" fontId="2" fillId="11" borderId="6" xfId="6" applyNumberFormat="1" applyFont="1" applyFill="1" applyBorder="1" applyAlignment="1">
      <alignment horizontal="center"/>
    </xf>
    <xf numFmtId="2" fontId="2" fillId="11" borderId="6" xfId="6" applyNumberFormat="1" applyFont="1" applyFill="1" applyBorder="1" applyAlignment="1">
      <alignment horizontal="left" indent="3"/>
    </xf>
    <xf numFmtId="0" fontId="2" fillId="9" borderId="13" xfId="4" applyFont="1" applyFill="1" applyBorder="1" applyAlignment="1">
      <alignment vertical="center"/>
    </xf>
    <xf numFmtId="2" fontId="2" fillId="9" borderId="13" xfId="4" applyNumberFormat="1" applyFont="1" applyFill="1" applyBorder="1" applyAlignment="1">
      <alignment vertical="center"/>
    </xf>
    <xf numFmtId="0" fontId="2" fillId="9" borderId="3" xfId="4" applyFont="1" applyFill="1" applyBorder="1" applyAlignment="1">
      <alignment vertical="center"/>
    </xf>
    <xf numFmtId="2" fontId="2" fillId="9" borderId="3" xfId="4" applyNumberFormat="1" applyFont="1" applyFill="1" applyBorder="1" applyAlignment="1">
      <alignment vertical="center"/>
    </xf>
    <xf numFmtId="0" fontId="11" fillId="10" borderId="13" xfId="4" applyFont="1" applyFill="1" applyBorder="1"/>
    <xf numFmtId="0" fontId="11" fillId="10" borderId="13" xfId="4" applyFont="1" applyFill="1" applyBorder="1" applyAlignment="1">
      <alignment horizontal="center"/>
    </xf>
    <xf numFmtId="166" fontId="2" fillId="10" borderId="13" xfId="4" applyNumberFormat="1" applyFont="1" applyFill="1" applyBorder="1"/>
    <xf numFmtId="166" fontId="2" fillId="10" borderId="13" xfId="4" applyNumberFormat="1" applyFont="1" applyFill="1" applyBorder="1" applyAlignment="1">
      <alignment horizontal="center"/>
    </xf>
    <xf numFmtId="167" fontId="2" fillId="10" borderId="13" xfId="4" applyNumberFormat="1" applyFont="1" applyFill="1" applyBorder="1"/>
    <xf numFmtId="2" fontId="2" fillId="10" borderId="13" xfId="4" applyNumberFormat="1" applyFont="1" applyFill="1" applyBorder="1"/>
    <xf numFmtId="2" fontId="2" fillId="10" borderId="13" xfId="4" applyNumberFormat="1" applyFont="1" applyFill="1" applyBorder="1" applyAlignment="1">
      <alignment horizontal="center"/>
    </xf>
    <xf numFmtId="2" fontId="2" fillId="10" borderId="13" xfId="4" applyNumberFormat="1" applyFont="1" applyFill="1" applyBorder="1" applyAlignment="1">
      <alignment horizontal="left" indent="3"/>
    </xf>
    <xf numFmtId="2" fontId="2" fillId="10" borderId="28" xfId="4" applyNumberFormat="1" applyFont="1" applyFill="1" applyBorder="1" applyAlignment="1">
      <alignment horizontal="left" indent="3"/>
    </xf>
    <xf numFmtId="0" fontId="2" fillId="13" borderId="6" xfId="4" applyFont="1" applyFill="1" applyBorder="1"/>
    <xf numFmtId="0" fontId="2" fillId="13" borderId="6" xfId="4" applyFont="1" applyFill="1" applyBorder="1" applyAlignment="1">
      <alignment horizontal="center"/>
    </xf>
    <xf numFmtId="166" fontId="2" fillId="13" borderId="6" xfId="4" applyNumberFormat="1" applyFont="1" applyFill="1" applyBorder="1"/>
    <xf numFmtId="166" fontId="2" fillId="13" borderId="6" xfId="4" applyNumberFormat="1" applyFont="1" applyFill="1" applyBorder="1" applyAlignment="1">
      <alignment horizontal="center"/>
    </xf>
    <xf numFmtId="167" fontId="2" fillId="13" borderId="6" xfId="4" applyNumberFormat="1" applyFont="1" applyFill="1" applyBorder="1"/>
    <xf numFmtId="2" fontId="2" fillId="13" borderId="6" xfId="4" applyNumberFormat="1" applyFont="1" applyFill="1" applyBorder="1"/>
    <xf numFmtId="2" fontId="2" fillId="13" borderId="6" xfId="4" applyNumberFormat="1" applyFont="1" applyFill="1" applyBorder="1" applyAlignment="1">
      <alignment horizontal="center"/>
    </xf>
    <xf numFmtId="2" fontId="2" fillId="13" borderId="6" xfId="4" applyNumberFormat="1" applyFont="1" applyFill="1" applyBorder="1" applyAlignment="1">
      <alignment horizontal="left" indent="3"/>
    </xf>
    <xf numFmtId="2" fontId="2" fillId="13" borderId="27" xfId="4" applyNumberFormat="1" applyFont="1" applyFill="1" applyBorder="1" applyAlignment="1">
      <alignment horizontal="left" indent="3"/>
    </xf>
    <xf numFmtId="0" fontId="2" fillId="13" borderId="3" xfId="4" applyFont="1" applyFill="1" applyBorder="1"/>
    <xf numFmtId="0" fontId="2" fillId="13" borderId="3" xfId="4" applyFont="1" applyFill="1" applyBorder="1" applyAlignment="1">
      <alignment horizontal="center"/>
    </xf>
    <xf numFmtId="166" fontId="2" fillId="13" borderId="3" xfId="4" applyNumberFormat="1" applyFont="1" applyFill="1" applyBorder="1"/>
    <xf numFmtId="166" fontId="2" fillId="13" borderId="3" xfId="4" applyNumberFormat="1" applyFont="1" applyFill="1" applyBorder="1" applyAlignment="1">
      <alignment horizontal="center"/>
    </xf>
    <xf numFmtId="167" fontId="2" fillId="13" borderId="3" xfId="4" applyNumberFormat="1" applyFont="1" applyFill="1" applyBorder="1"/>
    <xf numFmtId="2" fontId="2" fillId="13" borderId="3" xfId="4" applyNumberFormat="1" applyFont="1" applyFill="1" applyBorder="1"/>
    <xf numFmtId="2" fontId="2" fillId="13" borderId="3" xfId="4" applyNumberFormat="1" applyFont="1" applyFill="1" applyBorder="1" applyAlignment="1">
      <alignment horizontal="center"/>
    </xf>
    <xf numFmtId="2" fontId="2" fillId="13" borderId="3" xfId="4" applyNumberFormat="1" applyFont="1" applyFill="1" applyBorder="1" applyAlignment="1">
      <alignment horizontal="left" indent="3"/>
    </xf>
    <xf numFmtId="2" fontId="2" fillId="13" borderId="10" xfId="4" applyNumberFormat="1" applyFont="1" applyFill="1" applyBorder="1" applyAlignment="1">
      <alignment horizontal="left" indent="3"/>
    </xf>
    <xf numFmtId="0" fontId="2" fillId="13" borderId="8" xfId="4" applyFont="1" applyFill="1" applyBorder="1"/>
    <xf numFmtId="0" fontId="2" fillId="13" borderId="8" xfId="4" applyFont="1" applyFill="1" applyBorder="1" applyAlignment="1">
      <alignment horizontal="center"/>
    </xf>
    <xf numFmtId="166" fontId="2" fillId="13" borderId="8" xfId="4" applyNumberFormat="1" applyFont="1" applyFill="1" applyBorder="1"/>
    <xf numFmtId="166" fontId="2" fillId="13" borderId="8" xfId="4" applyNumberFormat="1" applyFont="1" applyFill="1" applyBorder="1" applyAlignment="1">
      <alignment horizontal="center"/>
    </xf>
    <xf numFmtId="167" fontId="2" fillId="13" borderId="8" xfId="4" applyNumberFormat="1" applyFont="1" applyFill="1" applyBorder="1"/>
    <xf numFmtId="2" fontId="2" fillId="13" borderId="8" xfId="4" applyNumberFormat="1" applyFont="1" applyFill="1" applyBorder="1"/>
    <xf numFmtId="2" fontId="2" fillId="13" borderId="8" xfId="4" applyNumberFormat="1" applyFont="1" applyFill="1" applyBorder="1" applyAlignment="1">
      <alignment horizontal="center"/>
    </xf>
    <xf numFmtId="2" fontId="2" fillId="13" borderId="8" xfId="4" applyNumberFormat="1" applyFont="1" applyFill="1" applyBorder="1" applyAlignment="1">
      <alignment horizontal="left" indent="3"/>
    </xf>
    <xf numFmtId="2" fontId="2" fillId="13" borderId="11" xfId="4" applyNumberFormat="1" applyFont="1" applyFill="1" applyBorder="1" applyAlignment="1">
      <alignment horizontal="left" indent="3"/>
    </xf>
    <xf numFmtId="0" fontId="2" fillId="4" borderId="6" xfId="4" applyFont="1" applyFill="1" applyBorder="1"/>
    <xf numFmtId="0" fontId="2" fillId="4" borderId="6" xfId="4" applyFont="1" applyFill="1" applyBorder="1" applyAlignment="1">
      <alignment horizontal="center"/>
    </xf>
    <xf numFmtId="166" fontId="2" fillId="4" borderId="6" xfId="4" applyNumberFormat="1" applyFont="1" applyFill="1" applyBorder="1"/>
    <xf numFmtId="166" fontId="2" fillId="4" borderId="6" xfId="4" applyNumberFormat="1" applyFont="1" applyFill="1" applyBorder="1" applyAlignment="1">
      <alignment horizontal="center"/>
    </xf>
    <xf numFmtId="167" fontId="2" fillId="4" borderId="6" xfId="4" applyNumberFormat="1" applyFont="1" applyFill="1" applyBorder="1"/>
    <xf numFmtId="2" fontId="2" fillId="4" borderId="6" xfId="4" applyNumberFormat="1" applyFont="1" applyFill="1" applyBorder="1"/>
    <xf numFmtId="2" fontId="2" fillId="4" borderId="6" xfId="4" applyNumberFormat="1" applyFont="1" applyFill="1" applyBorder="1" applyAlignment="1">
      <alignment horizontal="center"/>
    </xf>
    <xf numFmtId="2" fontId="2" fillId="4" borderId="6" xfId="4" applyNumberFormat="1" applyFont="1" applyFill="1" applyBorder="1" applyAlignment="1">
      <alignment horizontal="left" indent="3"/>
    </xf>
    <xf numFmtId="2" fontId="2" fillId="4" borderId="27" xfId="4" applyNumberFormat="1" applyFont="1" applyFill="1" applyBorder="1" applyAlignment="1">
      <alignment horizontal="left" indent="3"/>
    </xf>
    <xf numFmtId="0" fontId="2" fillId="4" borderId="3" xfId="4" applyFont="1" applyFill="1" applyBorder="1"/>
    <xf numFmtId="0" fontId="2" fillId="4" borderId="3" xfId="4" applyFont="1" applyFill="1" applyBorder="1" applyAlignment="1">
      <alignment horizontal="center"/>
    </xf>
    <xf numFmtId="166" fontId="2" fillId="4" borderId="3" xfId="4" applyNumberFormat="1" applyFont="1" applyFill="1" applyBorder="1"/>
    <xf numFmtId="166" fontId="2" fillId="4" borderId="3" xfId="4" applyNumberFormat="1" applyFont="1" applyFill="1" applyBorder="1" applyAlignment="1">
      <alignment horizontal="center"/>
    </xf>
    <xf numFmtId="167" fontId="2" fillId="4" borderId="3" xfId="4" applyNumberFormat="1" applyFont="1" applyFill="1" applyBorder="1"/>
    <xf numFmtId="2" fontId="2" fillId="4" borderId="3" xfId="4" applyNumberFormat="1" applyFont="1" applyFill="1" applyBorder="1"/>
    <xf numFmtId="2" fontId="2" fillId="4" borderId="3" xfId="4" applyNumberFormat="1" applyFont="1" applyFill="1" applyBorder="1" applyAlignment="1">
      <alignment horizontal="center"/>
    </xf>
    <xf numFmtId="2" fontId="2" fillId="4" borderId="3" xfId="4" applyNumberFormat="1" applyFont="1" applyFill="1" applyBorder="1" applyAlignment="1">
      <alignment horizontal="left" indent="3"/>
    </xf>
    <xf numFmtId="2" fontId="2" fillId="4" borderId="10" xfId="4" applyNumberFormat="1" applyFont="1" applyFill="1" applyBorder="1" applyAlignment="1">
      <alignment horizontal="left" indent="3"/>
    </xf>
    <xf numFmtId="0" fontId="2" fillId="11" borderId="3" xfId="4" applyFont="1" applyFill="1" applyBorder="1" applyAlignment="1">
      <alignment horizontal="left"/>
    </xf>
    <xf numFmtId="0" fontId="2" fillId="11" borderId="3" xfId="4" applyFont="1" applyFill="1" applyBorder="1" applyAlignment="1">
      <alignment horizontal="center"/>
    </xf>
    <xf numFmtId="166" fontId="2" fillId="11" borderId="3" xfId="4" applyNumberFormat="1" applyFont="1" applyFill="1" applyBorder="1" applyAlignment="1">
      <alignment horizontal="right"/>
    </xf>
    <xf numFmtId="166" fontId="2" fillId="11" borderId="3" xfId="4" applyNumberFormat="1" applyFont="1" applyFill="1" applyBorder="1"/>
    <xf numFmtId="166" fontId="2" fillId="11" borderId="3" xfId="4" applyNumberFormat="1" applyFont="1" applyFill="1" applyBorder="1" applyAlignment="1">
      <alignment horizontal="center"/>
    </xf>
    <xf numFmtId="167" fontId="2" fillId="11" borderId="3" xfId="4" applyNumberFormat="1" applyFont="1" applyFill="1" applyBorder="1"/>
    <xf numFmtId="2" fontId="2" fillId="11" borderId="3" xfId="4" applyNumberFormat="1" applyFont="1" applyFill="1" applyBorder="1"/>
    <xf numFmtId="2" fontId="2" fillId="11" borderId="3" xfId="4" applyNumberFormat="1" applyFont="1" applyFill="1" applyBorder="1" applyAlignment="1">
      <alignment horizontal="center"/>
    </xf>
    <xf numFmtId="2" fontId="2" fillId="11" borderId="3" xfId="4" applyNumberFormat="1" applyFont="1" applyFill="1" applyBorder="1" applyAlignment="1">
      <alignment horizontal="left" indent="3"/>
    </xf>
    <xf numFmtId="2" fontId="2" fillId="11" borderId="27" xfId="4" applyNumberFormat="1" applyFont="1" applyFill="1" applyBorder="1" applyAlignment="1">
      <alignment horizontal="left" indent="3"/>
    </xf>
    <xf numFmtId="0" fontId="11" fillId="10" borderId="22" xfId="4" applyFont="1" applyFill="1" applyBorder="1"/>
    <xf numFmtId="0" fontId="11" fillId="10" borderId="22" xfId="4" applyFont="1" applyFill="1" applyBorder="1" applyAlignment="1">
      <alignment horizontal="center"/>
    </xf>
    <xf numFmtId="166" fontId="2" fillId="10" borderId="22" xfId="4" applyNumberFormat="1" applyFont="1" applyFill="1" applyBorder="1"/>
    <xf numFmtId="166" fontId="2" fillId="10" borderId="22" xfId="4" applyNumberFormat="1" applyFont="1" applyFill="1" applyBorder="1" applyAlignment="1">
      <alignment horizontal="center"/>
    </xf>
    <xf numFmtId="167" fontId="2" fillId="10" borderId="22" xfId="4" applyNumberFormat="1" applyFont="1" applyFill="1" applyBorder="1"/>
    <xf numFmtId="2" fontId="2" fillId="10" borderId="22" xfId="4" applyNumberFormat="1" applyFont="1" applyFill="1" applyBorder="1"/>
    <xf numFmtId="2" fontId="2" fillId="10" borderId="22" xfId="4" applyNumberFormat="1" applyFont="1" applyFill="1" applyBorder="1" applyAlignment="1">
      <alignment horizontal="center"/>
    </xf>
    <xf numFmtId="2" fontId="2" fillId="10" borderId="22" xfId="4" applyNumberFormat="1" applyFont="1" applyFill="1" applyBorder="1" applyAlignment="1">
      <alignment horizontal="left" indent="3"/>
    </xf>
    <xf numFmtId="2" fontId="2" fillId="10" borderId="29" xfId="4" applyNumberFormat="1" applyFont="1" applyFill="1" applyBorder="1" applyAlignment="1">
      <alignment horizontal="left" indent="3"/>
    </xf>
    <xf numFmtId="0" fontId="2" fillId="11" borderId="37" xfId="4" applyFont="1" applyFill="1" applyBorder="1" applyAlignment="1">
      <alignment horizontal="left" vertical="center"/>
    </xf>
    <xf numFmtId="0" fontId="2" fillId="11" borderId="37" xfId="4" applyFont="1" applyFill="1" applyBorder="1" applyAlignment="1">
      <alignment horizontal="center" vertical="center"/>
    </xf>
    <xf numFmtId="166" fontId="2" fillId="11" borderId="37" xfId="4" applyNumberFormat="1" applyFont="1" applyFill="1" applyBorder="1" applyAlignment="1">
      <alignment horizontal="center" vertical="center"/>
    </xf>
    <xf numFmtId="167" fontId="2" fillId="11" borderId="37" xfId="4" applyNumberFormat="1" applyFont="1" applyFill="1" applyBorder="1" applyAlignment="1">
      <alignment horizontal="center" vertical="center"/>
    </xf>
    <xf numFmtId="2" fontId="2" fillId="11" borderId="37" xfId="4" applyNumberFormat="1" applyFont="1" applyFill="1" applyBorder="1" applyAlignment="1">
      <alignment horizontal="center" vertical="center"/>
    </xf>
    <xf numFmtId="2" fontId="2" fillId="11" borderId="41" xfId="4" applyNumberFormat="1" applyFont="1" applyFill="1" applyBorder="1" applyAlignment="1">
      <alignment horizontal="center" vertical="center"/>
    </xf>
    <xf numFmtId="0" fontId="2" fillId="9" borderId="3" xfId="4" applyFont="1" applyFill="1" applyBorder="1" applyAlignment="1">
      <alignment horizontal="left" vertical="center"/>
    </xf>
    <xf numFmtId="0" fontId="2" fillId="9" borderId="3" xfId="4" applyFont="1" applyFill="1" applyBorder="1" applyAlignment="1">
      <alignment horizontal="center" vertical="center"/>
    </xf>
    <xf numFmtId="166" fontId="2" fillId="9" borderId="3" xfId="4" applyNumberFormat="1" applyFont="1" applyFill="1" applyBorder="1" applyAlignment="1">
      <alignment horizontal="center" vertical="center"/>
    </xf>
    <xf numFmtId="167" fontId="2" fillId="9" borderId="3" xfId="4" applyNumberFormat="1" applyFont="1" applyFill="1" applyBorder="1" applyAlignment="1">
      <alignment horizontal="center" vertical="center"/>
    </xf>
    <xf numFmtId="2" fontId="2" fillId="9" borderId="3" xfId="4" applyNumberFormat="1" applyFont="1" applyFill="1" applyBorder="1" applyAlignment="1">
      <alignment horizontal="center" vertical="center"/>
    </xf>
    <xf numFmtId="2" fontId="2" fillId="9" borderId="10" xfId="4" applyNumberFormat="1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left" vertical="center"/>
    </xf>
    <xf numFmtId="0" fontId="2" fillId="0" borderId="3" xfId="4" applyFont="1" applyFill="1" applyBorder="1" applyAlignment="1">
      <alignment horizontal="center" vertical="center"/>
    </xf>
    <xf numFmtId="166" fontId="2" fillId="0" borderId="3" xfId="4" applyNumberFormat="1" applyFont="1" applyFill="1" applyBorder="1" applyAlignment="1">
      <alignment horizontal="center" vertical="center"/>
    </xf>
    <xf numFmtId="167" fontId="2" fillId="0" borderId="3" xfId="4" applyNumberFormat="1" applyFont="1" applyFill="1" applyBorder="1" applyAlignment="1">
      <alignment horizontal="center" vertical="center"/>
    </xf>
    <xf numFmtId="2" fontId="2" fillId="0" borderId="3" xfId="4" applyNumberFormat="1" applyFont="1" applyFill="1" applyBorder="1" applyAlignment="1">
      <alignment horizontal="center" vertical="center"/>
    </xf>
    <xf numFmtId="2" fontId="2" fillId="0" borderId="10" xfId="4" applyNumberFormat="1" applyFont="1" applyFill="1" applyBorder="1" applyAlignment="1">
      <alignment horizontal="center" vertical="center"/>
    </xf>
    <xf numFmtId="0" fontId="11" fillId="10" borderId="13" xfId="4" applyFont="1" applyFill="1" applyBorder="1" applyAlignment="1">
      <alignment vertical="center"/>
    </xf>
    <xf numFmtId="0" fontId="11" fillId="10" borderId="13" xfId="4" applyFont="1" applyFill="1" applyBorder="1" applyAlignment="1">
      <alignment horizontal="center" vertical="center"/>
    </xf>
    <xf numFmtId="166" fontId="2" fillId="10" borderId="13" xfId="4" applyNumberFormat="1" applyFont="1" applyFill="1" applyBorder="1" applyAlignment="1">
      <alignment horizontal="center" vertical="center"/>
    </xf>
    <xf numFmtId="167" fontId="2" fillId="10" borderId="13" xfId="4" applyNumberFormat="1" applyFont="1" applyFill="1" applyBorder="1" applyAlignment="1">
      <alignment horizontal="center" vertical="center"/>
    </xf>
    <xf numFmtId="2" fontId="2" fillId="10" borderId="13" xfId="4" applyNumberFormat="1" applyFont="1" applyFill="1" applyBorder="1" applyAlignment="1">
      <alignment horizontal="center" vertical="center"/>
    </xf>
    <xf numFmtId="2" fontId="2" fillId="10" borderId="28" xfId="4" applyNumberFormat="1" applyFont="1" applyFill="1" applyBorder="1" applyAlignment="1">
      <alignment horizontal="center" vertical="center"/>
    </xf>
    <xf numFmtId="0" fontId="11" fillId="10" borderId="22" xfId="4" applyFont="1" applyFill="1" applyBorder="1" applyAlignment="1">
      <alignment vertical="center"/>
    </xf>
    <xf numFmtId="0" fontId="11" fillId="10" borderId="22" xfId="4" applyFont="1" applyFill="1" applyBorder="1" applyAlignment="1">
      <alignment horizontal="center" vertical="center"/>
    </xf>
    <xf numFmtId="166" fontId="2" fillId="10" borderId="22" xfId="4" applyNumberFormat="1" applyFont="1" applyFill="1" applyBorder="1" applyAlignment="1">
      <alignment horizontal="center" vertical="center"/>
    </xf>
    <xf numFmtId="167" fontId="2" fillId="10" borderId="22" xfId="4" applyNumberFormat="1" applyFont="1" applyFill="1" applyBorder="1" applyAlignment="1">
      <alignment horizontal="center" vertical="center"/>
    </xf>
    <xf numFmtId="2" fontId="2" fillId="10" borderId="22" xfId="4" applyNumberFormat="1" applyFont="1" applyFill="1" applyBorder="1" applyAlignment="1">
      <alignment horizontal="center" vertical="center"/>
    </xf>
    <xf numFmtId="2" fontId="2" fillId="10" borderId="29" xfId="4" applyNumberFormat="1" applyFont="1" applyFill="1" applyBorder="1" applyAlignment="1">
      <alignment horizontal="center" vertical="center"/>
    </xf>
    <xf numFmtId="0" fontId="2" fillId="13" borderId="6" xfId="4" applyFont="1" applyFill="1" applyBorder="1" applyAlignment="1">
      <alignment vertical="center"/>
    </xf>
    <xf numFmtId="0" fontId="2" fillId="13" borderId="6" xfId="4" applyFont="1" applyFill="1" applyBorder="1" applyAlignment="1">
      <alignment horizontal="center" vertical="center"/>
    </xf>
    <xf numFmtId="166" fontId="2" fillId="13" borderId="6" xfId="4" applyNumberFormat="1" applyFont="1" applyFill="1" applyBorder="1" applyAlignment="1">
      <alignment horizontal="center" vertical="center"/>
    </xf>
    <xf numFmtId="167" fontId="2" fillId="13" borderId="6" xfId="4" applyNumberFormat="1" applyFont="1" applyFill="1" applyBorder="1" applyAlignment="1">
      <alignment horizontal="center" vertical="center"/>
    </xf>
    <xf numFmtId="2" fontId="2" fillId="13" borderId="6" xfId="4" applyNumberFormat="1" applyFont="1" applyFill="1" applyBorder="1" applyAlignment="1">
      <alignment horizontal="center" vertical="center"/>
    </xf>
    <xf numFmtId="2" fontId="2" fillId="13" borderId="27" xfId="4" applyNumberFormat="1" applyFont="1" applyFill="1" applyBorder="1" applyAlignment="1">
      <alignment horizontal="center" vertical="center"/>
    </xf>
    <xf numFmtId="0" fontId="2" fillId="13" borderId="3" xfId="4" applyFont="1" applyFill="1" applyBorder="1" applyAlignment="1">
      <alignment vertical="center"/>
    </xf>
    <xf numFmtId="0" fontId="2" fillId="13" borderId="3" xfId="4" applyFont="1" applyFill="1" applyBorder="1" applyAlignment="1">
      <alignment horizontal="center" vertical="center"/>
    </xf>
    <xf numFmtId="166" fontId="2" fillId="13" borderId="3" xfId="4" applyNumberFormat="1" applyFont="1" applyFill="1" applyBorder="1" applyAlignment="1">
      <alignment horizontal="center" vertical="center"/>
    </xf>
    <xf numFmtId="167" fontId="2" fillId="13" borderId="3" xfId="4" applyNumberFormat="1" applyFont="1" applyFill="1" applyBorder="1" applyAlignment="1">
      <alignment horizontal="center" vertical="center"/>
    </xf>
    <xf numFmtId="2" fontId="2" fillId="13" borderId="3" xfId="4" applyNumberFormat="1" applyFont="1" applyFill="1" applyBorder="1" applyAlignment="1">
      <alignment horizontal="center" vertical="center"/>
    </xf>
    <xf numFmtId="2" fontId="2" fillId="13" borderId="10" xfId="4" applyNumberFormat="1" applyFont="1" applyFill="1" applyBorder="1" applyAlignment="1">
      <alignment horizontal="center" vertical="center"/>
    </xf>
    <xf numFmtId="0" fontId="2" fillId="13" borderId="8" xfId="4" applyFont="1" applyFill="1" applyBorder="1" applyAlignment="1">
      <alignment vertical="center"/>
    </xf>
    <xf numFmtId="0" fontId="2" fillId="13" borderId="8" xfId="4" applyFont="1" applyFill="1" applyBorder="1" applyAlignment="1">
      <alignment horizontal="center" vertical="center"/>
    </xf>
    <xf numFmtId="166" fontId="2" fillId="13" borderId="8" xfId="4" applyNumberFormat="1" applyFont="1" applyFill="1" applyBorder="1" applyAlignment="1">
      <alignment horizontal="center" vertical="center"/>
    </xf>
    <xf numFmtId="167" fontId="2" fillId="13" borderId="8" xfId="4" applyNumberFormat="1" applyFont="1" applyFill="1" applyBorder="1" applyAlignment="1">
      <alignment horizontal="center" vertical="center"/>
    </xf>
    <xf numFmtId="2" fontId="2" fillId="13" borderId="8" xfId="4" applyNumberFormat="1" applyFont="1" applyFill="1" applyBorder="1" applyAlignment="1">
      <alignment horizontal="center" vertical="center"/>
    </xf>
    <xf numFmtId="2" fontId="2" fillId="13" borderId="11" xfId="4" applyNumberFormat="1" applyFont="1" applyFill="1" applyBorder="1" applyAlignment="1">
      <alignment horizontal="center" vertical="center"/>
    </xf>
    <xf numFmtId="0" fontId="2" fillId="9" borderId="6" xfId="4" applyFont="1" applyFill="1" applyBorder="1" applyAlignment="1">
      <alignment horizontal="left" vertical="center"/>
    </xf>
    <xf numFmtId="0" fontId="2" fillId="9" borderId="6" xfId="4" applyFont="1" applyFill="1" applyBorder="1" applyAlignment="1">
      <alignment horizontal="center" vertical="center"/>
    </xf>
    <xf numFmtId="166" fontId="2" fillId="9" borderId="6" xfId="4" applyNumberFormat="1" applyFont="1" applyFill="1" applyBorder="1" applyAlignment="1">
      <alignment horizontal="center" vertical="center"/>
    </xf>
    <xf numFmtId="167" fontId="2" fillId="9" borderId="6" xfId="4" applyNumberFormat="1" applyFont="1" applyFill="1" applyBorder="1" applyAlignment="1">
      <alignment horizontal="center" vertical="center"/>
    </xf>
    <xf numFmtId="2" fontId="2" fillId="9" borderId="6" xfId="4" applyNumberFormat="1" applyFont="1" applyFill="1" applyBorder="1" applyAlignment="1">
      <alignment horizontal="center" vertical="center"/>
    </xf>
    <xf numFmtId="2" fontId="2" fillId="9" borderId="27" xfId="4" applyNumberFormat="1" applyFont="1" applyFill="1" applyBorder="1" applyAlignment="1">
      <alignment horizontal="center" vertical="center"/>
    </xf>
    <xf numFmtId="2" fontId="2" fillId="9" borderId="28" xfId="4" applyNumberFormat="1" applyFont="1" applyFill="1" applyBorder="1" applyAlignment="1">
      <alignment horizontal="center" vertical="center"/>
    </xf>
    <xf numFmtId="2" fontId="2" fillId="13" borderId="3" xfId="4" applyNumberFormat="1" applyFont="1" applyFill="1" applyBorder="1" applyAlignment="1">
      <alignment horizontal="left" vertical="center"/>
    </xf>
    <xf numFmtId="1" fontId="2" fillId="13" borderId="3" xfId="4" applyNumberFormat="1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2" fontId="2" fillId="13" borderId="13" xfId="4" applyNumberFormat="1" applyFont="1" applyFill="1" applyBorder="1" applyAlignment="1">
      <alignment horizontal="left" vertical="center"/>
    </xf>
    <xf numFmtId="0" fontId="2" fillId="14" borderId="0" xfId="0" applyFont="1" applyFill="1" applyAlignment="1">
      <alignment horizontal="center"/>
    </xf>
    <xf numFmtId="0" fontId="4" fillId="14" borderId="0" xfId="0" applyFont="1" applyFill="1"/>
    <xf numFmtId="0" fontId="2" fillId="14" borderId="0" xfId="0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1" fontId="2" fillId="5" borderId="8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13" xfId="0" applyFont="1" applyFill="1" applyBorder="1"/>
    <xf numFmtId="1" fontId="2" fillId="3" borderId="3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65" fontId="2" fillId="4" borderId="8" xfId="0" applyNumberFormat="1" applyFont="1" applyFill="1" applyBorder="1"/>
    <xf numFmtId="166" fontId="2" fillId="2" borderId="13" xfId="0" applyNumberFormat="1" applyFont="1" applyFill="1" applyBorder="1" applyProtection="1">
      <protection locked="0"/>
    </xf>
    <xf numFmtId="166" fontId="2" fillId="3" borderId="13" xfId="0" applyNumberFormat="1" applyFont="1" applyFill="1" applyBorder="1" applyAlignment="1">
      <alignment horizontal="left" indent="4"/>
    </xf>
    <xf numFmtId="0" fontId="12" fillId="2" borderId="6" xfId="5" applyFont="1" applyFill="1" applyBorder="1" applyAlignment="1">
      <alignment vertical="center" wrapText="1"/>
    </xf>
    <xf numFmtId="4" fontId="12" fillId="2" borderId="6" xfId="5" applyNumberFormat="1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left" vertical="center" wrapText="1"/>
    </xf>
    <xf numFmtId="0" fontId="12" fillId="2" borderId="3" xfId="5" applyFont="1" applyFill="1" applyBorder="1" applyAlignment="1">
      <alignment vertical="center" wrapText="1"/>
    </xf>
    <xf numFmtId="4" fontId="12" fillId="2" borderId="3" xfId="5" applyNumberFormat="1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vertical="center" wrapText="1"/>
    </xf>
    <xf numFmtId="4" fontId="12" fillId="2" borderId="8" xfId="5" applyNumberFormat="1" applyFont="1" applyFill="1" applyBorder="1" applyAlignment="1">
      <alignment horizontal="center" vertical="center" wrapText="1"/>
    </xf>
    <xf numFmtId="0" fontId="12" fillId="5" borderId="6" xfId="5" applyFont="1" applyFill="1" applyBorder="1" applyAlignment="1">
      <alignment vertical="center" wrapText="1"/>
    </xf>
    <xf numFmtId="0" fontId="12" fillId="5" borderId="3" xfId="5" applyFont="1" applyFill="1" applyBorder="1" applyAlignment="1">
      <alignment vertical="center" wrapText="1"/>
    </xf>
    <xf numFmtId="0" fontId="12" fillId="5" borderId="8" xfId="5" applyFont="1" applyFill="1" applyBorder="1" applyAlignment="1">
      <alignment vertical="center" wrapText="1"/>
    </xf>
    <xf numFmtId="0" fontId="12" fillId="3" borderId="6" xfId="5" applyFont="1" applyFill="1" applyBorder="1" applyAlignment="1">
      <alignment vertical="center" wrapText="1"/>
    </xf>
    <xf numFmtId="0" fontId="12" fillId="3" borderId="6" xfId="5" applyFont="1" applyFill="1" applyBorder="1" applyAlignment="1">
      <alignment horizontal="center" vertical="center"/>
    </xf>
    <xf numFmtId="4" fontId="12" fillId="3" borderId="6" xfId="5" applyNumberFormat="1" applyFont="1" applyFill="1" applyBorder="1" applyAlignment="1">
      <alignment horizontal="center" vertical="center" wrapText="1"/>
    </xf>
    <xf numFmtId="0" fontId="12" fillId="3" borderId="3" xfId="5" applyFont="1" applyFill="1" applyBorder="1" applyAlignment="1">
      <alignment vertical="center" wrapText="1"/>
    </xf>
    <xf numFmtId="0" fontId="12" fillId="3" borderId="3" xfId="5" applyFont="1" applyFill="1" applyBorder="1" applyAlignment="1">
      <alignment horizontal="center" vertical="center"/>
    </xf>
    <xf numFmtId="4" fontId="12" fillId="3" borderId="3" xfId="5" applyNumberFormat="1" applyFont="1" applyFill="1" applyBorder="1" applyAlignment="1">
      <alignment horizontal="center" vertical="center" wrapText="1"/>
    </xf>
    <xf numFmtId="0" fontId="12" fillId="3" borderId="8" xfId="5" applyFont="1" applyFill="1" applyBorder="1" applyAlignment="1">
      <alignment vertical="center" wrapText="1"/>
    </xf>
    <xf numFmtId="4" fontId="12" fillId="3" borderId="8" xfId="5" applyNumberFormat="1" applyFont="1" applyFill="1" applyBorder="1" applyAlignment="1">
      <alignment horizontal="center" vertical="center" wrapText="1"/>
    </xf>
    <xf numFmtId="0" fontId="12" fillId="4" borderId="6" xfId="5" applyFont="1" applyFill="1" applyBorder="1" applyAlignment="1">
      <alignment vertical="center" wrapText="1"/>
    </xf>
    <xf numFmtId="4" fontId="12" fillId="4" borderId="6" xfId="5" applyNumberFormat="1" applyFont="1" applyFill="1" applyBorder="1" applyAlignment="1">
      <alignment horizontal="center" vertical="center" wrapText="1"/>
    </xf>
    <xf numFmtId="0" fontId="12" fillId="4" borderId="3" xfId="5" applyFont="1" applyFill="1" applyBorder="1" applyAlignment="1">
      <alignment vertical="center" wrapText="1"/>
    </xf>
    <xf numFmtId="4" fontId="12" fillId="4" borderId="3" xfId="5" applyNumberFormat="1" applyFont="1" applyFill="1" applyBorder="1" applyAlignment="1">
      <alignment horizontal="center" vertical="center" wrapText="1"/>
    </xf>
    <xf numFmtId="0" fontId="12" fillId="4" borderId="8" xfId="5" applyFont="1" applyFill="1" applyBorder="1" applyAlignment="1">
      <alignment vertical="center" wrapText="1"/>
    </xf>
    <xf numFmtId="4" fontId="12" fillId="4" borderId="8" xfId="5" applyNumberFormat="1" applyFont="1" applyFill="1" applyBorder="1" applyAlignment="1">
      <alignment horizontal="center" vertical="center" wrapText="1"/>
    </xf>
    <xf numFmtId="0" fontId="2" fillId="4" borderId="31" xfId="0" applyFont="1" applyFill="1" applyBorder="1"/>
    <xf numFmtId="0" fontId="2" fillId="4" borderId="33" xfId="0" applyFont="1" applyFill="1" applyBorder="1"/>
    <xf numFmtId="164" fontId="2" fillId="6" borderId="8" xfId="0" applyNumberFormat="1" applyFont="1" applyFill="1" applyBorder="1"/>
    <xf numFmtId="2" fontId="2" fillId="6" borderId="8" xfId="0" applyNumberFormat="1" applyFont="1" applyFill="1" applyBorder="1" applyAlignment="1">
      <alignment horizontal="left" indent="4"/>
    </xf>
    <xf numFmtId="169" fontId="2" fillId="6" borderId="8" xfId="0" applyNumberFormat="1" applyFont="1" applyFill="1" applyBorder="1"/>
    <xf numFmtId="164" fontId="2" fillId="16" borderId="3" xfId="0" applyNumberFormat="1" applyFont="1" applyFill="1" applyBorder="1"/>
    <xf numFmtId="169" fontId="2" fillId="16" borderId="3" xfId="0" applyNumberFormat="1" applyFont="1" applyFill="1" applyBorder="1"/>
    <xf numFmtId="165" fontId="2" fillId="16" borderId="13" xfId="0" applyNumberFormat="1" applyFont="1" applyFill="1" applyBorder="1"/>
    <xf numFmtId="164" fontId="2" fillId="16" borderId="8" xfId="0" applyNumberFormat="1" applyFont="1" applyFill="1" applyBorder="1"/>
    <xf numFmtId="169" fontId="2" fillId="16" borderId="8" xfId="0" applyNumberFormat="1" applyFont="1" applyFill="1" applyBorder="1"/>
    <xf numFmtId="2" fontId="2" fillId="8" borderId="6" xfId="0" applyNumberFormat="1" applyFont="1" applyFill="1" applyBorder="1" applyAlignment="1">
      <alignment horizontal="left" indent="3"/>
    </xf>
    <xf numFmtId="2" fontId="2" fillId="8" borderId="27" xfId="0" applyNumberFormat="1" applyFont="1" applyFill="1" applyBorder="1" applyAlignment="1">
      <alignment horizontal="left" indent="3"/>
    </xf>
    <xf numFmtId="169" fontId="2" fillId="8" borderId="3" xfId="0" applyNumberFormat="1" applyFont="1" applyFill="1" applyBorder="1"/>
    <xf numFmtId="169" fontId="2" fillId="8" borderId="8" xfId="0" applyNumberFormat="1" applyFont="1" applyFill="1" applyBorder="1"/>
    <xf numFmtId="0" fontId="2" fillId="4" borderId="34" xfId="0" applyFont="1" applyFill="1" applyBorder="1"/>
    <xf numFmtId="0" fontId="2" fillId="22" borderId="3" xfId="0" applyFont="1" applyFill="1" applyBorder="1" applyAlignment="1">
      <alignment horizontal="center"/>
    </xf>
    <xf numFmtId="0" fontId="2" fillId="22" borderId="3" xfId="0" applyFont="1" applyFill="1" applyBorder="1"/>
    <xf numFmtId="2" fontId="2" fillId="22" borderId="3" xfId="0" applyNumberFormat="1" applyFont="1" applyFill="1" applyBorder="1"/>
    <xf numFmtId="164" fontId="2" fillId="22" borderId="3" xfId="0" applyNumberFormat="1" applyFont="1" applyFill="1" applyBorder="1"/>
    <xf numFmtId="166" fontId="2" fillId="22" borderId="3" xfId="0" applyNumberFormat="1" applyFont="1" applyFill="1" applyBorder="1" applyAlignment="1">
      <alignment horizontal="left" indent="4"/>
    </xf>
    <xf numFmtId="169" fontId="2" fillId="22" borderId="3" xfId="0" applyNumberFormat="1" applyFont="1" applyFill="1" applyBorder="1"/>
    <xf numFmtId="165" fontId="2" fillId="22" borderId="3" xfId="0" applyNumberFormat="1" applyFont="1" applyFill="1" applyBorder="1"/>
    <xf numFmtId="2" fontId="2" fillId="22" borderId="3" xfId="0" applyNumberFormat="1" applyFont="1" applyFill="1" applyBorder="1" applyAlignment="1">
      <alignment horizontal="left" indent="3"/>
    </xf>
    <xf numFmtId="2" fontId="2" fillId="22" borderId="10" xfId="0" applyNumberFormat="1" applyFont="1" applyFill="1" applyBorder="1" applyAlignment="1">
      <alignment horizontal="left" indent="3"/>
    </xf>
    <xf numFmtId="166" fontId="2" fillId="22" borderId="3" xfId="0" applyNumberFormat="1" applyFont="1" applyFill="1" applyBorder="1"/>
    <xf numFmtId="165" fontId="2" fillId="10" borderId="8" xfId="0" applyNumberFormat="1" applyFont="1" applyFill="1" applyBorder="1"/>
    <xf numFmtId="0" fontId="3" fillId="0" borderId="54" xfId="0" applyFont="1" applyFill="1" applyBorder="1" applyAlignment="1">
      <alignment horizontal="center" vertical="center" wrapText="1"/>
    </xf>
    <xf numFmtId="168" fontId="2" fillId="16" borderId="13" xfId="1" applyNumberFormat="1" applyFont="1" applyFill="1" applyBorder="1" applyAlignment="1">
      <alignment horizontal="right" vertical="distributed"/>
    </xf>
    <xf numFmtId="2" fontId="2" fillId="16" borderId="13" xfId="0" applyNumberFormat="1" applyFont="1" applyFill="1" applyBorder="1" applyAlignment="1">
      <alignment horizontal="right"/>
    </xf>
    <xf numFmtId="164" fontId="2" fillId="16" borderId="13" xfId="0" applyNumberFormat="1" applyFont="1" applyFill="1" applyBorder="1"/>
    <xf numFmtId="2" fontId="2" fillId="16" borderId="13" xfId="0" applyNumberFormat="1" applyFont="1" applyFill="1" applyBorder="1" applyAlignment="1">
      <alignment horizontal="left" indent="4"/>
    </xf>
    <xf numFmtId="169" fontId="2" fillId="16" borderId="13" xfId="0" applyNumberFormat="1" applyFont="1" applyFill="1" applyBorder="1"/>
    <xf numFmtId="165" fontId="2" fillId="6" borderId="8" xfId="0" applyNumberFormat="1" applyFont="1" applyFill="1" applyBorder="1"/>
    <xf numFmtId="0" fontId="2" fillId="23" borderId="13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3" xfId="0" applyFont="1" applyFill="1" applyBorder="1"/>
    <xf numFmtId="2" fontId="2" fillId="23" borderId="3" xfId="0" applyNumberFormat="1" applyFont="1" applyFill="1" applyBorder="1"/>
    <xf numFmtId="164" fontId="2" fillId="23" borderId="3" xfId="0" applyNumberFormat="1" applyFont="1" applyFill="1" applyBorder="1"/>
    <xf numFmtId="166" fontId="2" fillId="23" borderId="3" xfId="0" applyNumberFormat="1" applyFont="1" applyFill="1" applyBorder="1" applyAlignment="1">
      <alignment horizontal="left" indent="4"/>
    </xf>
    <xf numFmtId="169" fontId="2" fillId="23" borderId="3" xfId="0" applyNumberFormat="1" applyFont="1" applyFill="1" applyBorder="1"/>
    <xf numFmtId="165" fontId="2" fillId="23" borderId="3" xfId="0" applyNumberFormat="1" applyFont="1" applyFill="1" applyBorder="1"/>
    <xf numFmtId="2" fontId="2" fillId="23" borderId="3" xfId="0" applyNumberFormat="1" applyFont="1" applyFill="1" applyBorder="1" applyAlignment="1">
      <alignment horizontal="left" indent="3"/>
    </xf>
    <xf numFmtId="166" fontId="2" fillId="23" borderId="3" xfId="0" applyNumberFormat="1" applyFont="1" applyFill="1" applyBorder="1"/>
    <xf numFmtId="170" fontId="2" fillId="23" borderId="3" xfId="1" applyNumberFormat="1" applyFont="1" applyFill="1" applyBorder="1" applyAlignment="1">
      <alignment horizontal="right"/>
    </xf>
    <xf numFmtId="43" fontId="2" fillId="23" borderId="3" xfId="1" applyNumberFormat="1" applyFont="1" applyFill="1" applyBorder="1" applyAlignment="1">
      <alignment horizontal="right"/>
    </xf>
    <xf numFmtId="0" fontId="2" fillId="23" borderId="1" xfId="0" applyFont="1" applyFill="1" applyBorder="1" applyAlignment="1">
      <alignment horizontal="center"/>
    </xf>
    <xf numFmtId="0" fontId="2" fillId="23" borderId="1" xfId="0" applyFont="1" applyFill="1" applyBorder="1"/>
    <xf numFmtId="166" fontId="2" fillId="23" borderId="1" xfId="0" applyNumberFormat="1" applyFont="1" applyFill="1" applyBorder="1"/>
    <xf numFmtId="2" fontId="2" fillId="2" borderId="17" xfId="0" applyNumberFormat="1" applyFont="1" applyFill="1" applyBorder="1" applyAlignment="1">
      <alignment horizontal="center"/>
    </xf>
    <xf numFmtId="0" fontId="2" fillId="2" borderId="37" xfId="0" applyFont="1" applyFill="1" applyBorder="1"/>
    <xf numFmtId="166" fontId="2" fillId="2" borderId="13" xfId="0" applyNumberFormat="1" applyFont="1" applyFill="1" applyBorder="1" applyAlignment="1" applyProtection="1">
      <alignment horizontal="center"/>
      <protection locked="0"/>
    </xf>
    <xf numFmtId="166" fontId="2" fillId="2" borderId="1" xfId="0" applyNumberFormat="1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Protection="1"/>
    <xf numFmtId="2" fontId="2" fillId="2" borderId="1" xfId="0" applyNumberFormat="1" applyFont="1" applyFill="1" applyBorder="1" applyAlignment="1" applyProtection="1">
      <alignment horizontal="left" indent="3"/>
    </xf>
    <xf numFmtId="2" fontId="2" fillId="2" borderId="2" xfId="0" applyNumberFormat="1" applyFont="1" applyFill="1" applyBorder="1" applyAlignment="1" applyProtection="1">
      <alignment horizontal="left" indent="3"/>
    </xf>
    <xf numFmtId="166" fontId="11" fillId="3" borderId="6" xfId="0" applyNumberFormat="1" applyFont="1" applyFill="1" applyBorder="1"/>
    <xf numFmtId="167" fontId="2" fillId="15" borderId="1" xfId="0" applyNumberFormat="1" applyFont="1" applyFill="1" applyBorder="1" applyAlignment="1" applyProtection="1">
      <alignment horizontal="center"/>
    </xf>
    <xf numFmtId="2" fontId="2" fillId="15" borderId="1" xfId="0" applyNumberFormat="1" applyFont="1" applyFill="1" applyBorder="1" applyAlignment="1" applyProtection="1">
      <alignment horizontal="center"/>
      <protection locked="0"/>
    </xf>
    <xf numFmtId="2" fontId="2" fillId="15" borderId="1" xfId="0" applyNumberFormat="1" applyFont="1" applyFill="1" applyBorder="1" applyAlignment="1" applyProtection="1">
      <alignment horizontal="center"/>
    </xf>
    <xf numFmtId="2" fontId="2" fillId="15" borderId="2" xfId="0" applyNumberFormat="1" applyFont="1" applyFill="1" applyBorder="1" applyAlignment="1" applyProtection="1">
      <alignment horizontal="center"/>
    </xf>
    <xf numFmtId="167" fontId="2" fillId="4" borderId="6" xfId="0" applyNumberFormat="1" applyFont="1" applyFill="1" applyBorder="1" applyProtection="1"/>
    <xf numFmtId="166" fontId="2" fillId="4" borderId="6" xfId="0" applyNumberFormat="1" applyFont="1" applyFill="1" applyBorder="1" applyProtection="1">
      <protection locked="0"/>
    </xf>
    <xf numFmtId="2" fontId="2" fillId="4" borderId="6" xfId="0" applyNumberFormat="1" applyFont="1" applyFill="1" applyBorder="1" applyAlignment="1" applyProtection="1">
      <alignment horizontal="left" indent="3"/>
    </xf>
    <xf numFmtId="2" fontId="2" fillId="4" borderId="27" xfId="0" applyNumberFormat="1" applyFont="1" applyFill="1" applyBorder="1" applyAlignment="1" applyProtection="1">
      <alignment horizontal="left" indent="3"/>
    </xf>
    <xf numFmtId="0" fontId="2" fillId="5" borderId="1" xfId="0" applyFont="1" applyFill="1" applyBorder="1"/>
    <xf numFmtId="167" fontId="2" fillId="5" borderId="1" xfId="0" applyNumberFormat="1" applyFont="1" applyFill="1" applyBorder="1"/>
    <xf numFmtId="2" fontId="2" fillId="5" borderId="1" xfId="0" applyNumberFormat="1" applyFont="1" applyFill="1" applyBorder="1"/>
    <xf numFmtId="2" fontId="2" fillId="5" borderId="1" xfId="0" applyNumberFormat="1" applyFont="1" applyFill="1" applyBorder="1" applyAlignment="1">
      <alignment horizontal="left" indent="3"/>
    </xf>
    <xf numFmtId="2" fontId="2" fillId="5" borderId="2" xfId="0" applyNumberFormat="1" applyFont="1" applyFill="1" applyBorder="1" applyAlignment="1">
      <alignment horizontal="left" indent="3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2" fillId="2" borderId="9" xfId="0" applyNumberFormat="1" applyFont="1" applyFill="1" applyBorder="1" applyAlignment="1">
      <alignment horizontal="left" indent="3"/>
    </xf>
    <xf numFmtId="0" fontId="12" fillId="2" borderId="3" xfId="0" applyFont="1" applyFill="1" applyBorder="1"/>
    <xf numFmtId="166" fontId="2" fillId="2" borderId="22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left" indent="3"/>
    </xf>
    <xf numFmtId="166" fontId="2" fillId="3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167" fontId="2" fillId="4" borderId="6" xfId="0" applyNumberFormat="1" applyFont="1" applyFill="1" applyBorder="1" applyAlignment="1">
      <alignment horizontal="center"/>
    </xf>
    <xf numFmtId="2" fontId="2" fillId="4" borderId="27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4" fontId="2" fillId="2" borderId="6" xfId="0" applyNumberFormat="1" applyFont="1" applyFill="1" applyBorder="1"/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4" fontId="2" fillId="5" borderId="3" xfId="0" applyNumberFormat="1" applyFont="1" applyFill="1" applyBorder="1"/>
    <xf numFmtId="3" fontId="2" fillId="5" borderId="3" xfId="0" applyNumberFormat="1" applyFont="1" applyFill="1" applyBorder="1"/>
    <xf numFmtId="4" fontId="2" fillId="4" borderId="3" xfId="0" applyNumberFormat="1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2" fillId="2" borderId="13" xfId="0" applyNumberFormat="1" applyFont="1" applyFill="1" applyBorder="1"/>
    <xf numFmtId="165" fontId="2" fillId="4" borderId="13" xfId="0" applyNumberFormat="1" applyFont="1" applyFill="1" applyBorder="1"/>
    <xf numFmtId="166" fontId="2" fillId="8" borderId="10" xfId="0" applyNumberFormat="1" applyFont="1" applyFill="1" applyBorder="1" applyAlignment="1"/>
    <xf numFmtId="164" fontId="2" fillId="2" borderId="3" xfId="0" applyNumberFormat="1" applyFont="1" applyFill="1" applyBorder="1"/>
    <xf numFmtId="165" fontId="2" fillId="5" borderId="13" xfId="0" applyNumberFormat="1" applyFont="1" applyFill="1" applyBorder="1"/>
    <xf numFmtId="166" fontId="2" fillId="5" borderId="13" xfId="0" applyNumberFormat="1" applyFont="1" applyFill="1" applyBorder="1" applyAlignment="1">
      <alignment horizontal="left" indent="4"/>
    </xf>
    <xf numFmtId="0" fontId="2" fillId="22" borderId="8" xfId="0" applyFont="1" applyFill="1" applyBorder="1" applyAlignment="1">
      <alignment horizontal="center"/>
    </xf>
    <xf numFmtId="166" fontId="2" fillId="22" borderId="8" xfId="0" applyNumberFormat="1" applyFont="1" applyFill="1" applyBorder="1"/>
    <xf numFmtId="2" fontId="2" fillId="22" borderId="8" xfId="0" applyNumberFormat="1" applyFont="1" applyFill="1" applyBorder="1" applyAlignment="1">
      <alignment horizontal="left" indent="3"/>
    </xf>
    <xf numFmtId="2" fontId="2" fillId="22" borderId="11" xfId="0" applyNumberFormat="1" applyFont="1" applyFill="1" applyBorder="1" applyAlignment="1">
      <alignment horizontal="left" indent="3"/>
    </xf>
    <xf numFmtId="0" fontId="2" fillId="8" borderId="30" xfId="0" applyFont="1" applyFill="1" applyBorder="1"/>
    <xf numFmtId="2" fontId="2" fillId="8" borderId="6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2" fontId="2" fillId="8" borderId="37" xfId="0" applyNumberFormat="1" applyFont="1" applyFill="1" applyBorder="1" applyAlignment="1">
      <alignment horizontal="center"/>
    </xf>
    <xf numFmtId="166" fontId="2" fillId="8" borderId="6" xfId="0" applyNumberFormat="1" applyFont="1" applyFill="1" applyBorder="1" applyAlignment="1">
      <alignment horizontal="center"/>
    </xf>
    <xf numFmtId="167" fontId="2" fillId="8" borderId="6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left" indent="3"/>
    </xf>
    <xf numFmtId="0" fontId="2" fillId="8" borderId="31" xfId="0" applyFont="1" applyFill="1" applyBorder="1"/>
    <xf numFmtId="2" fontId="2" fillId="8" borderId="13" xfId="0" applyNumberFormat="1" applyFont="1" applyFill="1" applyBorder="1" applyAlignment="1">
      <alignment horizontal="center"/>
    </xf>
    <xf numFmtId="2" fontId="2" fillId="8" borderId="9" xfId="0" applyNumberFormat="1" applyFont="1" applyFill="1" applyBorder="1" applyAlignment="1">
      <alignment horizontal="center"/>
    </xf>
    <xf numFmtId="167" fontId="2" fillId="8" borderId="3" xfId="0" applyNumberFormat="1" applyFont="1" applyFill="1" applyBorder="1" applyAlignment="1">
      <alignment horizontal="center"/>
    </xf>
    <xf numFmtId="2" fontId="2" fillId="8" borderId="17" xfId="0" applyNumberFormat="1" applyFont="1" applyFill="1" applyBorder="1" applyAlignment="1">
      <alignment horizontal="left" indent="3"/>
    </xf>
    <xf numFmtId="2" fontId="2" fillId="8" borderId="1" xfId="0" applyNumberFormat="1" applyFont="1" applyFill="1" applyBorder="1" applyAlignment="1">
      <alignment horizontal="center"/>
    </xf>
    <xf numFmtId="0" fontId="2" fillId="8" borderId="33" xfId="0" applyFont="1" applyFill="1" applyBorder="1"/>
    <xf numFmtId="2" fontId="2" fillId="8" borderId="8" xfId="0" applyNumberFormat="1" applyFont="1" applyFill="1" applyBorder="1" applyAlignment="1">
      <alignment horizontal="center"/>
    </xf>
    <xf numFmtId="2" fontId="2" fillId="8" borderId="12" xfId="0" applyNumberFormat="1" applyFont="1" applyFill="1" applyBorder="1" applyAlignment="1">
      <alignment horizontal="center"/>
    </xf>
    <xf numFmtId="166" fontId="2" fillId="8" borderId="8" xfId="0" applyNumberFormat="1" applyFont="1" applyFill="1" applyBorder="1" applyAlignment="1">
      <alignment horizontal="center"/>
    </xf>
    <xf numFmtId="167" fontId="2" fillId="8" borderId="8" xfId="0" applyNumberFormat="1" applyFont="1" applyFill="1" applyBorder="1" applyAlignment="1">
      <alignment horizontal="center"/>
    </xf>
    <xf numFmtId="2" fontId="2" fillId="8" borderId="18" xfId="0" applyNumberFormat="1" applyFont="1" applyFill="1" applyBorder="1" applyAlignment="1">
      <alignment horizontal="left" indent="3"/>
    </xf>
    <xf numFmtId="0" fontId="2" fillId="24" borderId="3" xfId="0" applyFont="1" applyFill="1" applyBorder="1"/>
    <xf numFmtId="0" fontId="2" fillId="24" borderId="3" xfId="0" applyFont="1" applyFill="1" applyBorder="1" applyAlignment="1">
      <alignment horizontal="center"/>
    </xf>
    <xf numFmtId="166" fontId="2" fillId="24" borderId="3" xfId="0" applyNumberFormat="1" applyFont="1" applyFill="1" applyBorder="1"/>
    <xf numFmtId="2" fontId="2" fillId="24" borderId="13" xfId="0" applyNumberFormat="1" applyFont="1" applyFill="1" applyBorder="1"/>
    <xf numFmtId="2" fontId="2" fillId="24" borderId="13" xfId="0" applyNumberFormat="1" applyFont="1" applyFill="1" applyBorder="1" applyAlignment="1">
      <alignment horizontal="left" indent="3"/>
    </xf>
    <xf numFmtId="166" fontId="2" fillId="24" borderId="3" xfId="0" applyNumberFormat="1" applyFont="1" applyFill="1" applyBorder="1" applyAlignment="1">
      <alignment horizontal="left" indent="4"/>
    </xf>
    <xf numFmtId="2" fontId="2" fillId="24" borderId="3" xfId="0" applyNumberFormat="1" applyFont="1" applyFill="1" applyBorder="1"/>
    <xf numFmtId="2" fontId="2" fillId="24" borderId="3" xfId="0" applyNumberFormat="1" applyFont="1" applyFill="1" applyBorder="1" applyAlignment="1">
      <alignment horizontal="left" indent="3"/>
    </xf>
    <xf numFmtId="2" fontId="2" fillId="22" borderId="13" xfId="0" applyNumberFormat="1" applyFont="1" applyFill="1" applyBorder="1"/>
    <xf numFmtId="2" fontId="2" fillId="22" borderId="13" xfId="0" applyNumberFormat="1" applyFont="1" applyFill="1" applyBorder="1" applyAlignment="1">
      <alignment horizontal="left" indent="3"/>
    </xf>
    <xf numFmtId="2" fontId="2" fillId="22" borderId="28" xfId="0" applyNumberFormat="1" applyFont="1" applyFill="1" applyBorder="1" applyAlignment="1">
      <alignment horizontal="left" indent="3"/>
    </xf>
    <xf numFmtId="0" fontId="2" fillId="22" borderId="8" xfId="0" applyFont="1" applyFill="1" applyBorder="1"/>
    <xf numFmtId="166" fontId="2" fillId="22" borderId="8" xfId="0" applyNumberFormat="1" applyFont="1" applyFill="1" applyBorder="1" applyAlignment="1">
      <alignment horizontal="left" indent="4"/>
    </xf>
    <xf numFmtId="2" fontId="2" fillId="22" borderId="8" xfId="0" applyNumberFormat="1" applyFont="1" applyFill="1" applyBorder="1"/>
    <xf numFmtId="0" fontId="12" fillId="2" borderId="6" xfId="5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 wrapText="1"/>
    </xf>
    <xf numFmtId="167" fontId="12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27" xfId="0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167" fontId="12" fillId="2" borderId="3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12" fillId="2" borderId="8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 wrapText="1"/>
    </xf>
    <xf numFmtId="167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0" fontId="12" fillId="5" borderId="6" xfId="5" applyFont="1" applyFill="1" applyBorder="1" applyAlignment="1">
      <alignment horizontal="center" vertical="center" wrapText="1"/>
    </xf>
    <xf numFmtId="0" fontId="12" fillId="5" borderId="6" xfId="5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 wrapText="1"/>
    </xf>
    <xf numFmtId="4" fontId="12" fillId="5" borderId="6" xfId="5" applyNumberFormat="1" applyFont="1" applyFill="1" applyBorder="1" applyAlignment="1">
      <alignment horizontal="center" vertical="center" wrapText="1"/>
    </xf>
    <xf numFmtId="167" fontId="12" fillId="5" borderId="6" xfId="0" applyNumberFormat="1" applyFont="1" applyFill="1" applyBorder="1" applyAlignment="1">
      <alignment horizontal="center" vertical="center"/>
    </xf>
    <xf numFmtId="2" fontId="12" fillId="5" borderId="6" xfId="0" applyNumberFormat="1" applyFont="1" applyFill="1" applyBorder="1" applyAlignment="1">
      <alignment horizontal="center" vertical="center"/>
    </xf>
    <xf numFmtId="2" fontId="12" fillId="5" borderId="27" xfId="0" applyNumberFormat="1" applyFont="1" applyFill="1" applyBorder="1" applyAlignment="1">
      <alignment horizontal="center" vertical="center"/>
    </xf>
    <xf numFmtId="0" fontId="12" fillId="5" borderId="3" xfId="5" applyFont="1" applyFill="1" applyBorder="1" applyAlignment="1">
      <alignment horizontal="center" vertical="center" wrapText="1"/>
    </xf>
    <xf numFmtId="0" fontId="12" fillId="5" borderId="3" xfId="5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>
      <alignment horizontal="center" vertical="center" wrapText="1"/>
    </xf>
    <xf numFmtId="4" fontId="12" fillId="5" borderId="3" xfId="5" applyNumberFormat="1" applyFont="1" applyFill="1" applyBorder="1" applyAlignment="1">
      <alignment horizontal="center" vertical="center" wrapText="1"/>
    </xf>
    <xf numFmtId="167" fontId="12" fillId="5" borderId="3" xfId="0" applyNumberFormat="1" applyFont="1" applyFill="1" applyBorder="1" applyAlignment="1">
      <alignment horizontal="center" vertical="center"/>
    </xf>
    <xf numFmtId="2" fontId="12" fillId="5" borderId="3" xfId="0" applyNumberFormat="1" applyFont="1" applyFill="1" applyBorder="1" applyAlignment="1">
      <alignment horizontal="center" vertical="center"/>
    </xf>
    <xf numFmtId="2" fontId="12" fillId="5" borderId="10" xfId="0" applyNumberFormat="1" applyFont="1" applyFill="1" applyBorder="1" applyAlignment="1">
      <alignment horizontal="center" vertical="center"/>
    </xf>
    <xf numFmtId="0" fontId="12" fillId="5" borderId="8" xfId="5" applyFont="1" applyFill="1" applyBorder="1" applyAlignment="1">
      <alignment horizontal="center" vertical="center" wrapText="1"/>
    </xf>
    <xf numFmtId="0" fontId="12" fillId="5" borderId="8" xfId="5" applyFont="1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horizontal="center" vertical="center" wrapText="1"/>
    </xf>
    <xf numFmtId="4" fontId="12" fillId="5" borderId="8" xfId="5" applyNumberFormat="1" applyFont="1" applyFill="1" applyBorder="1" applyAlignment="1">
      <alignment horizontal="center" vertical="center" wrapText="1"/>
    </xf>
    <xf numFmtId="167" fontId="12" fillId="5" borderId="8" xfId="0" applyNumberFormat="1" applyFont="1" applyFill="1" applyBorder="1" applyAlignment="1">
      <alignment horizontal="center" vertical="center"/>
    </xf>
    <xf numFmtId="2" fontId="12" fillId="5" borderId="8" xfId="0" applyNumberFormat="1" applyFont="1" applyFill="1" applyBorder="1" applyAlignment="1">
      <alignment horizontal="center" vertical="center"/>
    </xf>
    <xf numFmtId="2" fontId="12" fillId="5" borderId="11" xfId="0" applyNumberFormat="1" applyFont="1" applyFill="1" applyBorder="1" applyAlignment="1">
      <alignment horizontal="center" vertical="center"/>
    </xf>
    <xf numFmtId="0" fontId="12" fillId="3" borderId="6" xfId="5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center" vertical="center" wrapText="1"/>
    </xf>
    <xf numFmtId="167" fontId="12" fillId="3" borderId="6" xfId="0" applyNumberFormat="1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center" vertical="center"/>
    </xf>
    <xf numFmtId="2" fontId="12" fillId="3" borderId="27" xfId="0" applyNumberFormat="1" applyFont="1" applyFill="1" applyBorder="1" applyAlignment="1">
      <alignment horizontal="center" vertical="center"/>
    </xf>
    <xf numFmtId="0" fontId="12" fillId="3" borderId="3" xfId="5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167" fontId="12" fillId="3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/>
    </xf>
    <xf numFmtId="2" fontId="12" fillId="3" borderId="10" xfId="0" applyNumberFormat="1" applyFont="1" applyFill="1" applyBorder="1" applyAlignment="1">
      <alignment horizontal="center" vertical="center"/>
    </xf>
    <xf numFmtId="4" fontId="12" fillId="3" borderId="3" xfId="5" applyNumberFormat="1" applyFont="1" applyFill="1" applyBorder="1" applyAlignment="1">
      <alignment horizontal="center" vertical="center"/>
    </xf>
    <xf numFmtId="0" fontId="12" fillId="3" borderId="8" xfId="5" applyFont="1" applyFill="1" applyBorder="1" applyAlignment="1">
      <alignment horizontal="center" vertical="center" wrapText="1"/>
    </xf>
    <xf numFmtId="0" fontId="12" fillId="3" borderId="8" xfId="5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 wrapText="1"/>
    </xf>
    <xf numFmtId="167" fontId="12" fillId="3" borderId="8" xfId="0" applyNumberFormat="1" applyFont="1" applyFill="1" applyBorder="1" applyAlignment="1">
      <alignment horizontal="center" vertical="center"/>
    </xf>
    <xf numFmtId="2" fontId="12" fillId="3" borderId="8" xfId="0" applyNumberFormat="1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0" fontId="12" fillId="4" borderId="6" xfId="5" applyFont="1" applyFill="1" applyBorder="1" applyAlignment="1">
      <alignment horizontal="center" vertical="center" wrapText="1"/>
    </xf>
    <xf numFmtId="4" fontId="12" fillId="4" borderId="6" xfId="5" applyNumberFormat="1" applyFont="1" applyFill="1" applyBorder="1" applyAlignment="1">
      <alignment horizontal="center" vertical="center"/>
    </xf>
    <xf numFmtId="4" fontId="12" fillId="4" borderId="6" xfId="0" applyNumberFormat="1" applyFont="1" applyFill="1" applyBorder="1" applyAlignment="1">
      <alignment horizontal="center" vertical="center" wrapText="1"/>
    </xf>
    <xf numFmtId="167" fontId="12" fillId="4" borderId="6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27" xfId="0" applyNumberFormat="1" applyFont="1" applyFill="1" applyBorder="1" applyAlignment="1">
      <alignment horizontal="center" vertical="center"/>
    </xf>
    <xf numFmtId="0" fontId="12" fillId="4" borderId="13" xfId="5" applyFont="1" applyFill="1" applyBorder="1" applyAlignment="1">
      <alignment vertical="center" wrapText="1"/>
    </xf>
    <xf numFmtId="0" fontId="12" fillId="4" borderId="13" xfId="5" applyFont="1" applyFill="1" applyBorder="1" applyAlignment="1">
      <alignment horizontal="center" vertical="center" wrapText="1"/>
    </xf>
    <xf numFmtId="4" fontId="12" fillId="4" borderId="13" xfId="5" applyNumberFormat="1" applyFont="1" applyFill="1" applyBorder="1" applyAlignment="1">
      <alignment horizontal="center" vertical="center"/>
    </xf>
    <xf numFmtId="4" fontId="12" fillId="4" borderId="13" xfId="0" applyNumberFormat="1" applyFont="1" applyFill="1" applyBorder="1" applyAlignment="1">
      <alignment horizontal="center" vertical="center" wrapText="1"/>
    </xf>
    <xf numFmtId="4" fontId="12" fillId="4" borderId="13" xfId="5" applyNumberFormat="1" applyFont="1" applyFill="1" applyBorder="1" applyAlignment="1">
      <alignment horizontal="center" vertical="center" wrapText="1"/>
    </xf>
    <xf numFmtId="167" fontId="12" fillId="4" borderId="13" xfId="0" applyNumberFormat="1" applyFont="1" applyFill="1" applyBorder="1" applyAlignment="1">
      <alignment horizontal="center" vertical="center"/>
    </xf>
    <xf numFmtId="2" fontId="12" fillId="4" borderId="13" xfId="0" applyNumberFormat="1" applyFont="1" applyFill="1" applyBorder="1" applyAlignment="1">
      <alignment horizontal="center" vertical="center"/>
    </xf>
    <xf numFmtId="2" fontId="12" fillId="4" borderId="28" xfId="0" applyNumberFormat="1" applyFont="1" applyFill="1" applyBorder="1" applyAlignment="1">
      <alignment horizontal="center" vertical="center"/>
    </xf>
    <xf numFmtId="0" fontId="12" fillId="4" borderId="3" xfId="5" applyFont="1" applyFill="1" applyBorder="1" applyAlignment="1">
      <alignment horizontal="center" vertical="center" wrapText="1"/>
    </xf>
    <xf numFmtId="4" fontId="12" fillId="4" borderId="3" xfId="5" applyNumberFormat="1" applyFont="1" applyFill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 wrapText="1"/>
    </xf>
    <xf numFmtId="167" fontId="12" fillId="4" borderId="3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0" fontId="12" fillId="4" borderId="3" xfId="5" applyFont="1" applyFill="1" applyBorder="1" applyAlignment="1">
      <alignment horizontal="center" vertical="center"/>
    </xf>
    <xf numFmtId="0" fontId="12" fillId="4" borderId="8" xfId="5" applyFont="1" applyFill="1" applyBorder="1" applyAlignment="1">
      <alignment horizontal="center" vertical="center" wrapText="1"/>
    </xf>
    <xf numFmtId="4" fontId="12" fillId="4" borderId="8" xfId="5" applyNumberFormat="1" applyFont="1" applyFill="1" applyBorder="1" applyAlignment="1">
      <alignment horizontal="center" vertical="center"/>
    </xf>
    <xf numFmtId="4" fontId="12" fillId="4" borderId="8" xfId="0" applyNumberFormat="1" applyFont="1" applyFill="1" applyBorder="1" applyAlignment="1">
      <alignment horizontal="center" vertical="center" wrapText="1"/>
    </xf>
    <xf numFmtId="167" fontId="12" fillId="4" borderId="8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2" fillId="4" borderId="8" xfId="0" applyNumberFormat="1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168" fontId="2" fillId="2" borderId="6" xfId="1" applyNumberFormat="1" applyFont="1" applyFill="1" applyBorder="1" applyAlignment="1">
      <alignment horizontal="right" vertical="distributed"/>
    </xf>
    <xf numFmtId="2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/>
    <xf numFmtId="169" fontId="2" fillId="2" borderId="6" xfId="0" applyNumberFormat="1" applyFont="1" applyFill="1" applyBorder="1"/>
    <xf numFmtId="165" fontId="2" fillId="10" borderId="6" xfId="0" applyNumberFormat="1" applyFont="1" applyFill="1" applyBorder="1"/>
    <xf numFmtId="169" fontId="2" fillId="22" borderId="8" xfId="0" applyNumberFormat="1" applyFont="1" applyFill="1" applyBorder="1"/>
    <xf numFmtId="165" fontId="2" fillId="22" borderId="8" xfId="0" applyNumberFormat="1" applyFont="1" applyFill="1" applyBorder="1"/>
    <xf numFmtId="169" fontId="2" fillId="8" borderId="13" xfId="0" applyNumberFormat="1" applyFont="1" applyFill="1" applyBorder="1"/>
    <xf numFmtId="0" fontId="2" fillId="22" borderId="13" xfId="0" applyFont="1" applyFill="1" applyBorder="1" applyAlignment="1">
      <alignment horizontal="center"/>
    </xf>
    <xf numFmtId="0" fontId="2" fillId="22" borderId="13" xfId="0" applyFont="1" applyFill="1" applyBorder="1"/>
    <xf numFmtId="164" fontId="2" fillId="22" borderId="13" xfId="0" applyNumberFormat="1" applyFont="1" applyFill="1" applyBorder="1"/>
    <xf numFmtId="166" fontId="2" fillId="22" borderId="13" xfId="0" applyNumberFormat="1" applyFont="1" applyFill="1" applyBorder="1" applyAlignment="1">
      <alignment horizontal="left" indent="4"/>
    </xf>
    <xf numFmtId="169" fontId="2" fillId="22" borderId="13" xfId="0" applyNumberFormat="1" applyFont="1" applyFill="1" applyBorder="1"/>
    <xf numFmtId="165" fontId="2" fillId="22" borderId="13" xfId="0" applyNumberFormat="1" applyFont="1" applyFill="1" applyBorder="1"/>
    <xf numFmtId="164" fontId="2" fillId="24" borderId="3" xfId="0" applyNumberFormat="1" applyFont="1" applyFill="1" applyBorder="1"/>
    <xf numFmtId="2" fontId="2" fillId="24" borderId="3" xfId="0" applyNumberFormat="1" applyFont="1" applyFill="1" applyBorder="1" applyAlignment="1">
      <alignment horizontal="left" indent="4"/>
    </xf>
    <xf numFmtId="169" fontId="2" fillId="24" borderId="3" xfId="0" applyNumberFormat="1" applyFont="1" applyFill="1" applyBorder="1"/>
    <xf numFmtId="165" fontId="2" fillId="24" borderId="3" xfId="0" applyNumberFormat="1" applyFont="1" applyFill="1" applyBorder="1"/>
    <xf numFmtId="2" fontId="2" fillId="23" borderId="3" xfId="0" applyNumberFormat="1" applyFont="1" applyFill="1" applyBorder="1" applyAlignment="1">
      <alignment horizontal="left" indent="4"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/>
    <xf numFmtId="164" fontId="2" fillId="24" borderId="13" xfId="0" applyNumberFormat="1" applyFont="1" applyFill="1" applyBorder="1"/>
    <xf numFmtId="2" fontId="2" fillId="24" borderId="13" xfId="0" applyNumberFormat="1" applyFont="1" applyFill="1" applyBorder="1" applyAlignment="1">
      <alignment horizontal="left" indent="4"/>
    </xf>
    <xf numFmtId="169" fontId="2" fillId="24" borderId="13" xfId="0" applyNumberFormat="1" applyFont="1" applyFill="1" applyBorder="1"/>
    <xf numFmtId="165" fontId="2" fillId="24" borderId="13" xfId="0" applyNumberFormat="1" applyFont="1" applyFill="1" applyBorder="1"/>
    <xf numFmtId="169" fontId="2" fillId="2" borderId="3" xfId="0" applyNumberFormat="1" applyFont="1" applyFill="1" applyBorder="1"/>
    <xf numFmtId="0" fontId="2" fillId="5" borderId="37" xfId="0" applyFont="1" applyFill="1" applyBorder="1" applyAlignment="1">
      <alignment horizontal="center"/>
    </xf>
    <xf numFmtId="165" fontId="2" fillId="5" borderId="37" xfId="0" applyNumberFormat="1" applyFont="1" applyFill="1" applyBorder="1"/>
    <xf numFmtId="165" fontId="2" fillId="5" borderId="37" xfId="0" applyNumberFormat="1" applyFont="1" applyFill="1" applyBorder="1" applyAlignment="1">
      <alignment horizontal="center"/>
    </xf>
    <xf numFmtId="2" fontId="2" fillId="5" borderId="37" xfId="0" applyNumberFormat="1" applyFont="1" applyFill="1" applyBorder="1" applyAlignment="1">
      <alignment horizontal="left" indent="3"/>
    </xf>
    <xf numFmtId="0" fontId="2" fillId="5" borderId="4" xfId="0" applyFont="1" applyFill="1" applyBorder="1" applyAlignment="1">
      <alignment horizontal="center"/>
    </xf>
    <xf numFmtId="167" fontId="2" fillId="5" borderId="4" xfId="0" applyNumberFormat="1" applyFont="1" applyFill="1" applyBorder="1"/>
    <xf numFmtId="2" fontId="2" fillId="5" borderId="4" xfId="0" applyNumberFormat="1" applyFont="1" applyFill="1" applyBorder="1" applyAlignment="1">
      <alignment horizontal="left" indent="3"/>
    </xf>
    <xf numFmtId="165" fontId="2" fillId="3" borderId="13" xfId="0" applyNumberFormat="1" applyFont="1" applyFill="1" applyBorder="1" applyAlignment="1">
      <alignment horizontal="center"/>
    </xf>
    <xf numFmtId="165" fontId="2" fillId="3" borderId="1" xfId="0" applyNumberFormat="1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11" borderId="6" xfId="0" applyFont="1" applyFill="1" applyBorder="1" applyAlignment="1">
      <alignment horizontal="left"/>
    </xf>
    <xf numFmtId="165" fontId="2" fillId="11" borderId="6" xfId="0" applyNumberFormat="1" applyFont="1" applyFill="1" applyBorder="1" applyAlignment="1">
      <alignment horizontal="center"/>
    </xf>
    <xf numFmtId="2" fontId="2" fillId="11" borderId="6" xfId="0" applyNumberFormat="1" applyFont="1" applyFill="1" applyBorder="1" applyAlignment="1">
      <alignment horizontal="center"/>
    </xf>
    <xf numFmtId="165" fontId="2" fillId="11" borderId="27" xfId="0" applyNumberFormat="1" applyFont="1" applyFill="1" applyBorder="1" applyAlignment="1">
      <alignment horizontal="center"/>
    </xf>
    <xf numFmtId="165" fontId="2" fillId="11" borderId="3" xfId="0" applyNumberFormat="1" applyFont="1" applyFill="1" applyBorder="1" applyAlignment="1">
      <alignment horizontal="center"/>
    </xf>
    <xf numFmtId="165" fontId="2" fillId="11" borderId="10" xfId="0" applyNumberFormat="1" applyFont="1" applyFill="1" applyBorder="1" applyAlignment="1">
      <alignment horizontal="center"/>
    </xf>
    <xf numFmtId="0" fontId="2" fillId="10" borderId="6" xfId="0" applyFont="1" applyFill="1" applyBorder="1" applyAlignment="1">
      <alignment horizontal="left"/>
    </xf>
    <xf numFmtId="165" fontId="2" fillId="10" borderId="6" xfId="0" applyNumberFormat="1" applyFont="1" applyFill="1" applyBorder="1" applyAlignment="1">
      <alignment horizontal="center"/>
    </xf>
    <xf numFmtId="2" fontId="2" fillId="10" borderId="6" xfId="0" applyNumberFormat="1" applyFont="1" applyFill="1" applyBorder="1" applyAlignment="1">
      <alignment horizontal="center"/>
    </xf>
    <xf numFmtId="167" fontId="2" fillId="10" borderId="6" xfId="0" applyNumberFormat="1" applyFont="1" applyFill="1" applyBorder="1" applyAlignment="1">
      <alignment horizontal="center"/>
    </xf>
    <xf numFmtId="2" fontId="2" fillId="10" borderId="27" xfId="0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165" fontId="2" fillId="10" borderId="3" xfId="0" applyNumberFormat="1" applyFont="1" applyFill="1" applyBorder="1" applyAlignment="1">
      <alignment horizontal="center"/>
    </xf>
    <xf numFmtId="2" fontId="2" fillId="10" borderId="3" xfId="0" applyNumberFormat="1" applyFont="1" applyFill="1" applyBorder="1" applyAlignment="1">
      <alignment horizontal="center"/>
    </xf>
    <xf numFmtId="167" fontId="2" fillId="10" borderId="3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left"/>
    </xf>
    <xf numFmtId="165" fontId="2" fillId="10" borderId="8" xfId="0" applyNumberFormat="1" applyFont="1" applyFill="1" applyBorder="1" applyAlignment="1">
      <alignment horizontal="center"/>
    </xf>
    <xf numFmtId="2" fontId="2" fillId="10" borderId="8" xfId="0" applyNumberFormat="1" applyFont="1" applyFill="1" applyBorder="1" applyAlignment="1">
      <alignment horizontal="center"/>
    </xf>
    <xf numFmtId="167" fontId="2" fillId="10" borderId="8" xfId="0" applyNumberFormat="1" applyFont="1" applyFill="1" applyBorder="1" applyAlignment="1">
      <alignment horizontal="center"/>
    </xf>
    <xf numFmtId="2" fontId="2" fillId="10" borderId="11" xfId="0" applyNumberFormat="1" applyFont="1" applyFill="1" applyBorder="1" applyAlignment="1">
      <alignment horizontal="center"/>
    </xf>
    <xf numFmtId="0" fontId="2" fillId="13" borderId="6" xfId="0" applyFont="1" applyFill="1" applyBorder="1" applyAlignment="1">
      <alignment horizontal="left"/>
    </xf>
    <xf numFmtId="165" fontId="2" fillId="13" borderId="6" xfId="0" applyNumberFormat="1" applyFont="1" applyFill="1" applyBorder="1" applyAlignment="1">
      <alignment horizontal="center"/>
    </xf>
    <xf numFmtId="167" fontId="2" fillId="13" borderId="6" xfId="0" applyNumberFormat="1" applyFont="1" applyFill="1" applyBorder="1" applyAlignment="1">
      <alignment horizontal="center"/>
    </xf>
    <xf numFmtId="2" fontId="2" fillId="13" borderId="27" xfId="0" applyNumberFormat="1" applyFont="1" applyFill="1" applyBorder="1" applyAlignment="1">
      <alignment horizontal="center"/>
    </xf>
    <xf numFmtId="0" fontId="2" fillId="13" borderId="3" xfId="0" applyFont="1" applyFill="1" applyBorder="1" applyAlignment="1">
      <alignment horizontal="left"/>
    </xf>
    <xf numFmtId="165" fontId="2" fillId="13" borderId="3" xfId="0" applyNumberFormat="1" applyFont="1" applyFill="1" applyBorder="1" applyAlignment="1">
      <alignment horizontal="center"/>
    </xf>
    <xf numFmtId="167" fontId="2" fillId="13" borderId="3" xfId="0" applyNumberFormat="1" applyFont="1" applyFill="1" applyBorder="1" applyAlignment="1">
      <alignment horizontal="center"/>
    </xf>
    <xf numFmtId="2" fontId="2" fillId="13" borderId="10" xfId="0" applyNumberFormat="1" applyFont="1" applyFill="1" applyBorder="1" applyAlignment="1">
      <alignment horizontal="center"/>
    </xf>
    <xf numFmtId="0" fontId="2" fillId="13" borderId="8" xfId="0" applyFont="1" applyFill="1" applyBorder="1" applyAlignment="1">
      <alignment horizontal="left"/>
    </xf>
    <xf numFmtId="165" fontId="2" fillId="13" borderId="8" xfId="0" applyNumberFormat="1" applyFont="1" applyFill="1" applyBorder="1" applyAlignment="1">
      <alignment horizontal="center"/>
    </xf>
    <xf numFmtId="167" fontId="2" fillId="13" borderId="8" xfId="0" applyNumberFormat="1" applyFont="1" applyFill="1" applyBorder="1" applyAlignment="1">
      <alignment horizontal="center"/>
    </xf>
    <xf numFmtId="2" fontId="2" fillId="13" borderId="11" xfId="0" applyNumberFormat="1" applyFont="1" applyFill="1" applyBorder="1" applyAlignment="1">
      <alignment horizontal="center"/>
    </xf>
    <xf numFmtId="2" fontId="2" fillId="8" borderId="24" xfId="0" applyNumberFormat="1" applyFont="1" applyFill="1" applyBorder="1" applyAlignment="1">
      <alignment horizontal="left" indent="3"/>
    </xf>
    <xf numFmtId="171" fontId="2" fillId="3" borderId="13" xfId="1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171" fontId="2" fillId="8" borderId="13" xfId="1" applyNumberFormat="1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165" fontId="2" fillId="8" borderId="8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0" fontId="2" fillId="23" borderId="6" xfId="0" applyFont="1" applyFill="1" applyBorder="1"/>
    <xf numFmtId="0" fontId="2" fillId="23" borderId="6" xfId="0" applyFont="1" applyFill="1" applyBorder="1" applyAlignment="1">
      <alignment horizontal="center"/>
    </xf>
    <xf numFmtId="166" fontId="2" fillId="23" borderId="6" xfId="0" applyNumberFormat="1" applyFont="1" applyFill="1" applyBorder="1"/>
    <xf numFmtId="166" fontId="2" fillId="23" borderId="6" xfId="0" applyNumberFormat="1" applyFont="1" applyFill="1" applyBorder="1" applyAlignment="1">
      <alignment horizontal="center"/>
    </xf>
    <xf numFmtId="167" fontId="2" fillId="23" borderId="6" xfId="0" applyNumberFormat="1" applyFont="1" applyFill="1" applyBorder="1" applyProtection="1"/>
    <xf numFmtId="166" fontId="2" fillId="23" borderId="6" xfId="0" applyNumberFormat="1" applyFont="1" applyFill="1" applyBorder="1" applyProtection="1">
      <protection locked="0"/>
    </xf>
    <xf numFmtId="2" fontId="2" fillId="23" borderId="6" xfId="0" applyNumberFormat="1" applyFont="1" applyFill="1" applyBorder="1" applyAlignment="1" applyProtection="1">
      <alignment horizontal="left" indent="3"/>
    </xf>
    <xf numFmtId="2" fontId="2" fillId="23" borderId="27" xfId="0" applyNumberFormat="1" applyFont="1" applyFill="1" applyBorder="1" applyAlignment="1" applyProtection="1">
      <alignment horizontal="left" indent="3"/>
    </xf>
    <xf numFmtId="166" fontId="2" fillId="23" borderId="3" xfId="0" applyNumberFormat="1" applyFont="1" applyFill="1" applyBorder="1" applyAlignment="1">
      <alignment horizontal="center"/>
    </xf>
    <xf numFmtId="167" fontId="2" fillId="23" borderId="3" xfId="0" applyNumberFormat="1" applyFont="1" applyFill="1" applyBorder="1" applyProtection="1"/>
    <xf numFmtId="166" fontId="2" fillId="23" borderId="3" xfId="0" applyNumberFormat="1" applyFont="1" applyFill="1" applyBorder="1" applyProtection="1">
      <protection locked="0"/>
    </xf>
    <xf numFmtId="2" fontId="2" fillId="23" borderId="3" xfId="0" applyNumberFormat="1" applyFont="1" applyFill="1" applyBorder="1" applyAlignment="1" applyProtection="1">
      <alignment horizontal="left" indent="3"/>
    </xf>
    <xf numFmtId="2" fontId="2" fillId="23" borderId="10" xfId="0" applyNumberFormat="1" applyFont="1" applyFill="1" applyBorder="1" applyAlignment="1" applyProtection="1">
      <alignment horizontal="left" indent="3"/>
    </xf>
    <xf numFmtId="166" fontId="2" fillId="23" borderId="3" xfId="0" applyNumberFormat="1" applyFont="1" applyFill="1" applyBorder="1" applyAlignment="1" applyProtection="1">
      <alignment horizontal="center"/>
      <protection locked="0"/>
    </xf>
    <xf numFmtId="166" fontId="11" fillId="23" borderId="3" xfId="0" applyNumberFormat="1" applyFont="1" applyFill="1" applyBorder="1"/>
    <xf numFmtId="166" fontId="2" fillId="23" borderId="1" xfId="0" applyNumberFormat="1" applyFont="1" applyFill="1" applyBorder="1" applyAlignment="1">
      <alignment horizontal="center"/>
    </xf>
    <xf numFmtId="167" fontId="2" fillId="23" borderId="1" xfId="0" applyNumberFormat="1" applyFont="1" applyFill="1" applyBorder="1" applyProtection="1"/>
    <xf numFmtId="166" fontId="2" fillId="23" borderId="1" xfId="0" applyNumberFormat="1" applyFont="1" applyFill="1" applyBorder="1" applyProtection="1">
      <protection locked="0"/>
    </xf>
    <xf numFmtId="2" fontId="2" fillId="23" borderId="1" xfId="0" applyNumberFormat="1" applyFont="1" applyFill="1" applyBorder="1" applyAlignment="1" applyProtection="1">
      <alignment horizontal="left" indent="3"/>
    </xf>
    <xf numFmtId="2" fontId="2" fillId="23" borderId="2" xfId="0" applyNumberFormat="1" applyFont="1" applyFill="1" applyBorder="1" applyAlignment="1" applyProtection="1">
      <alignment horizontal="left" indent="3"/>
    </xf>
    <xf numFmtId="0" fontId="2" fillId="4" borderId="9" xfId="0" applyFont="1" applyFill="1" applyBorder="1" applyAlignment="1">
      <alignment horizontal="center"/>
    </xf>
    <xf numFmtId="166" fontId="2" fillId="4" borderId="32" xfId="0" applyNumberFormat="1" applyFont="1" applyFill="1" applyBorder="1"/>
    <xf numFmtId="0" fontId="29" fillId="0" borderId="0" xfId="0" applyFont="1" applyAlignment="1">
      <alignment vertical="center"/>
    </xf>
    <xf numFmtId="2" fontId="2" fillId="11" borderId="28" xfId="4" applyNumberFormat="1" applyFont="1" applyFill="1" applyBorder="1" applyAlignment="1">
      <alignment horizontal="left" indent="3"/>
    </xf>
    <xf numFmtId="0" fontId="2" fillId="9" borderId="3" xfId="4" applyFont="1" applyFill="1" applyBorder="1" applyAlignment="1">
      <alignment horizontal="left"/>
    </xf>
    <xf numFmtId="0" fontId="2" fillId="9" borderId="3" xfId="4" applyFont="1" applyFill="1" applyBorder="1" applyAlignment="1">
      <alignment horizontal="center"/>
    </xf>
    <xf numFmtId="166" fontId="2" fillId="9" borderId="3" xfId="4" applyNumberFormat="1" applyFont="1" applyFill="1" applyBorder="1" applyAlignment="1">
      <alignment horizontal="right"/>
    </xf>
    <xf numFmtId="166" fontId="2" fillId="9" borderId="3" xfId="4" applyNumberFormat="1" applyFont="1" applyFill="1" applyBorder="1"/>
    <xf numFmtId="166" fontId="2" fillId="9" borderId="3" xfId="4" applyNumberFormat="1" applyFont="1" applyFill="1" applyBorder="1" applyAlignment="1">
      <alignment horizontal="center"/>
    </xf>
    <xf numFmtId="167" fontId="2" fillId="9" borderId="3" xfId="4" applyNumberFormat="1" applyFont="1" applyFill="1" applyBorder="1"/>
    <xf numFmtId="2" fontId="2" fillId="9" borderId="3" xfId="4" applyNumberFormat="1" applyFont="1" applyFill="1" applyBorder="1"/>
    <xf numFmtId="2" fontId="2" fillId="9" borderId="3" xfId="4" applyNumberFormat="1" applyFont="1" applyFill="1" applyBorder="1" applyAlignment="1">
      <alignment horizontal="center"/>
    </xf>
    <xf numFmtId="2" fontId="2" fillId="9" borderId="3" xfId="4" applyNumberFormat="1" applyFont="1" applyFill="1" applyBorder="1" applyAlignment="1">
      <alignment horizontal="left" indent="3"/>
    </xf>
    <xf numFmtId="2" fontId="2" fillId="9" borderId="28" xfId="4" applyNumberFormat="1" applyFont="1" applyFill="1" applyBorder="1" applyAlignment="1">
      <alignment horizontal="left" indent="3"/>
    </xf>
    <xf numFmtId="0" fontId="2" fillId="6" borderId="6" xfId="4" applyFont="1" applyFill="1" applyBorder="1"/>
    <xf numFmtId="0" fontId="2" fillId="6" borderId="6" xfId="4" applyFont="1" applyFill="1" applyBorder="1" applyAlignment="1">
      <alignment horizontal="center"/>
    </xf>
    <xf numFmtId="166" fontId="2" fillId="6" borderId="6" xfId="4" applyNumberFormat="1" applyFont="1" applyFill="1" applyBorder="1"/>
    <xf numFmtId="166" fontId="2" fillId="6" borderId="6" xfId="4" applyNumberFormat="1" applyFont="1" applyFill="1" applyBorder="1" applyAlignment="1">
      <alignment horizontal="center"/>
    </xf>
    <xf numFmtId="167" fontId="2" fillId="6" borderId="6" xfId="4" applyNumberFormat="1" applyFont="1" applyFill="1" applyBorder="1"/>
    <xf numFmtId="2" fontId="2" fillId="6" borderId="6" xfId="4" applyNumberFormat="1" applyFont="1" applyFill="1" applyBorder="1"/>
    <xf numFmtId="2" fontId="2" fillId="6" borderId="6" xfId="4" applyNumberFormat="1" applyFont="1" applyFill="1" applyBorder="1" applyAlignment="1">
      <alignment horizontal="center"/>
    </xf>
    <xf numFmtId="2" fontId="2" fillId="6" borderId="6" xfId="4" applyNumberFormat="1" applyFont="1" applyFill="1" applyBorder="1" applyAlignment="1">
      <alignment horizontal="left" indent="3"/>
    </xf>
    <xf numFmtId="2" fontId="2" fillId="6" borderId="27" xfId="4" applyNumberFormat="1" applyFont="1" applyFill="1" applyBorder="1" applyAlignment="1">
      <alignment horizontal="left" indent="3"/>
    </xf>
    <xf numFmtId="0" fontId="2" fillId="6" borderId="3" xfId="4" applyFont="1" applyFill="1" applyBorder="1"/>
    <xf numFmtId="0" fontId="2" fillId="6" borderId="3" xfId="4" applyFont="1" applyFill="1" applyBorder="1" applyAlignment="1">
      <alignment horizontal="center"/>
    </xf>
    <xf numFmtId="166" fontId="2" fillId="6" borderId="3" xfId="4" applyNumberFormat="1" applyFont="1" applyFill="1" applyBorder="1"/>
    <xf numFmtId="166" fontId="2" fillId="6" borderId="3" xfId="4" applyNumberFormat="1" applyFont="1" applyFill="1" applyBorder="1" applyAlignment="1">
      <alignment horizontal="center"/>
    </xf>
    <xf numFmtId="167" fontId="2" fillId="6" borderId="3" xfId="4" applyNumberFormat="1" applyFont="1" applyFill="1" applyBorder="1"/>
    <xf numFmtId="2" fontId="2" fillId="6" borderId="3" xfId="4" applyNumberFormat="1" applyFont="1" applyFill="1" applyBorder="1"/>
    <xf numFmtId="2" fontId="2" fillId="6" borderId="3" xfId="4" applyNumberFormat="1" applyFont="1" applyFill="1" applyBorder="1" applyAlignment="1">
      <alignment horizontal="center"/>
    </xf>
    <xf numFmtId="2" fontId="2" fillId="6" borderId="3" xfId="4" applyNumberFormat="1" applyFont="1" applyFill="1" applyBorder="1" applyAlignment="1">
      <alignment horizontal="left" indent="3"/>
    </xf>
    <xf numFmtId="2" fontId="2" fillId="6" borderId="10" xfId="4" applyNumberFormat="1" applyFont="1" applyFill="1" applyBorder="1" applyAlignment="1">
      <alignment horizontal="left" indent="3"/>
    </xf>
    <xf numFmtId="0" fontId="2" fillId="12" borderId="6" xfId="4" applyFont="1" applyFill="1" applyBorder="1"/>
    <xf numFmtId="0" fontId="2" fillId="12" borderId="6" xfId="4" applyFont="1" applyFill="1" applyBorder="1" applyAlignment="1">
      <alignment horizontal="center"/>
    </xf>
    <xf numFmtId="166" fontId="2" fillId="12" borderId="6" xfId="4" applyNumberFormat="1" applyFont="1" applyFill="1" applyBorder="1"/>
    <xf numFmtId="166" fontId="2" fillId="12" borderId="6" xfId="4" applyNumberFormat="1" applyFont="1" applyFill="1" applyBorder="1" applyAlignment="1">
      <alignment horizontal="center"/>
    </xf>
    <xf numFmtId="167" fontId="2" fillId="12" borderId="6" xfId="4" applyNumberFormat="1" applyFont="1" applyFill="1" applyBorder="1"/>
    <xf numFmtId="2" fontId="2" fillId="12" borderId="6" xfId="4" applyNumberFormat="1" applyFont="1" applyFill="1" applyBorder="1"/>
    <xf numFmtId="2" fontId="2" fillId="12" borderId="6" xfId="4" applyNumberFormat="1" applyFont="1" applyFill="1" applyBorder="1" applyAlignment="1">
      <alignment horizontal="center"/>
    </xf>
    <xf numFmtId="2" fontId="2" fillId="12" borderId="6" xfId="4" applyNumberFormat="1" applyFont="1" applyFill="1" applyBorder="1" applyAlignment="1">
      <alignment horizontal="left" indent="3"/>
    </xf>
    <xf numFmtId="2" fontId="2" fillId="12" borderId="27" xfId="4" applyNumberFormat="1" applyFont="1" applyFill="1" applyBorder="1" applyAlignment="1">
      <alignment horizontal="left" indent="3"/>
    </xf>
    <xf numFmtId="0" fontId="2" fillId="12" borderId="3" xfId="4" applyFont="1" applyFill="1" applyBorder="1"/>
    <xf numFmtId="0" fontId="2" fillId="12" borderId="3" xfId="4" applyFont="1" applyFill="1" applyBorder="1" applyAlignment="1">
      <alignment horizontal="center"/>
    </xf>
    <xf numFmtId="166" fontId="2" fillId="12" borderId="3" xfId="4" applyNumberFormat="1" applyFont="1" applyFill="1" applyBorder="1"/>
    <xf numFmtId="166" fontId="2" fillId="12" borderId="3" xfId="4" applyNumberFormat="1" applyFont="1" applyFill="1" applyBorder="1" applyAlignment="1">
      <alignment horizontal="center"/>
    </xf>
    <xf numFmtId="167" fontId="2" fillId="12" borderId="3" xfId="4" applyNumberFormat="1" applyFont="1" applyFill="1" applyBorder="1"/>
    <xf numFmtId="2" fontId="2" fillId="12" borderId="3" xfId="4" applyNumberFormat="1" applyFont="1" applyFill="1" applyBorder="1"/>
    <xf numFmtId="2" fontId="2" fillId="12" borderId="3" xfId="4" applyNumberFormat="1" applyFont="1" applyFill="1" applyBorder="1" applyAlignment="1">
      <alignment horizontal="center"/>
    </xf>
    <xf numFmtId="2" fontId="2" fillId="12" borderId="3" xfId="4" applyNumberFormat="1" applyFont="1" applyFill="1" applyBorder="1" applyAlignment="1">
      <alignment horizontal="left" indent="3"/>
    </xf>
    <xf numFmtId="2" fontId="2" fillId="12" borderId="10" xfId="4" applyNumberFormat="1" applyFont="1" applyFill="1" applyBorder="1" applyAlignment="1">
      <alignment horizontal="left" indent="3"/>
    </xf>
    <xf numFmtId="0" fontId="2" fillId="12" borderId="8" xfId="4" applyFont="1" applyFill="1" applyBorder="1"/>
    <xf numFmtId="0" fontId="2" fillId="12" borderId="8" xfId="4" applyFont="1" applyFill="1" applyBorder="1" applyAlignment="1">
      <alignment horizontal="center"/>
    </xf>
    <xf numFmtId="166" fontId="2" fillId="12" borderId="8" xfId="4" applyNumberFormat="1" applyFont="1" applyFill="1" applyBorder="1"/>
    <xf numFmtId="166" fontId="2" fillId="12" borderId="8" xfId="4" applyNumberFormat="1" applyFont="1" applyFill="1" applyBorder="1" applyAlignment="1">
      <alignment horizontal="center"/>
    </xf>
    <xf numFmtId="167" fontId="2" fillId="12" borderId="8" xfId="4" applyNumberFormat="1" applyFont="1" applyFill="1" applyBorder="1"/>
    <xf numFmtId="2" fontId="2" fillId="12" borderId="8" xfId="4" applyNumberFormat="1" applyFont="1" applyFill="1" applyBorder="1"/>
    <xf numFmtId="2" fontId="2" fillId="12" borderId="8" xfId="4" applyNumberFormat="1" applyFont="1" applyFill="1" applyBorder="1" applyAlignment="1">
      <alignment horizontal="center"/>
    </xf>
    <xf numFmtId="2" fontId="2" fillId="12" borderId="8" xfId="4" applyNumberFormat="1" applyFont="1" applyFill="1" applyBorder="1" applyAlignment="1">
      <alignment horizontal="left" indent="3"/>
    </xf>
    <xf numFmtId="2" fontId="2" fillId="12" borderId="11" xfId="4" applyNumberFormat="1" applyFont="1" applyFill="1" applyBorder="1" applyAlignment="1">
      <alignment horizontal="left" indent="3"/>
    </xf>
    <xf numFmtId="0" fontId="2" fillId="4" borderId="8" xfId="4" applyFont="1" applyFill="1" applyBorder="1"/>
    <xf numFmtId="0" fontId="2" fillId="4" borderId="8" xfId="4" applyFont="1" applyFill="1" applyBorder="1" applyAlignment="1">
      <alignment horizontal="center"/>
    </xf>
    <xf numFmtId="166" fontId="2" fillId="4" borderId="8" xfId="4" applyNumberFormat="1" applyFont="1" applyFill="1" applyBorder="1"/>
    <xf numFmtId="166" fontId="2" fillId="4" borderId="8" xfId="4" applyNumberFormat="1" applyFont="1" applyFill="1" applyBorder="1" applyAlignment="1">
      <alignment horizontal="center"/>
    </xf>
    <xf numFmtId="167" fontId="2" fillId="4" borderId="8" xfId="4" applyNumberFormat="1" applyFont="1" applyFill="1" applyBorder="1"/>
    <xf numFmtId="2" fontId="2" fillId="4" borderId="8" xfId="4" applyNumberFormat="1" applyFont="1" applyFill="1" applyBorder="1"/>
    <xf numFmtId="2" fontId="2" fillId="4" borderId="8" xfId="4" applyNumberFormat="1" applyFont="1" applyFill="1" applyBorder="1" applyAlignment="1">
      <alignment horizontal="center"/>
    </xf>
    <xf numFmtId="2" fontId="2" fillId="4" borderId="8" xfId="4" applyNumberFormat="1" applyFont="1" applyFill="1" applyBorder="1" applyAlignment="1">
      <alignment horizontal="left" indent="3"/>
    </xf>
    <xf numFmtId="2" fontId="2" fillId="4" borderId="11" xfId="4" applyNumberFormat="1" applyFont="1" applyFill="1" applyBorder="1" applyAlignment="1">
      <alignment horizontal="left" indent="3"/>
    </xf>
    <xf numFmtId="0" fontId="6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2" fillId="16" borderId="3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8" borderId="34" xfId="0" applyFont="1" applyFill="1" applyBorder="1" applyAlignment="1">
      <alignment horizontal="left" vertical="top" wrapText="1"/>
    </xf>
    <xf numFmtId="0" fontId="2" fillId="8" borderId="31" xfId="0" applyFont="1" applyFill="1" applyBorder="1" applyAlignment="1">
      <alignment horizontal="left" vertical="top" wrapText="1"/>
    </xf>
    <xf numFmtId="0" fontId="2" fillId="8" borderId="33" xfId="0" applyFont="1" applyFill="1" applyBorder="1" applyAlignment="1">
      <alignment horizontal="left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6" borderId="30" xfId="0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2" fillId="6" borderId="33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6" fillId="13" borderId="30" xfId="0" applyFont="1" applyFill="1" applyBorder="1" applyAlignment="1">
      <alignment horizontal="left" vertical="top" wrapText="1"/>
    </xf>
    <xf numFmtId="0" fontId="2" fillId="13" borderId="31" xfId="0" applyFont="1" applyFill="1" applyBorder="1" applyAlignment="1">
      <alignment horizontal="left" vertical="top" wrapText="1"/>
    </xf>
    <xf numFmtId="0" fontId="2" fillId="13" borderId="33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horizontal="center" vertical="top" wrapText="1"/>
    </xf>
    <xf numFmtId="0" fontId="6" fillId="4" borderId="50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11" borderId="40" xfId="0" applyFont="1" applyFill="1" applyBorder="1" applyAlignment="1">
      <alignment horizontal="left" vertical="top" wrapText="1"/>
    </xf>
    <xf numFmtId="0" fontId="2" fillId="11" borderId="44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left" vertical="top" wrapText="1"/>
    </xf>
    <xf numFmtId="0" fontId="2" fillId="6" borderId="35" xfId="0" applyFont="1" applyFill="1" applyBorder="1" applyAlignment="1">
      <alignment horizontal="left" vertical="top" wrapText="1"/>
    </xf>
    <xf numFmtId="0" fontId="2" fillId="12" borderId="46" xfId="0" applyFont="1" applyFill="1" applyBorder="1" applyAlignment="1">
      <alignment horizontal="left" vertical="top" wrapText="1"/>
    </xf>
    <xf numFmtId="0" fontId="2" fillId="12" borderId="47" xfId="0" applyFont="1" applyFill="1" applyBorder="1" applyAlignment="1">
      <alignment horizontal="left" vertical="top" wrapText="1"/>
    </xf>
    <xf numFmtId="0" fontId="2" fillId="12" borderId="48" xfId="0" applyFont="1" applyFill="1" applyBorder="1" applyAlignment="1">
      <alignment horizontal="left" vertical="top" wrapText="1"/>
    </xf>
    <xf numFmtId="0" fontId="6" fillId="10" borderId="44" xfId="0" applyFont="1" applyFill="1" applyBorder="1" applyAlignment="1">
      <alignment horizontal="left" vertical="top" wrapText="1"/>
    </xf>
    <xf numFmtId="0" fontId="2" fillId="10" borderId="44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left" vertical="top" wrapText="1"/>
    </xf>
    <xf numFmtId="0" fontId="15" fillId="0" borderId="4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10" borderId="31" xfId="0" applyFont="1" applyFill="1" applyBorder="1" applyAlignment="1">
      <alignment horizontal="left" vertical="top" wrapText="1"/>
    </xf>
    <xf numFmtId="0" fontId="2" fillId="10" borderId="33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0" fontId="2" fillId="6" borderId="40" xfId="0" applyFont="1" applyFill="1" applyBorder="1" applyAlignment="1">
      <alignment horizontal="left" vertical="top" wrapText="1"/>
    </xf>
    <xf numFmtId="0" fontId="2" fillId="12" borderId="4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textRotation="90" wrapText="1"/>
    </xf>
    <xf numFmtId="0" fontId="2" fillId="6" borderId="31" xfId="0" applyFont="1" applyFill="1" applyBorder="1" applyAlignment="1">
      <alignment horizontal="center" vertical="center" textRotation="90" wrapText="1"/>
    </xf>
    <xf numFmtId="0" fontId="2" fillId="16" borderId="34" xfId="0" applyFont="1" applyFill="1" applyBorder="1" applyAlignment="1">
      <alignment horizontal="center" vertical="center" textRotation="90" wrapText="1"/>
    </xf>
    <xf numFmtId="0" fontId="2" fillId="16" borderId="31" xfId="0" applyFont="1" applyFill="1" applyBorder="1" applyAlignment="1">
      <alignment horizontal="center" vertical="center" textRotation="90" wrapText="1"/>
    </xf>
    <xf numFmtId="0" fontId="2" fillId="6" borderId="45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6" fillId="15" borderId="40" xfId="0" applyFont="1" applyFill="1" applyBorder="1" applyAlignment="1">
      <alignment horizontal="center" vertical="center" wrapText="1"/>
    </xf>
    <xf numFmtId="0" fontId="2" fillId="15" borderId="44" xfId="0" applyFont="1" applyFill="1" applyBorder="1" applyAlignment="1">
      <alignment horizontal="center" vertical="center" wrapText="1"/>
    </xf>
    <xf numFmtId="0" fontId="2" fillId="15" borderId="45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textRotation="90" wrapText="1"/>
    </xf>
    <xf numFmtId="0" fontId="2" fillId="10" borderId="31" xfId="0" applyFont="1" applyFill="1" applyBorder="1" applyAlignment="1">
      <alignment horizontal="center" vertical="center" textRotation="90" wrapText="1"/>
    </xf>
    <xf numFmtId="0" fontId="2" fillId="8" borderId="34" xfId="0" applyFont="1" applyFill="1" applyBorder="1" applyAlignment="1">
      <alignment horizontal="center" vertical="center" textRotation="90" wrapText="1"/>
    </xf>
    <xf numFmtId="0" fontId="2" fillId="8" borderId="31" xfId="0" applyFont="1" applyFill="1" applyBorder="1" applyAlignment="1">
      <alignment horizontal="center" vertical="center" textRotation="90" wrapText="1"/>
    </xf>
    <xf numFmtId="0" fontId="2" fillId="8" borderId="33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/>
    </xf>
    <xf numFmtId="2" fontId="2" fillId="0" borderId="41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6" fillId="23" borderId="34" xfId="0" applyFont="1" applyFill="1" applyBorder="1" applyAlignment="1">
      <alignment horizontal="center" vertical="center" wrapText="1"/>
    </xf>
    <xf numFmtId="0" fontId="2" fillId="23" borderId="31" xfId="0" applyFont="1" applyFill="1" applyBorder="1" applyAlignment="1">
      <alignment horizontal="center" vertical="center" wrapText="1"/>
    </xf>
    <xf numFmtId="0" fontId="2" fillId="23" borderId="35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44" xfId="0" applyFont="1" applyFill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center"/>
    </xf>
    <xf numFmtId="0" fontId="2" fillId="16" borderId="34" xfId="0" applyFont="1" applyFill="1" applyBorder="1" applyAlignment="1">
      <alignment horizontal="center" vertical="top" wrapText="1"/>
    </xf>
    <xf numFmtId="0" fontId="2" fillId="16" borderId="31" xfId="0" applyFont="1" applyFill="1" applyBorder="1" applyAlignment="1">
      <alignment horizontal="center" vertical="top" wrapText="1"/>
    </xf>
    <xf numFmtId="0" fontId="2" fillId="16" borderId="33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3" xfId="0" applyFont="1" applyFill="1" applyBorder="1" applyAlignment="1">
      <alignment horizontal="center" vertical="top" wrapText="1"/>
    </xf>
    <xf numFmtId="0" fontId="6" fillId="23" borderId="3" xfId="0" applyFont="1" applyFill="1" applyBorder="1" applyAlignment="1">
      <alignment horizontal="center" vertical="top" wrapText="1"/>
    </xf>
    <xf numFmtId="0" fontId="6" fillId="22" borderId="34" xfId="0" applyFont="1" applyFill="1" applyBorder="1" applyAlignment="1">
      <alignment horizontal="center" vertical="top" wrapText="1"/>
    </xf>
    <xf numFmtId="0" fontId="6" fillId="22" borderId="31" xfId="0" applyFont="1" applyFill="1" applyBorder="1" applyAlignment="1">
      <alignment horizontal="center" vertical="top" wrapText="1"/>
    </xf>
    <xf numFmtId="0" fontId="6" fillId="22" borderId="33" xfId="0" applyFont="1" applyFill="1" applyBorder="1" applyAlignment="1">
      <alignment horizontal="center" vertical="top" wrapText="1"/>
    </xf>
    <xf numFmtId="0" fontId="6" fillId="16" borderId="35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/>
    <xf numFmtId="165" fontId="2" fillId="2" borderId="1" xfId="0" applyNumberFormat="1" applyFont="1" applyFill="1" applyBorder="1"/>
    <xf numFmtId="4" fontId="2" fillId="5" borderId="6" xfId="0" applyNumberFormat="1" applyFont="1" applyFill="1" applyBorder="1"/>
    <xf numFmtId="0" fontId="2" fillId="5" borderId="35" xfId="0" applyFont="1" applyFill="1" applyBorder="1"/>
    <xf numFmtId="4" fontId="2" fillId="5" borderId="1" xfId="0" applyNumberFormat="1" applyFont="1" applyFill="1" applyBorder="1"/>
    <xf numFmtId="4" fontId="2" fillId="3" borderId="6" xfId="0" applyNumberFormat="1" applyFont="1" applyFill="1" applyBorder="1"/>
    <xf numFmtId="4" fontId="2" fillId="3" borderId="3" xfId="0" applyNumberFormat="1" applyFont="1" applyFill="1" applyBorder="1"/>
    <xf numFmtId="4" fontId="2" fillId="3" borderId="8" xfId="0" applyNumberFormat="1" applyFont="1" applyFill="1" applyBorder="1"/>
    <xf numFmtId="3" fontId="2" fillId="4" borderId="3" xfId="0" applyNumberFormat="1" applyFont="1" applyFill="1" applyBorder="1"/>
    <xf numFmtId="167" fontId="2" fillId="4" borderId="12" xfId="0" applyNumberFormat="1" applyFont="1" applyFill="1" applyBorder="1"/>
    <xf numFmtId="0" fontId="2" fillId="9" borderId="13" xfId="4" applyFont="1" applyFill="1" applyBorder="1" applyAlignment="1">
      <alignment horizontal="center" vertical="center"/>
    </xf>
    <xf numFmtId="166" fontId="2" fillId="9" borderId="13" xfId="4" applyNumberFormat="1" applyFont="1" applyFill="1" applyBorder="1" applyAlignment="1">
      <alignment vertical="center"/>
    </xf>
    <xf numFmtId="166" fontId="2" fillId="9" borderId="13" xfId="4" applyNumberFormat="1" applyFont="1" applyFill="1" applyBorder="1" applyAlignment="1">
      <alignment horizontal="center" vertical="center"/>
    </xf>
    <xf numFmtId="167" fontId="2" fillId="9" borderId="13" xfId="4" applyNumberFormat="1" applyFont="1" applyFill="1" applyBorder="1" applyAlignment="1">
      <alignment vertical="center"/>
    </xf>
    <xf numFmtId="166" fontId="2" fillId="9" borderId="27" xfId="4" applyNumberFormat="1" applyFont="1" applyFill="1" applyBorder="1" applyAlignment="1">
      <alignment horizontal="center" vertical="center"/>
    </xf>
    <xf numFmtId="166" fontId="2" fillId="9" borderId="3" xfId="4" applyNumberFormat="1" applyFont="1" applyFill="1" applyBorder="1" applyAlignment="1">
      <alignment vertical="center"/>
    </xf>
    <xf numFmtId="167" fontId="2" fillId="9" borderId="3" xfId="4" applyNumberFormat="1" applyFont="1" applyFill="1" applyBorder="1" applyAlignment="1">
      <alignment vertical="center"/>
    </xf>
    <xf numFmtId="166" fontId="2" fillId="9" borderId="10" xfId="4" applyNumberFormat="1" applyFont="1" applyFill="1" applyBorder="1" applyAlignment="1">
      <alignment horizontal="center" vertical="center"/>
    </xf>
    <xf numFmtId="2" fontId="2" fillId="6" borderId="11" xfId="4" applyNumberFormat="1" applyFont="1" applyFill="1" applyBorder="1" applyAlignment="1">
      <alignment horizontal="left" indent="3"/>
    </xf>
    <xf numFmtId="0" fontId="11" fillId="10" borderId="13" xfId="4" applyFont="1" applyFill="1" applyBorder="1" applyAlignment="1">
      <alignment horizontal="left" vertical="center"/>
    </xf>
    <xf numFmtId="0" fontId="11" fillId="10" borderId="8" xfId="4" applyFont="1" applyFill="1" applyBorder="1" applyAlignment="1">
      <alignment horizontal="left" vertical="center"/>
    </xf>
    <xf numFmtId="0" fontId="6" fillId="10" borderId="34" xfId="0" applyFont="1" applyFill="1" applyBorder="1" applyAlignment="1">
      <alignment horizontal="left" vertical="top" wrapText="1"/>
    </xf>
    <xf numFmtId="2" fontId="2" fillId="12" borderId="8" xfId="0" applyNumberFormat="1" applyFont="1" applyFill="1" applyBorder="1" applyAlignment="1">
      <alignment horizontal="left" vertical="center"/>
    </xf>
    <xf numFmtId="0" fontId="2" fillId="10" borderId="13" xfId="4" applyFont="1" applyFill="1" applyBorder="1"/>
    <xf numFmtId="0" fontId="2" fillId="10" borderId="13" xfId="4" applyFont="1" applyFill="1" applyBorder="1" applyAlignment="1">
      <alignment horizontal="center"/>
    </xf>
    <xf numFmtId="0" fontId="2" fillId="10" borderId="22" xfId="4" applyFont="1" applyFill="1" applyBorder="1"/>
    <xf numFmtId="0" fontId="2" fillId="10" borderId="22" xfId="4" applyFont="1" applyFill="1" applyBorder="1" applyAlignment="1">
      <alignment horizontal="center"/>
    </xf>
    <xf numFmtId="166" fontId="2" fillId="4" borderId="6" xfId="4" applyNumberFormat="1" applyFont="1" applyFill="1" applyBorder="1" applyAlignment="1">
      <alignment horizontal="right"/>
    </xf>
    <xf numFmtId="166" fontId="2" fillId="4" borderId="13" xfId="4" applyNumberFormat="1" applyFont="1" applyFill="1" applyBorder="1"/>
    <xf numFmtId="0" fontId="2" fillId="20" borderId="3" xfId="4" applyFont="1" applyFill="1" applyBorder="1" applyAlignment="1">
      <alignment horizontal="left"/>
    </xf>
    <xf numFmtId="0" fontId="2" fillId="20" borderId="3" xfId="4" applyFont="1" applyFill="1" applyBorder="1" applyAlignment="1">
      <alignment horizontal="center"/>
    </xf>
    <xf numFmtId="166" fontId="2" fillId="20" borderId="3" xfId="4" applyNumberFormat="1" applyFont="1" applyFill="1" applyBorder="1" applyAlignment="1">
      <alignment horizontal="right"/>
    </xf>
    <xf numFmtId="166" fontId="2" fillId="20" borderId="3" xfId="4" applyNumberFormat="1" applyFont="1" applyFill="1" applyBorder="1"/>
    <xf numFmtId="166" fontId="2" fillId="20" borderId="3" xfId="4" applyNumberFormat="1" applyFont="1" applyFill="1" applyBorder="1" applyAlignment="1">
      <alignment horizontal="center"/>
    </xf>
    <xf numFmtId="167" fontId="2" fillId="20" borderId="3" xfId="4" applyNumberFormat="1" applyFont="1" applyFill="1" applyBorder="1"/>
    <xf numFmtId="2" fontId="2" fillId="20" borderId="3" xfId="4" applyNumberFormat="1" applyFont="1" applyFill="1" applyBorder="1"/>
    <xf numFmtId="2" fontId="2" fillId="20" borderId="3" xfId="4" applyNumberFormat="1" applyFont="1" applyFill="1" applyBorder="1" applyAlignment="1">
      <alignment horizontal="center"/>
    </xf>
    <xf numFmtId="166" fontId="2" fillId="20" borderId="3" xfId="4" applyNumberFormat="1" applyFont="1" applyFill="1" applyBorder="1" applyAlignment="1">
      <alignment horizontal="left" indent="3"/>
    </xf>
    <xf numFmtId="2" fontId="2" fillId="20" borderId="27" xfId="4" applyNumberFormat="1" applyFont="1" applyFill="1" applyBorder="1" applyAlignment="1">
      <alignment horizontal="left" indent="3"/>
    </xf>
    <xf numFmtId="2" fontId="2" fillId="20" borderId="28" xfId="4" applyNumberFormat="1" applyFont="1" applyFill="1" applyBorder="1" applyAlignment="1">
      <alignment horizontal="left" indent="3"/>
    </xf>
    <xf numFmtId="166" fontId="2" fillId="11" borderId="3" xfId="4" applyNumberFormat="1" applyFont="1" applyFill="1" applyBorder="1" applyAlignment="1">
      <alignment horizontal="left" indent="3"/>
    </xf>
    <xf numFmtId="166" fontId="2" fillId="6" borderId="6" xfId="4" applyNumberFormat="1" applyFont="1" applyFill="1" applyBorder="1" applyAlignment="1">
      <alignment horizontal="left" indent="3"/>
    </xf>
    <xf numFmtId="166" fontId="2" fillId="6" borderId="3" xfId="4" applyNumberFormat="1" applyFont="1" applyFill="1" applyBorder="1" applyAlignment="1">
      <alignment horizontal="left" indent="3"/>
    </xf>
    <xf numFmtId="166" fontId="2" fillId="12" borderId="6" xfId="4" applyNumberFormat="1" applyFont="1" applyFill="1" applyBorder="1" applyAlignment="1">
      <alignment horizontal="left" indent="3"/>
    </xf>
    <xf numFmtId="166" fontId="2" fillId="10" borderId="13" xfId="4" applyNumberFormat="1" applyFont="1" applyFill="1" applyBorder="1" applyAlignment="1">
      <alignment horizontal="left" indent="3"/>
    </xf>
    <xf numFmtId="166" fontId="2" fillId="10" borderId="22" xfId="4" applyNumberFormat="1" applyFont="1" applyFill="1" applyBorder="1" applyAlignment="1">
      <alignment horizontal="left" indent="3"/>
    </xf>
    <xf numFmtId="166" fontId="2" fillId="13" borderId="6" xfId="4" applyNumberFormat="1" applyFont="1" applyFill="1" applyBorder="1" applyAlignment="1">
      <alignment horizontal="left" indent="3"/>
    </xf>
    <xf numFmtId="166" fontId="2" fillId="13" borderId="3" xfId="4" applyNumberFormat="1" applyFont="1" applyFill="1" applyBorder="1" applyAlignment="1">
      <alignment horizontal="left" indent="3"/>
    </xf>
    <xf numFmtId="166" fontId="2" fillId="13" borderId="8" xfId="4" applyNumberFormat="1" applyFont="1" applyFill="1" applyBorder="1" applyAlignment="1">
      <alignment horizontal="left" indent="3"/>
    </xf>
    <xf numFmtId="2" fontId="2" fillId="6" borderId="3" xfId="0" applyNumberFormat="1" applyFont="1" applyFill="1" applyBorder="1" applyAlignment="1">
      <alignment vertical="center"/>
    </xf>
    <xf numFmtId="2" fontId="2" fillId="6" borderId="8" xfId="0" applyNumberFormat="1" applyFont="1" applyFill="1" applyBorder="1" applyAlignment="1">
      <alignment vertical="center"/>
    </xf>
    <xf numFmtId="2" fontId="2" fillId="8" borderId="6" xfId="0" applyNumberFormat="1" applyFont="1" applyFill="1" applyBorder="1" applyAlignment="1">
      <alignment horizontal="left" indent="4"/>
    </xf>
    <xf numFmtId="2" fontId="2" fillId="3" borderId="1" xfId="0" applyNumberFormat="1" applyFont="1" applyFill="1" applyBorder="1" applyAlignment="1">
      <alignment horizontal="left" indent="4"/>
    </xf>
    <xf numFmtId="2" fontId="2" fillId="3" borderId="22" xfId="0" applyNumberFormat="1" applyFont="1" applyFill="1" applyBorder="1" applyAlignment="1">
      <alignment horizontal="left" indent="3"/>
    </xf>
    <xf numFmtId="167" fontId="2" fillId="8" borderId="6" xfId="0" applyNumberFormat="1" applyFont="1" applyFill="1" applyBorder="1"/>
    <xf numFmtId="2" fontId="2" fillId="5" borderId="28" xfId="0" applyNumberFormat="1" applyFont="1" applyFill="1" applyBorder="1"/>
    <xf numFmtId="166" fontId="2" fillId="5" borderId="10" xfId="0" applyNumberFormat="1" applyFont="1" applyFill="1" applyBorder="1"/>
    <xf numFmtId="2" fontId="2" fillId="5" borderId="10" xfId="0" applyNumberFormat="1" applyFont="1" applyFill="1" applyBorder="1"/>
    <xf numFmtId="166" fontId="2" fillId="3" borderId="28" xfId="0" applyNumberFormat="1" applyFont="1" applyFill="1" applyBorder="1"/>
    <xf numFmtId="166" fontId="2" fillId="3" borderId="10" xfId="0" applyNumberFormat="1" applyFont="1" applyFill="1" applyBorder="1"/>
    <xf numFmtId="166" fontId="2" fillId="8" borderId="28" xfId="0" applyNumberFormat="1" applyFont="1" applyFill="1" applyBorder="1" applyAlignment="1"/>
    <xf numFmtId="166" fontId="2" fillId="8" borderId="8" xfId="0" applyNumberFormat="1" applyFont="1" applyFill="1" applyBorder="1" applyAlignment="1">
      <alignment horizontal="left" indent="4"/>
    </xf>
    <xf numFmtId="2" fontId="2" fillId="8" borderId="4" xfId="0" applyNumberFormat="1" applyFont="1" applyFill="1" applyBorder="1" applyAlignment="1">
      <alignment horizontal="left" indent="3"/>
    </xf>
    <xf numFmtId="166" fontId="2" fillId="8" borderId="11" xfId="0" applyNumberFormat="1" applyFont="1" applyFill="1" applyBorder="1" applyAlignment="1"/>
  </cellXfs>
  <cellStyles count="9">
    <cellStyle name="Comma" xfId="1" builtinId="3"/>
    <cellStyle name="Įprastas 2" xfId="6"/>
    <cellStyle name="Įprastas 2 2" xfId="7"/>
    <cellStyle name="Normal" xfId="0" builtinId="0"/>
    <cellStyle name="Normal 2" xfId="2"/>
    <cellStyle name="Normal 3" xfId="3"/>
    <cellStyle name="Paprastas 2" xfId="4"/>
    <cellStyle name="Paprastas 3" xfId="5"/>
    <cellStyle name="Paprastas 4" xfId="8"/>
  </cellStyles>
  <dxfs count="0"/>
  <tableStyles count="0" defaultTableStyle="TableStyleMedium9" defaultPivotStyle="PivotStyleLight16"/>
  <colors>
    <mruColors>
      <color rgb="FFFF6600"/>
      <color rgb="FFFFCC66"/>
      <color rgb="FFFF9966"/>
      <color rgb="FFFFCC99"/>
      <color rgb="FFFFFF66"/>
      <color rgb="FFFF9900"/>
      <color rgb="FFFFCC00"/>
      <color rgb="FFFFCCCC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50"/>
  <sheetViews>
    <sheetView tabSelected="1" zoomScaleNormal="100" workbookViewId="0">
      <selection activeCell="V14" sqref="V14"/>
    </sheetView>
  </sheetViews>
  <sheetFormatPr defaultRowHeight="11.25"/>
  <cols>
    <col min="1" max="1" width="14.85546875" style="1" customWidth="1"/>
    <col min="2" max="2" width="3.5703125" style="5" customWidth="1"/>
    <col min="3" max="3" width="24.28515625" style="4" customWidth="1"/>
    <col min="4" max="4" width="5" style="5" customWidth="1"/>
    <col min="5" max="5" width="7.140625" style="5" customWidth="1"/>
    <col min="6" max="6" width="7.42578125" style="1" customWidth="1"/>
    <col min="7" max="7" width="8.85546875" style="1" customWidth="1"/>
    <col min="8" max="8" width="11.140625" style="1" customWidth="1"/>
    <col min="9" max="9" width="8.28515625" style="1" customWidth="1"/>
    <col min="10" max="10" width="7.28515625" style="1" customWidth="1"/>
    <col min="11" max="11" width="12" style="1" customWidth="1"/>
    <col min="12" max="12" width="7.28515625" style="1" customWidth="1"/>
    <col min="13" max="13" width="11.5703125" style="1" customWidth="1"/>
    <col min="14" max="14" width="9.42578125" style="1" customWidth="1"/>
    <col min="15" max="15" width="10.7109375" style="1" customWidth="1"/>
    <col min="16" max="16" width="11.42578125" style="1" customWidth="1"/>
    <col min="17" max="17" width="13.140625" style="1" customWidth="1"/>
    <col min="18" max="18" width="5.85546875" style="1" customWidth="1"/>
    <col min="19" max="19" width="10.85546875" style="1" customWidth="1"/>
    <col min="20" max="20" width="14.7109375" style="1" customWidth="1"/>
    <col min="21" max="21" width="12.42578125" style="1" bestFit="1" customWidth="1"/>
    <col min="22" max="22" width="29" style="1" bestFit="1" customWidth="1"/>
    <col min="23" max="23" width="10.42578125" style="1" bestFit="1" customWidth="1"/>
    <col min="24" max="34" width="9.140625" style="1"/>
    <col min="35" max="35" width="14.140625" style="1" bestFit="1" customWidth="1"/>
    <col min="36" max="36" width="16.5703125" style="1" bestFit="1" customWidth="1"/>
    <col min="37" max="16384" width="9.140625" style="1"/>
  </cols>
  <sheetData>
    <row r="1" spans="1:17" s="12" customFormat="1" ht="13.5" customHeight="1">
      <c r="A1" s="1707" t="s">
        <v>690</v>
      </c>
      <c r="B1" s="1707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</row>
    <row r="2" spans="1:17" s="12" customFormat="1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492" customFormat="1" ht="18" customHeight="1">
      <c r="A3" s="1708" t="s">
        <v>31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</row>
    <row r="4" spans="1:17" s="12" customFormat="1" ht="13.5" customHeight="1" thickBot="1">
      <c r="A4" s="1630" t="s">
        <v>927</v>
      </c>
      <c r="B4" s="1630"/>
      <c r="C4" s="1630"/>
      <c r="D4" s="1630"/>
      <c r="E4" s="1630"/>
      <c r="F4" s="1630"/>
      <c r="G4" s="1630"/>
      <c r="H4" s="1630"/>
      <c r="I4" s="1630"/>
      <c r="J4" s="1630"/>
      <c r="K4" s="1630"/>
      <c r="L4" s="1630"/>
      <c r="M4" s="1630"/>
      <c r="N4" s="1630"/>
      <c r="O4" s="1630"/>
      <c r="P4" s="1630"/>
      <c r="Q4" s="1630"/>
    </row>
    <row r="5" spans="1:17" s="12" customFormat="1" ht="13.5" customHeight="1">
      <c r="A5" s="1624" t="s">
        <v>1</v>
      </c>
      <c r="B5" s="1584" t="s">
        <v>0</v>
      </c>
      <c r="C5" s="1565" t="s">
        <v>2</v>
      </c>
      <c r="D5" s="1565" t="s">
        <v>3</v>
      </c>
      <c r="E5" s="1565" t="s">
        <v>13</v>
      </c>
      <c r="F5" s="1575" t="s">
        <v>14</v>
      </c>
      <c r="G5" s="1576"/>
      <c r="H5" s="1576"/>
      <c r="I5" s="1577"/>
      <c r="J5" s="1565" t="s">
        <v>4</v>
      </c>
      <c r="K5" s="1565" t="s">
        <v>15</v>
      </c>
      <c r="L5" s="1565" t="s">
        <v>5</v>
      </c>
      <c r="M5" s="1565" t="s">
        <v>6</v>
      </c>
      <c r="N5" s="1565" t="s">
        <v>16</v>
      </c>
      <c r="O5" s="1621" t="s">
        <v>17</v>
      </c>
      <c r="P5" s="1565" t="s">
        <v>25</v>
      </c>
      <c r="Q5" s="1567" t="s">
        <v>26</v>
      </c>
    </row>
    <row r="6" spans="1:17" s="12" customFormat="1" ht="39" customHeight="1">
      <c r="A6" s="1625"/>
      <c r="B6" s="1585"/>
      <c r="C6" s="1587"/>
      <c r="D6" s="1566"/>
      <c r="E6" s="1566"/>
      <c r="F6" s="21" t="s">
        <v>18</v>
      </c>
      <c r="G6" s="21" t="s">
        <v>19</v>
      </c>
      <c r="H6" s="21" t="s">
        <v>20</v>
      </c>
      <c r="I6" s="21" t="s">
        <v>21</v>
      </c>
      <c r="J6" s="1566"/>
      <c r="K6" s="1566"/>
      <c r="L6" s="1566"/>
      <c r="M6" s="1566"/>
      <c r="N6" s="1566"/>
      <c r="O6" s="1622"/>
      <c r="P6" s="1566"/>
      <c r="Q6" s="1568"/>
    </row>
    <row r="7" spans="1:17" s="12" customFormat="1" ht="13.5" customHeight="1">
      <c r="A7" s="1626"/>
      <c r="B7" s="1627"/>
      <c r="C7" s="1566"/>
      <c r="D7" s="150" t="s">
        <v>7</v>
      </c>
      <c r="E7" s="150" t="s">
        <v>8</v>
      </c>
      <c r="F7" s="150" t="s">
        <v>9</v>
      </c>
      <c r="G7" s="150" t="s">
        <v>9</v>
      </c>
      <c r="H7" s="150" t="s">
        <v>9</v>
      </c>
      <c r="I7" s="150" t="s">
        <v>9</v>
      </c>
      <c r="J7" s="150" t="s">
        <v>22</v>
      </c>
      <c r="K7" s="150" t="s">
        <v>9</v>
      </c>
      <c r="L7" s="150" t="s">
        <v>22</v>
      </c>
      <c r="M7" s="150" t="s">
        <v>93</v>
      </c>
      <c r="N7" s="150" t="s">
        <v>10</v>
      </c>
      <c r="O7" s="150" t="s">
        <v>94</v>
      </c>
      <c r="P7" s="151" t="s">
        <v>27</v>
      </c>
      <c r="Q7" s="152" t="s">
        <v>28</v>
      </c>
    </row>
    <row r="8" spans="1:17" s="12" customFormat="1" ht="13.5" customHeight="1" thickBot="1">
      <c r="A8" s="153">
        <v>1</v>
      </c>
      <c r="B8" s="154">
        <v>2</v>
      </c>
      <c r="C8" s="155">
        <v>3</v>
      </c>
      <c r="D8" s="156">
        <v>4</v>
      </c>
      <c r="E8" s="156">
        <v>5</v>
      </c>
      <c r="F8" s="156">
        <v>6</v>
      </c>
      <c r="G8" s="156">
        <v>7</v>
      </c>
      <c r="H8" s="156">
        <v>8</v>
      </c>
      <c r="I8" s="156">
        <v>9</v>
      </c>
      <c r="J8" s="156">
        <v>10</v>
      </c>
      <c r="K8" s="156">
        <v>11</v>
      </c>
      <c r="L8" s="155">
        <v>12</v>
      </c>
      <c r="M8" s="156">
        <v>13</v>
      </c>
      <c r="N8" s="156">
        <v>14</v>
      </c>
      <c r="O8" s="157">
        <v>15</v>
      </c>
      <c r="P8" s="155">
        <v>16</v>
      </c>
      <c r="Q8" s="158">
        <v>17</v>
      </c>
    </row>
    <row r="9" spans="1:17" s="12" customFormat="1" ht="13.5" customHeight="1">
      <c r="A9" s="1612" t="s">
        <v>140</v>
      </c>
      <c r="B9" s="406">
        <v>1</v>
      </c>
      <c r="C9" s="1051" t="s">
        <v>142</v>
      </c>
      <c r="D9" s="1052">
        <v>47</v>
      </c>
      <c r="E9" s="1052">
        <v>2007</v>
      </c>
      <c r="F9" s="1053">
        <v>40.215000000000003</v>
      </c>
      <c r="G9" s="1054">
        <v>9.8862480000000001</v>
      </c>
      <c r="H9" s="1054">
        <v>3.76</v>
      </c>
      <c r="I9" s="1054">
        <v>26.568757000000002</v>
      </c>
      <c r="J9" s="1054">
        <v>2876.41</v>
      </c>
      <c r="K9" s="1055">
        <v>26.568757000000002</v>
      </c>
      <c r="L9" s="1054">
        <v>2876.41</v>
      </c>
      <c r="M9" s="1056">
        <v>9.2367767460132602E-3</v>
      </c>
      <c r="N9" s="1057">
        <v>265.41500000000002</v>
      </c>
      <c r="O9" s="1058">
        <v>2.4515791000431095</v>
      </c>
      <c r="P9" s="1059">
        <v>554.20660476079559</v>
      </c>
      <c r="Q9" s="1060">
        <v>147.09474600258656</v>
      </c>
    </row>
    <row r="10" spans="1:17" s="12" customFormat="1" ht="13.5" customHeight="1">
      <c r="A10" s="1636"/>
      <c r="B10" s="161">
        <v>2</v>
      </c>
      <c r="C10" s="1051" t="s">
        <v>54</v>
      </c>
      <c r="D10" s="1052">
        <v>52</v>
      </c>
      <c r="E10" s="1052">
        <v>2009</v>
      </c>
      <c r="F10" s="1053">
        <v>38.965000000000003</v>
      </c>
      <c r="G10" s="1054">
        <v>8.9245180000000008</v>
      </c>
      <c r="H10" s="1054">
        <v>4.16</v>
      </c>
      <c r="I10" s="1054">
        <v>25.880486000000001</v>
      </c>
      <c r="J10" s="1054">
        <v>2686.29</v>
      </c>
      <c r="K10" s="1055">
        <v>25.880486000000001</v>
      </c>
      <c r="L10" s="1054">
        <v>2686.29</v>
      </c>
      <c r="M10" s="1056">
        <v>9.6342859482781082E-3</v>
      </c>
      <c r="N10" s="1057">
        <v>265.41500000000002</v>
      </c>
      <c r="O10" s="1058">
        <v>2.5570840049622343</v>
      </c>
      <c r="P10" s="1059">
        <v>578.05715689668648</v>
      </c>
      <c r="Q10" s="1493">
        <v>153.42504029773406</v>
      </c>
    </row>
    <row r="11" spans="1:17" s="12" customFormat="1" ht="13.5" customHeight="1">
      <c r="A11" s="1636"/>
      <c r="B11" s="161">
        <v>3</v>
      </c>
      <c r="C11" s="1051" t="s">
        <v>146</v>
      </c>
      <c r="D11" s="1052">
        <v>70</v>
      </c>
      <c r="E11" s="1052">
        <v>2008</v>
      </c>
      <c r="F11" s="1053">
        <v>58.851999999999997</v>
      </c>
      <c r="G11" s="1054">
        <v>12.514991999999999</v>
      </c>
      <c r="H11" s="1054">
        <v>0</v>
      </c>
      <c r="I11" s="1054">
        <v>46.337007</v>
      </c>
      <c r="J11" s="1054">
        <v>4787.37</v>
      </c>
      <c r="K11" s="1055">
        <v>46.337007</v>
      </c>
      <c r="L11" s="1054">
        <v>4787.37</v>
      </c>
      <c r="M11" s="1056">
        <v>9.6790110227536214E-3</v>
      </c>
      <c r="N11" s="1057">
        <v>265.41500000000002</v>
      </c>
      <c r="O11" s="1058">
        <v>2.5689547106041526</v>
      </c>
      <c r="P11" s="1059">
        <v>580.74066136521731</v>
      </c>
      <c r="Q11" s="1493">
        <v>154.13728263624918</v>
      </c>
    </row>
    <row r="12" spans="1:17" s="12" customFormat="1" ht="13.5" customHeight="1">
      <c r="A12" s="1636"/>
      <c r="B12" s="161">
        <v>4</v>
      </c>
      <c r="C12" s="1051" t="s">
        <v>141</v>
      </c>
      <c r="D12" s="1052">
        <v>40</v>
      </c>
      <c r="E12" s="1052">
        <v>2007</v>
      </c>
      <c r="F12" s="1053">
        <v>33.591999999999999</v>
      </c>
      <c r="G12" s="1054">
        <v>7.4496079999999996</v>
      </c>
      <c r="H12" s="1054">
        <v>3.2</v>
      </c>
      <c r="I12" s="1054">
        <v>22.942394</v>
      </c>
      <c r="J12" s="1054">
        <v>2352.7399999999998</v>
      </c>
      <c r="K12" s="1055">
        <v>22.942394</v>
      </c>
      <c r="L12" s="1054">
        <v>2352.7399999999998</v>
      </c>
      <c r="M12" s="1056">
        <v>9.7513511905267906E-3</v>
      </c>
      <c r="N12" s="1057">
        <v>265.41500000000002</v>
      </c>
      <c r="O12" s="1058">
        <v>2.5881548762336681</v>
      </c>
      <c r="P12" s="1059">
        <v>585.08107143160748</v>
      </c>
      <c r="Q12" s="1493">
        <v>155.2892925740201</v>
      </c>
    </row>
    <row r="13" spans="1:17" s="12" customFormat="1" ht="13.5" customHeight="1">
      <c r="A13" s="1636"/>
      <c r="B13" s="161">
        <v>5</v>
      </c>
      <c r="C13" s="1051" t="s">
        <v>145</v>
      </c>
      <c r="D13" s="1052">
        <v>62</v>
      </c>
      <c r="E13" s="1052">
        <v>2007</v>
      </c>
      <c r="F13" s="1053">
        <v>51.286000000000001</v>
      </c>
      <c r="G13" s="1054">
        <v>12.281768</v>
      </c>
      <c r="H13" s="1054">
        <v>0</v>
      </c>
      <c r="I13" s="1054">
        <v>39.004232000000002</v>
      </c>
      <c r="J13" s="1054">
        <v>3936.72</v>
      </c>
      <c r="K13" s="1055">
        <v>39.004232000000002</v>
      </c>
      <c r="L13" s="1054">
        <v>3936.72</v>
      </c>
      <c r="M13" s="1056">
        <v>9.9077993862911259E-3</v>
      </c>
      <c r="N13" s="1057">
        <v>265.41500000000002</v>
      </c>
      <c r="O13" s="1058">
        <v>2.6296785741124595</v>
      </c>
      <c r="P13" s="1059">
        <v>594.46796317746748</v>
      </c>
      <c r="Q13" s="1493">
        <v>157.78071444674754</v>
      </c>
    </row>
    <row r="14" spans="1:17" s="12" customFormat="1" ht="13.5" customHeight="1">
      <c r="A14" s="1636"/>
      <c r="B14" s="161">
        <v>6</v>
      </c>
      <c r="C14" s="1051" t="s">
        <v>53</v>
      </c>
      <c r="D14" s="1052">
        <v>40</v>
      </c>
      <c r="E14" s="1052">
        <v>2007</v>
      </c>
      <c r="F14" s="1053">
        <v>34.305</v>
      </c>
      <c r="G14" s="1054">
        <v>7.4465450000000004</v>
      </c>
      <c r="H14" s="1054">
        <v>3.2</v>
      </c>
      <c r="I14" s="1054">
        <v>23.658462</v>
      </c>
      <c r="J14" s="1054">
        <v>2350.71</v>
      </c>
      <c r="K14" s="1055">
        <v>23.658462</v>
      </c>
      <c r="L14" s="1054">
        <v>2350.71</v>
      </c>
      <c r="M14" s="1056">
        <v>1.0064389907730006E-2</v>
      </c>
      <c r="N14" s="1057">
        <v>265.41500000000002</v>
      </c>
      <c r="O14" s="1058">
        <v>2.6712400473601599</v>
      </c>
      <c r="P14" s="1059">
        <v>603.86339446380032</v>
      </c>
      <c r="Q14" s="1493">
        <v>160.27440284160957</v>
      </c>
    </row>
    <row r="15" spans="1:17" s="12" customFormat="1" ht="13.5" customHeight="1">
      <c r="A15" s="1636"/>
      <c r="B15" s="161">
        <v>7</v>
      </c>
      <c r="C15" s="1051" t="s">
        <v>147</v>
      </c>
      <c r="D15" s="1052">
        <v>116</v>
      </c>
      <c r="E15" s="1052">
        <v>2007</v>
      </c>
      <c r="F15" s="1053">
        <v>93.882000000000005</v>
      </c>
      <c r="G15" s="1054">
        <v>20.699971999999999</v>
      </c>
      <c r="H15" s="1054">
        <v>0</v>
      </c>
      <c r="I15" s="1054">
        <v>73.182023000000001</v>
      </c>
      <c r="J15" s="1054">
        <v>7056.51</v>
      </c>
      <c r="K15" s="1055">
        <v>73.182023000000001</v>
      </c>
      <c r="L15" s="1054">
        <v>7056.51</v>
      </c>
      <c r="M15" s="1056">
        <v>1.0370852305176355E-2</v>
      </c>
      <c r="N15" s="1057">
        <v>265.41500000000002</v>
      </c>
      <c r="O15" s="1058">
        <v>2.7525797645783823</v>
      </c>
      <c r="P15" s="1059">
        <v>622.25113831058127</v>
      </c>
      <c r="Q15" s="1493">
        <v>165.15478587470295</v>
      </c>
    </row>
    <row r="16" spans="1:17" s="12" customFormat="1" ht="13.5" customHeight="1">
      <c r="A16" s="1636"/>
      <c r="B16" s="161">
        <v>8</v>
      </c>
      <c r="C16" s="1494" t="s">
        <v>80</v>
      </c>
      <c r="D16" s="1495">
        <v>61</v>
      </c>
      <c r="E16" s="1495">
        <v>1965</v>
      </c>
      <c r="F16" s="1496">
        <v>46.777999999999999</v>
      </c>
      <c r="G16" s="1497">
        <v>8.1372999999999998</v>
      </c>
      <c r="H16" s="1497">
        <v>9.6</v>
      </c>
      <c r="I16" s="1497">
        <v>29.040700000000001</v>
      </c>
      <c r="J16" s="1497">
        <v>2700.04</v>
      </c>
      <c r="K16" s="1498">
        <v>29.040700000000001</v>
      </c>
      <c r="L16" s="1497">
        <v>2700.04</v>
      </c>
      <c r="M16" s="1499">
        <v>1.0755655471770788E-2</v>
      </c>
      <c r="N16" s="1500">
        <v>265.41500000000002</v>
      </c>
      <c r="O16" s="1501">
        <v>2.8547122970400443</v>
      </c>
      <c r="P16" s="1502">
        <v>645.33932830624724</v>
      </c>
      <c r="Q16" s="1503">
        <v>171.28273782240262</v>
      </c>
    </row>
    <row r="17" spans="1:19" s="12" customFormat="1" ht="13.5" customHeight="1">
      <c r="A17" s="1636"/>
      <c r="B17" s="161">
        <v>9</v>
      </c>
      <c r="C17" s="1494" t="s">
        <v>144</v>
      </c>
      <c r="D17" s="1495">
        <v>90</v>
      </c>
      <c r="E17" s="1495">
        <v>1967</v>
      </c>
      <c r="F17" s="1496">
        <v>79.504999999999995</v>
      </c>
      <c r="G17" s="1497">
        <v>13.923</v>
      </c>
      <c r="H17" s="1497">
        <v>14.4</v>
      </c>
      <c r="I17" s="1497">
        <v>51.182000000000002</v>
      </c>
      <c r="J17" s="1497">
        <v>4485</v>
      </c>
      <c r="K17" s="1498">
        <v>51.182000000000002</v>
      </c>
      <c r="L17" s="1497">
        <v>4485</v>
      </c>
      <c r="M17" s="1499">
        <v>1.1411817168338908E-2</v>
      </c>
      <c r="N17" s="1500">
        <v>263.99799999999999</v>
      </c>
      <c r="O17" s="1501">
        <v>3.0126969088071349</v>
      </c>
      <c r="P17" s="1502">
        <v>684.70903010033442</v>
      </c>
      <c r="Q17" s="1503">
        <v>180.76181452842809</v>
      </c>
    </row>
    <row r="18" spans="1:19" s="12" customFormat="1" ht="13.5" customHeight="1" thickBot="1">
      <c r="A18" s="1637"/>
      <c r="B18" s="161">
        <v>10</v>
      </c>
      <c r="C18" s="1494" t="s">
        <v>143</v>
      </c>
      <c r="D18" s="1495">
        <v>30</v>
      </c>
      <c r="E18" s="1495">
        <v>1967</v>
      </c>
      <c r="F18" s="1496">
        <v>27.28</v>
      </c>
      <c r="G18" s="1497">
        <v>4.08</v>
      </c>
      <c r="H18" s="1497">
        <v>4.8</v>
      </c>
      <c r="I18" s="1497">
        <v>18.399999999999999</v>
      </c>
      <c r="J18" s="1497">
        <v>1550</v>
      </c>
      <c r="K18" s="1498">
        <v>18.399999999999999</v>
      </c>
      <c r="L18" s="1497">
        <v>1550</v>
      </c>
      <c r="M18" s="1499">
        <v>1.1870967741935483E-2</v>
      </c>
      <c r="N18" s="1500">
        <v>263.99799999999999</v>
      </c>
      <c r="O18" s="1501">
        <v>3.1339117419354836</v>
      </c>
      <c r="P18" s="1502">
        <v>712.25806451612891</v>
      </c>
      <c r="Q18" s="1503">
        <v>188.03470451612898</v>
      </c>
    </row>
    <row r="19" spans="1:19" s="12" customFormat="1" ht="13.5" customHeight="1">
      <c r="A19" s="1638" t="s">
        <v>148</v>
      </c>
      <c r="B19" s="17">
        <v>1</v>
      </c>
      <c r="C19" s="1504" t="s">
        <v>152</v>
      </c>
      <c r="D19" s="1505">
        <v>49</v>
      </c>
      <c r="E19" s="1505">
        <v>2007</v>
      </c>
      <c r="F19" s="1506">
        <v>51.384</v>
      </c>
      <c r="G19" s="1506">
        <v>8.4266889999999997</v>
      </c>
      <c r="H19" s="1506">
        <v>4</v>
      </c>
      <c r="I19" s="1506">
        <v>38.957321999999998</v>
      </c>
      <c r="J19" s="1506">
        <v>2531.39</v>
      </c>
      <c r="K19" s="1507">
        <v>38.957321999999998</v>
      </c>
      <c r="L19" s="1506">
        <v>2531.39</v>
      </c>
      <c r="M19" s="1508">
        <v>1.538969577978897E-2</v>
      </c>
      <c r="N19" s="1509">
        <v>265.41500000000002</v>
      </c>
      <c r="O19" s="1510">
        <v>4.08465610539269</v>
      </c>
      <c r="P19" s="1511">
        <v>923.38174678733822</v>
      </c>
      <c r="Q19" s="1512">
        <v>245.07936632356137</v>
      </c>
    </row>
    <row r="20" spans="1:19" s="12" customFormat="1" ht="13.5" customHeight="1">
      <c r="A20" s="1636"/>
      <c r="B20" s="18">
        <v>2</v>
      </c>
      <c r="C20" s="1513" t="s">
        <v>149</v>
      </c>
      <c r="D20" s="1514">
        <v>28</v>
      </c>
      <c r="E20" s="1514">
        <v>2001</v>
      </c>
      <c r="F20" s="1515">
        <v>48.347999999999999</v>
      </c>
      <c r="G20" s="1515">
        <v>5.7306600000000003</v>
      </c>
      <c r="H20" s="1515">
        <v>4.8</v>
      </c>
      <c r="I20" s="1515">
        <v>37.817340000000002</v>
      </c>
      <c r="J20" s="1515">
        <v>2440.5300000000002</v>
      </c>
      <c r="K20" s="1516">
        <v>37.817340000000002</v>
      </c>
      <c r="L20" s="1515">
        <v>2440.5300000000002</v>
      </c>
      <c r="M20" s="1517">
        <v>1.5495544000688375E-2</v>
      </c>
      <c r="N20" s="1518">
        <v>265.41500000000002</v>
      </c>
      <c r="O20" s="1519">
        <v>4.112749810942705</v>
      </c>
      <c r="P20" s="1520">
        <v>929.73264004130249</v>
      </c>
      <c r="Q20" s="1521">
        <v>246.76498865656231</v>
      </c>
    </row>
    <row r="21" spans="1:19" s="12" customFormat="1" ht="13.5" customHeight="1">
      <c r="A21" s="1636"/>
      <c r="B21" s="18">
        <v>3</v>
      </c>
      <c r="C21" s="1494" t="s">
        <v>157</v>
      </c>
      <c r="D21" s="1495">
        <v>60</v>
      </c>
      <c r="E21" s="1495">
        <v>1978</v>
      </c>
      <c r="F21" s="1496">
        <v>77.938999999999993</v>
      </c>
      <c r="G21" s="1497">
        <v>7.654128</v>
      </c>
      <c r="H21" s="1497">
        <v>11.52</v>
      </c>
      <c r="I21" s="1497">
        <v>58.764875000000004</v>
      </c>
      <c r="J21" s="1497">
        <v>3663.79</v>
      </c>
      <c r="K21" s="1498">
        <v>58.764875000000004</v>
      </c>
      <c r="L21" s="1497">
        <v>3663.79</v>
      </c>
      <c r="M21" s="1499">
        <v>1.6039367703934996E-2</v>
      </c>
      <c r="N21" s="1500">
        <v>265.41500000000002</v>
      </c>
      <c r="O21" s="1501">
        <v>4.2570887791399077</v>
      </c>
      <c r="P21" s="1502">
        <v>962.36206223609975</v>
      </c>
      <c r="Q21" s="1503">
        <v>255.42532674839444</v>
      </c>
    </row>
    <row r="22" spans="1:19" s="12" customFormat="1" ht="13.5" customHeight="1">
      <c r="A22" s="1636"/>
      <c r="B22" s="18">
        <v>4</v>
      </c>
      <c r="C22" s="1513" t="s">
        <v>150</v>
      </c>
      <c r="D22" s="1514">
        <v>16</v>
      </c>
      <c r="E22" s="1514">
        <v>2005</v>
      </c>
      <c r="F22" s="1515">
        <v>23.292999999999999</v>
      </c>
      <c r="G22" s="1515">
        <v>3.3212899999999999</v>
      </c>
      <c r="H22" s="1515">
        <v>1.36</v>
      </c>
      <c r="I22" s="1515">
        <v>18.611712000000001</v>
      </c>
      <c r="J22" s="1515">
        <v>1150.31</v>
      </c>
      <c r="K22" s="1516">
        <v>18.611712000000001</v>
      </c>
      <c r="L22" s="1515">
        <v>1150.31</v>
      </c>
      <c r="M22" s="1517">
        <v>1.6179735897279866E-2</v>
      </c>
      <c r="N22" s="1518">
        <v>265.41500000000002</v>
      </c>
      <c r="O22" s="1519">
        <v>4.294344603176536</v>
      </c>
      <c r="P22" s="1520">
        <v>970.78415383679192</v>
      </c>
      <c r="Q22" s="1521">
        <v>257.66067619059214</v>
      </c>
    </row>
    <row r="23" spans="1:19" s="12" customFormat="1" ht="13.5" customHeight="1">
      <c r="A23" s="1636"/>
      <c r="B23" s="18">
        <v>5</v>
      </c>
      <c r="C23" s="1513" t="s">
        <v>155</v>
      </c>
      <c r="D23" s="1514">
        <v>46</v>
      </c>
      <c r="E23" s="1514">
        <v>2001</v>
      </c>
      <c r="F23" s="1515">
        <v>67.599000000000004</v>
      </c>
      <c r="G23" s="1515">
        <v>8.2705819999999992</v>
      </c>
      <c r="H23" s="1515">
        <v>7.28</v>
      </c>
      <c r="I23" s="1515">
        <v>52.048417000000001</v>
      </c>
      <c r="J23" s="1515">
        <v>3175.32</v>
      </c>
      <c r="K23" s="1516">
        <v>52.048417000000001</v>
      </c>
      <c r="L23" s="1515">
        <v>3175.32</v>
      </c>
      <c r="M23" s="1517">
        <v>1.6391550142977714E-2</v>
      </c>
      <c r="N23" s="1518">
        <v>265.41500000000002</v>
      </c>
      <c r="O23" s="1519">
        <v>4.3505632811984301</v>
      </c>
      <c r="P23" s="1520">
        <v>983.49300857866285</v>
      </c>
      <c r="Q23" s="1521">
        <v>261.03379687190585</v>
      </c>
    </row>
    <row r="24" spans="1:19" s="12" customFormat="1" ht="13.5" customHeight="1">
      <c r="A24" s="1636"/>
      <c r="B24" s="18">
        <v>6</v>
      </c>
      <c r="C24" s="1513" t="s">
        <v>154</v>
      </c>
      <c r="D24" s="1514">
        <v>34</v>
      </c>
      <c r="E24" s="1514">
        <v>2003</v>
      </c>
      <c r="F24" s="1515">
        <v>50.904000000000003</v>
      </c>
      <c r="G24" s="1515">
        <v>6.5777330000000003</v>
      </c>
      <c r="H24" s="1515">
        <v>5.44</v>
      </c>
      <c r="I24" s="1515">
        <v>38.886268000000001</v>
      </c>
      <c r="J24" s="1515">
        <v>2349.59</v>
      </c>
      <c r="K24" s="1516">
        <v>38.886268000000001</v>
      </c>
      <c r="L24" s="1515">
        <v>2349.59</v>
      </c>
      <c r="M24" s="1517">
        <v>1.6550235573014865E-2</v>
      </c>
      <c r="N24" s="1518">
        <v>265.41500000000002</v>
      </c>
      <c r="O24" s="1519">
        <v>4.3926807746117404</v>
      </c>
      <c r="P24" s="1520">
        <v>993.01413438089196</v>
      </c>
      <c r="Q24" s="1521">
        <v>263.56084647670446</v>
      </c>
    </row>
    <row r="25" spans="1:19" s="12" customFormat="1" ht="13.5" customHeight="1">
      <c r="A25" s="1636"/>
      <c r="B25" s="18">
        <v>7</v>
      </c>
      <c r="C25" s="1513" t="s">
        <v>156</v>
      </c>
      <c r="D25" s="1514">
        <v>23</v>
      </c>
      <c r="E25" s="1514">
        <v>2002</v>
      </c>
      <c r="F25" s="1515">
        <v>28.888999999999999</v>
      </c>
      <c r="G25" s="1515">
        <v>0</v>
      </c>
      <c r="H25" s="1515">
        <v>0</v>
      </c>
      <c r="I25" s="1515">
        <v>28.888998999999998</v>
      </c>
      <c r="J25" s="1515">
        <v>1743.26</v>
      </c>
      <c r="K25" s="1516">
        <v>28.888998999999998</v>
      </c>
      <c r="L25" s="1515">
        <v>1743.26</v>
      </c>
      <c r="M25" s="1517">
        <v>1.6571824627422186E-2</v>
      </c>
      <c r="N25" s="1518">
        <v>265.41500000000002</v>
      </c>
      <c r="O25" s="1519">
        <v>4.3984108334872598</v>
      </c>
      <c r="P25" s="1520">
        <v>994.30947764533119</v>
      </c>
      <c r="Q25" s="1521">
        <v>263.90465000923558</v>
      </c>
    </row>
    <row r="26" spans="1:19" s="12" customFormat="1" ht="13.5" customHeight="1">
      <c r="A26" s="1636"/>
      <c r="B26" s="18">
        <v>8</v>
      </c>
      <c r="C26" s="1513" t="s">
        <v>103</v>
      </c>
      <c r="D26" s="1514">
        <v>50</v>
      </c>
      <c r="E26" s="1514">
        <v>2006</v>
      </c>
      <c r="F26" s="1515">
        <v>56.790999999999997</v>
      </c>
      <c r="G26" s="1515">
        <v>9.2032240000000005</v>
      </c>
      <c r="H26" s="1515">
        <v>4</v>
      </c>
      <c r="I26" s="1515">
        <v>43.587772999999999</v>
      </c>
      <c r="J26" s="1515">
        <v>2532.42</v>
      </c>
      <c r="K26" s="1516">
        <v>43.587772999999999</v>
      </c>
      <c r="L26" s="1515">
        <v>2532.42</v>
      </c>
      <c r="M26" s="1517">
        <v>1.7211905213195284E-2</v>
      </c>
      <c r="N26" s="1518">
        <v>265.41500000000002</v>
      </c>
      <c r="O26" s="1519">
        <v>4.5682978221602264</v>
      </c>
      <c r="P26" s="1520">
        <v>1032.714312791717</v>
      </c>
      <c r="Q26" s="1521">
        <v>274.09786932961356</v>
      </c>
    </row>
    <row r="27" spans="1:19" s="12" customFormat="1" ht="13.5" customHeight="1">
      <c r="A27" s="1636"/>
      <c r="B27" s="18">
        <v>9</v>
      </c>
      <c r="C27" s="1513" t="s">
        <v>151</v>
      </c>
      <c r="D27" s="1514">
        <v>46</v>
      </c>
      <c r="E27" s="1514">
        <v>2007</v>
      </c>
      <c r="F27" s="1515">
        <v>61.984000000000002</v>
      </c>
      <c r="G27" s="1515">
        <v>7.5465549999999997</v>
      </c>
      <c r="H27" s="1515">
        <v>3.68</v>
      </c>
      <c r="I27" s="1515">
        <v>50.757447999999997</v>
      </c>
      <c r="J27" s="1515">
        <v>2821.98</v>
      </c>
      <c r="K27" s="1516">
        <v>50.757447999999997</v>
      </c>
      <c r="L27" s="1515">
        <v>2821.98</v>
      </c>
      <c r="M27" s="1517">
        <v>1.7986466240015875E-2</v>
      </c>
      <c r="N27" s="1518">
        <v>265.41500000000002</v>
      </c>
      <c r="O27" s="1519">
        <v>4.7738779370938138</v>
      </c>
      <c r="P27" s="1520">
        <v>1079.1879744009525</v>
      </c>
      <c r="Q27" s="1521">
        <v>286.43267622562882</v>
      </c>
    </row>
    <row r="28" spans="1:19" s="12" customFormat="1" ht="13.5" customHeight="1" thickBot="1">
      <c r="A28" s="1637"/>
      <c r="B28" s="60">
        <v>10</v>
      </c>
      <c r="C28" s="1513" t="s">
        <v>153</v>
      </c>
      <c r="D28" s="1514">
        <v>46</v>
      </c>
      <c r="E28" s="1514">
        <v>2006</v>
      </c>
      <c r="F28" s="1515">
        <v>71.647000000000006</v>
      </c>
      <c r="G28" s="1515">
        <v>10.098554999999999</v>
      </c>
      <c r="H28" s="1515">
        <v>3.68</v>
      </c>
      <c r="I28" s="1515">
        <v>57.868454999999997</v>
      </c>
      <c r="J28" s="1515">
        <v>2989.78</v>
      </c>
      <c r="K28" s="1516">
        <v>57.868454999999997</v>
      </c>
      <c r="L28" s="1515">
        <v>2989.78</v>
      </c>
      <c r="M28" s="1517">
        <v>1.9355422472556508E-2</v>
      </c>
      <c r="N28" s="1518">
        <v>265.41500000000002</v>
      </c>
      <c r="O28" s="1519">
        <v>5.1372194555535859</v>
      </c>
      <c r="P28" s="1520">
        <v>1161.3253483533906</v>
      </c>
      <c r="Q28" s="1521">
        <v>308.23316733321519</v>
      </c>
      <c r="R28" s="241"/>
    </row>
    <row r="29" spans="1:19" ht="12.75" customHeight="1">
      <c r="A29" s="1639" t="s">
        <v>158</v>
      </c>
      <c r="B29" s="182">
        <v>1</v>
      </c>
      <c r="C29" s="1522" t="s">
        <v>159</v>
      </c>
      <c r="D29" s="1523">
        <v>35</v>
      </c>
      <c r="E29" s="1523" t="s">
        <v>55</v>
      </c>
      <c r="F29" s="1524">
        <v>55.323999999999998</v>
      </c>
      <c r="G29" s="1524">
        <v>6.0965429999999996</v>
      </c>
      <c r="H29" s="1524">
        <v>8.64</v>
      </c>
      <c r="I29" s="1524">
        <v>40.587457999999998</v>
      </c>
      <c r="J29" s="1524">
        <v>2212.0500000000002</v>
      </c>
      <c r="K29" s="1525">
        <v>40.587457999999998</v>
      </c>
      <c r="L29" s="1524">
        <v>2212.0500000000002</v>
      </c>
      <c r="M29" s="1526">
        <v>1.8348345652223048E-2</v>
      </c>
      <c r="N29" s="1527">
        <v>265.41500000000002</v>
      </c>
      <c r="O29" s="1528">
        <v>4.8699261612847806</v>
      </c>
      <c r="P29" s="1529">
        <v>1100.900739133383</v>
      </c>
      <c r="Q29" s="1530">
        <v>292.19556967708689</v>
      </c>
      <c r="R29" s="136"/>
    </row>
    <row r="30" spans="1:19" s="2" customFormat="1" ht="12.75" customHeight="1">
      <c r="A30" s="1636"/>
      <c r="B30" s="191">
        <v>2</v>
      </c>
      <c r="C30" s="1531" t="s">
        <v>162</v>
      </c>
      <c r="D30" s="1532">
        <v>72</v>
      </c>
      <c r="E30" s="1532">
        <v>1985</v>
      </c>
      <c r="F30" s="1533">
        <v>116.95099999999999</v>
      </c>
      <c r="G30" s="1533">
        <v>16.021176000000001</v>
      </c>
      <c r="H30" s="1533">
        <v>17.28</v>
      </c>
      <c r="I30" s="1533">
        <v>83.649830000000009</v>
      </c>
      <c r="J30" s="1533">
        <v>4428.07</v>
      </c>
      <c r="K30" s="1534">
        <v>83.649830000000009</v>
      </c>
      <c r="L30" s="1533">
        <v>4428.07</v>
      </c>
      <c r="M30" s="1535">
        <v>1.8890810217543991E-2</v>
      </c>
      <c r="N30" s="1536">
        <v>265.41500000000002</v>
      </c>
      <c r="O30" s="1537">
        <v>5.0139043938894385</v>
      </c>
      <c r="P30" s="1538">
        <v>1133.4486130526393</v>
      </c>
      <c r="Q30" s="1539">
        <v>300.83426363336628</v>
      </c>
      <c r="R30" s="92"/>
      <c r="S30" s="92"/>
    </row>
    <row r="31" spans="1:19" s="3" customFormat="1" ht="13.5" customHeight="1">
      <c r="A31" s="1636"/>
      <c r="B31" s="191">
        <v>3</v>
      </c>
      <c r="C31" s="1531" t="s">
        <v>164</v>
      </c>
      <c r="D31" s="1532">
        <v>37</v>
      </c>
      <c r="E31" s="1532">
        <v>1985</v>
      </c>
      <c r="F31" s="1533">
        <v>57.459000000000003</v>
      </c>
      <c r="G31" s="1533">
        <v>5.7685599999999999</v>
      </c>
      <c r="H31" s="1533">
        <v>8.64</v>
      </c>
      <c r="I31" s="1533">
        <v>43.050436000000005</v>
      </c>
      <c r="J31" s="1533">
        <v>2212.4</v>
      </c>
      <c r="K31" s="1534">
        <v>43.050436000000005</v>
      </c>
      <c r="L31" s="1533">
        <v>2212.4</v>
      </c>
      <c r="M31" s="1535">
        <v>1.9458703670222385E-2</v>
      </c>
      <c r="N31" s="1536">
        <v>265.41500000000002</v>
      </c>
      <c r="O31" s="1537">
        <v>5.1646318346320745</v>
      </c>
      <c r="P31" s="1538">
        <v>1167.522220213343</v>
      </c>
      <c r="Q31" s="1539">
        <v>309.87791007792441</v>
      </c>
      <c r="R31" s="94"/>
      <c r="S31" s="93"/>
    </row>
    <row r="32" spans="1:19" ht="12.75" customHeight="1">
      <c r="A32" s="1636"/>
      <c r="B32" s="191">
        <v>4</v>
      </c>
      <c r="C32" s="1531" t="s">
        <v>163</v>
      </c>
      <c r="D32" s="1532">
        <v>72</v>
      </c>
      <c r="E32" s="1532">
        <v>1989</v>
      </c>
      <c r="F32" s="1533">
        <v>119.139</v>
      </c>
      <c r="G32" s="1533">
        <v>10.387026000000001</v>
      </c>
      <c r="H32" s="1533">
        <v>17.28</v>
      </c>
      <c r="I32" s="1533">
        <v>91.471977999999993</v>
      </c>
      <c r="J32" s="1533">
        <v>4195.87</v>
      </c>
      <c r="K32" s="1534">
        <v>91.471977999999993</v>
      </c>
      <c r="L32" s="1533">
        <v>4195.87</v>
      </c>
      <c r="M32" s="1535">
        <v>2.1800479519146206E-2</v>
      </c>
      <c r="N32" s="1536">
        <v>265.41500000000002</v>
      </c>
      <c r="O32" s="1537">
        <v>5.7861742715741906</v>
      </c>
      <c r="P32" s="1538">
        <v>1308.0287711487724</v>
      </c>
      <c r="Q32" s="1539">
        <v>347.17045629445141</v>
      </c>
      <c r="R32" s="95"/>
      <c r="S32" s="95"/>
    </row>
    <row r="33" spans="1:19" ht="12.75">
      <c r="A33" s="1636"/>
      <c r="B33" s="191">
        <v>5</v>
      </c>
      <c r="C33" s="1531" t="s">
        <v>160</v>
      </c>
      <c r="D33" s="1532">
        <v>36</v>
      </c>
      <c r="E33" s="1532">
        <v>1987</v>
      </c>
      <c r="F33" s="1533">
        <v>62.728000000000002</v>
      </c>
      <c r="G33" s="1533">
        <v>5.7165999999999997</v>
      </c>
      <c r="H33" s="1533">
        <v>8.64</v>
      </c>
      <c r="I33" s="1533">
        <v>48.371402000000003</v>
      </c>
      <c r="J33" s="1533">
        <v>2176.88</v>
      </c>
      <c r="K33" s="1534">
        <v>48.371402000000003</v>
      </c>
      <c r="L33" s="1533">
        <v>2176.88</v>
      </c>
      <c r="M33" s="1535">
        <v>2.2220518356546985E-2</v>
      </c>
      <c r="N33" s="1536">
        <v>265.41500000000002</v>
      </c>
      <c r="O33" s="1537">
        <v>5.8976588796029183</v>
      </c>
      <c r="P33" s="1538">
        <v>1333.231101392819</v>
      </c>
      <c r="Q33" s="1539">
        <v>353.85953277617506</v>
      </c>
      <c r="R33" s="95"/>
      <c r="S33" s="95"/>
    </row>
    <row r="34" spans="1:19" ht="12.75">
      <c r="A34" s="1636"/>
      <c r="B34" s="191">
        <v>6</v>
      </c>
      <c r="C34" s="1531" t="s">
        <v>165</v>
      </c>
      <c r="D34" s="1532">
        <v>20</v>
      </c>
      <c r="E34" s="1532">
        <v>1975</v>
      </c>
      <c r="F34" s="1533">
        <v>30.516999999999999</v>
      </c>
      <c r="G34" s="1533">
        <v>2.6060020000000002</v>
      </c>
      <c r="H34" s="1533">
        <v>3.2</v>
      </c>
      <c r="I34" s="1533">
        <v>24.710993000000002</v>
      </c>
      <c r="J34" s="1533">
        <v>1098.2</v>
      </c>
      <c r="K34" s="1534">
        <v>24.710993000000002</v>
      </c>
      <c r="L34" s="1533">
        <v>1098.2</v>
      </c>
      <c r="M34" s="1535">
        <v>2.2501359497359315E-2</v>
      </c>
      <c r="N34" s="1536">
        <v>265.41500000000002</v>
      </c>
      <c r="O34" s="1537">
        <v>5.9721983309916231</v>
      </c>
      <c r="P34" s="1538">
        <v>1350.0815698415588</v>
      </c>
      <c r="Q34" s="1539">
        <v>358.33189985949736</v>
      </c>
      <c r="R34" s="95"/>
      <c r="S34" s="58"/>
    </row>
    <row r="35" spans="1:19" ht="12.75">
      <c r="A35" s="1636"/>
      <c r="B35" s="191">
        <v>7</v>
      </c>
      <c r="C35" s="1531" t="s">
        <v>161</v>
      </c>
      <c r="D35" s="1532">
        <v>20</v>
      </c>
      <c r="E35" s="1532">
        <v>1982</v>
      </c>
      <c r="F35" s="1533">
        <v>30.315999999999999</v>
      </c>
      <c r="G35" s="1533">
        <v>2.7400959999999999</v>
      </c>
      <c r="H35" s="1533">
        <v>3.2</v>
      </c>
      <c r="I35" s="1533">
        <v>24.375906999999998</v>
      </c>
      <c r="J35" s="1533">
        <v>1071.97</v>
      </c>
      <c r="K35" s="1534">
        <v>24.375906999999998</v>
      </c>
      <c r="L35" s="1533">
        <v>1071.97</v>
      </c>
      <c r="M35" s="1535">
        <v>2.2739355578980752E-2</v>
      </c>
      <c r="N35" s="1536">
        <v>265.41500000000002</v>
      </c>
      <c r="O35" s="1537">
        <v>6.0353660609951767</v>
      </c>
      <c r="P35" s="1538">
        <v>1364.361334738845</v>
      </c>
      <c r="Q35" s="1539">
        <v>362.12196365971062</v>
      </c>
      <c r="R35" s="95"/>
      <c r="S35" s="58"/>
    </row>
    <row r="36" spans="1:19" ht="12.75">
      <c r="A36" s="1636"/>
      <c r="B36" s="191">
        <v>8</v>
      </c>
      <c r="C36" s="1531" t="s">
        <v>167</v>
      </c>
      <c r="D36" s="1532">
        <v>40</v>
      </c>
      <c r="E36" s="1532">
        <v>1983</v>
      </c>
      <c r="F36" s="1533">
        <v>62.718000000000004</v>
      </c>
      <c r="G36" s="1533">
        <v>5.345561</v>
      </c>
      <c r="H36" s="1533">
        <v>6.4</v>
      </c>
      <c r="I36" s="1533">
        <v>50.972438000000004</v>
      </c>
      <c r="J36" s="1533">
        <v>2186.7199999999998</v>
      </c>
      <c r="K36" s="1534">
        <v>50.972438000000004</v>
      </c>
      <c r="L36" s="1533">
        <v>2186.7199999999998</v>
      </c>
      <c r="M36" s="1535">
        <v>2.3309997622009224E-2</v>
      </c>
      <c r="N36" s="1536">
        <v>265.41500000000002</v>
      </c>
      <c r="O36" s="1537">
        <v>6.1868230188455788</v>
      </c>
      <c r="P36" s="1538">
        <v>1398.5998573205534</v>
      </c>
      <c r="Q36" s="1539">
        <v>371.2093811307347</v>
      </c>
      <c r="R36" s="95"/>
      <c r="S36" s="58"/>
    </row>
    <row r="37" spans="1:19" ht="12.75">
      <c r="A37" s="1636"/>
      <c r="B37" s="191">
        <v>9</v>
      </c>
      <c r="C37" s="1531" t="s">
        <v>168</v>
      </c>
      <c r="D37" s="1532">
        <v>36</v>
      </c>
      <c r="E37" s="1532">
        <v>1986</v>
      </c>
      <c r="F37" s="1533">
        <v>58.061</v>
      </c>
      <c r="G37" s="1533">
        <v>5.8089829999999996</v>
      </c>
      <c r="H37" s="1533">
        <v>5.76</v>
      </c>
      <c r="I37" s="1533">
        <v>46.492016</v>
      </c>
      <c r="J37" s="1533">
        <v>1988.92</v>
      </c>
      <c r="K37" s="1534">
        <v>46.492016</v>
      </c>
      <c r="L37" s="1533">
        <v>1988.92</v>
      </c>
      <c r="M37" s="1535">
        <v>2.3375508316071034E-2</v>
      </c>
      <c r="N37" s="1536">
        <v>265.41500000000002</v>
      </c>
      <c r="O37" s="1537">
        <v>6.2042105397099938</v>
      </c>
      <c r="P37" s="1538">
        <v>1402.5304989642621</v>
      </c>
      <c r="Q37" s="1539">
        <v>372.25263238259964</v>
      </c>
      <c r="R37" s="95"/>
      <c r="S37" s="58"/>
    </row>
    <row r="38" spans="1:19" ht="25.5" customHeight="1" thickBot="1">
      <c r="A38" s="1637"/>
      <c r="B38" s="200">
        <v>10</v>
      </c>
      <c r="C38" s="1540" t="s">
        <v>166</v>
      </c>
      <c r="D38" s="1541">
        <v>20</v>
      </c>
      <c r="E38" s="1541">
        <v>1991</v>
      </c>
      <c r="F38" s="1542">
        <v>32.036999999999999</v>
      </c>
      <c r="G38" s="1542">
        <v>3.2417910000000001</v>
      </c>
      <c r="H38" s="1542">
        <v>3.2</v>
      </c>
      <c r="I38" s="1542">
        <v>25.595213000000001</v>
      </c>
      <c r="J38" s="1542">
        <v>1071.33</v>
      </c>
      <c r="K38" s="1543">
        <v>25.595213000000001</v>
      </c>
      <c r="L38" s="1542">
        <v>1071.33</v>
      </c>
      <c r="M38" s="1544">
        <v>2.3891063444503563E-2</v>
      </c>
      <c r="N38" s="1545">
        <v>265.41500000000002</v>
      </c>
      <c r="O38" s="1546">
        <v>6.3410466041229139</v>
      </c>
      <c r="P38" s="1547">
        <v>1433.4638066702139</v>
      </c>
      <c r="Q38" s="1548">
        <v>380.46279624737485</v>
      </c>
      <c r="R38" s="95"/>
      <c r="S38" s="58"/>
    </row>
    <row r="39" spans="1:19" ht="12.75">
      <c r="A39" s="1619" t="s">
        <v>169</v>
      </c>
      <c r="B39" s="124">
        <v>1</v>
      </c>
      <c r="C39" s="997" t="s">
        <v>175</v>
      </c>
      <c r="D39" s="998">
        <v>71</v>
      </c>
      <c r="E39" s="998">
        <v>1985</v>
      </c>
      <c r="F39" s="999">
        <v>139.202</v>
      </c>
      <c r="G39" s="999">
        <v>11.502767</v>
      </c>
      <c r="H39" s="999">
        <v>17.28</v>
      </c>
      <c r="I39" s="999">
        <v>110.419218</v>
      </c>
      <c r="J39" s="999">
        <v>4324.5</v>
      </c>
      <c r="K39" s="1000">
        <v>110.419218</v>
      </c>
      <c r="L39" s="999">
        <v>4324.5</v>
      </c>
      <c r="M39" s="1001">
        <v>2.5533406867845995E-2</v>
      </c>
      <c r="N39" s="1002">
        <v>265.41500000000002</v>
      </c>
      <c r="O39" s="1003">
        <v>6.7769491838293447</v>
      </c>
      <c r="P39" s="1004">
        <v>1532.0044120707596</v>
      </c>
      <c r="Q39" s="1005">
        <v>406.61695102976068</v>
      </c>
      <c r="R39" s="95"/>
      <c r="S39" s="58"/>
    </row>
    <row r="40" spans="1:19" ht="12.75">
      <c r="A40" s="1620"/>
      <c r="B40" s="124">
        <v>2</v>
      </c>
      <c r="C40" s="997" t="s">
        <v>177</v>
      </c>
      <c r="D40" s="998">
        <v>60</v>
      </c>
      <c r="E40" s="998">
        <v>1980</v>
      </c>
      <c r="F40" s="999">
        <v>100.68</v>
      </c>
      <c r="G40" s="999">
        <v>7.4990959999999998</v>
      </c>
      <c r="H40" s="999">
        <v>9.6</v>
      </c>
      <c r="I40" s="999">
        <v>83.580899000000002</v>
      </c>
      <c r="J40" s="999">
        <v>3250.97</v>
      </c>
      <c r="K40" s="1000">
        <v>83.580899000000002</v>
      </c>
      <c r="L40" s="999">
        <v>3250.97</v>
      </c>
      <c r="M40" s="1001">
        <v>2.5709526387508962E-2</v>
      </c>
      <c r="N40" s="1002">
        <v>265.41500000000002</v>
      </c>
      <c r="O40" s="1003">
        <v>6.8236939461406916</v>
      </c>
      <c r="P40" s="1004">
        <v>1542.5715832505377</v>
      </c>
      <c r="Q40" s="1005">
        <v>409.42163676844154</v>
      </c>
      <c r="R40" s="95"/>
      <c r="S40" s="58"/>
    </row>
    <row r="41" spans="1:19" ht="12.75">
      <c r="A41" s="1620"/>
      <c r="B41" s="124">
        <v>3</v>
      </c>
      <c r="C41" s="997" t="s">
        <v>171</v>
      </c>
      <c r="D41" s="998">
        <v>40</v>
      </c>
      <c r="E41" s="998">
        <v>1987</v>
      </c>
      <c r="F41" s="999">
        <v>67.338999999999999</v>
      </c>
      <c r="G41" s="999">
        <v>4.9011979999999999</v>
      </c>
      <c r="H41" s="999">
        <v>6.4</v>
      </c>
      <c r="I41" s="999">
        <v>56.037798000000002</v>
      </c>
      <c r="J41" s="999">
        <v>2155.0100000000002</v>
      </c>
      <c r="K41" s="1000">
        <v>56.037798000000002</v>
      </c>
      <c r="L41" s="999">
        <v>2155.0100000000002</v>
      </c>
      <c r="M41" s="1001">
        <v>2.6003497895601409E-2</v>
      </c>
      <c r="N41" s="1002">
        <v>265.41500000000002</v>
      </c>
      <c r="O41" s="1003">
        <v>6.9017183939610485</v>
      </c>
      <c r="P41" s="1004">
        <v>1560.2098737360845</v>
      </c>
      <c r="Q41" s="1005">
        <v>414.10310363766291</v>
      </c>
      <c r="R41" s="95"/>
      <c r="S41" s="58"/>
    </row>
    <row r="42" spans="1:19" ht="12.75" customHeight="1">
      <c r="A42" s="1620"/>
      <c r="B42" s="124">
        <v>4</v>
      </c>
      <c r="C42" s="997" t="s">
        <v>174</v>
      </c>
      <c r="D42" s="998">
        <v>88</v>
      </c>
      <c r="E42" s="998">
        <v>1986</v>
      </c>
      <c r="F42" s="999">
        <v>173.46600000000001</v>
      </c>
      <c r="G42" s="999">
        <v>15.290372</v>
      </c>
      <c r="H42" s="999">
        <v>19.52</v>
      </c>
      <c r="I42" s="999">
        <v>138.65561600000001</v>
      </c>
      <c r="J42" s="999">
        <v>5195.53</v>
      </c>
      <c r="K42" s="1000">
        <v>138.65561600000001</v>
      </c>
      <c r="L42" s="999">
        <v>5195.53</v>
      </c>
      <c r="M42" s="1001">
        <v>2.6687482509002936E-2</v>
      </c>
      <c r="N42" s="1002">
        <v>265.41500000000002</v>
      </c>
      <c r="O42" s="1003">
        <v>7.0832581701270145</v>
      </c>
      <c r="P42" s="1004">
        <v>1601.2489505401761</v>
      </c>
      <c r="Q42" s="1005">
        <v>424.99549020762089</v>
      </c>
      <c r="R42" s="95"/>
      <c r="S42" s="58"/>
    </row>
    <row r="43" spans="1:19" s="7" customFormat="1" ht="12.75">
      <c r="A43" s="1620"/>
      <c r="B43" s="124">
        <v>5</v>
      </c>
      <c r="C43" s="997" t="s">
        <v>179</v>
      </c>
      <c r="D43" s="998">
        <v>70</v>
      </c>
      <c r="E43" s="998" t="s">
        <v>55</v>
      </c>
      <c r="F43" s="999">
        <v>63.07</v>
      </c>
      <c r="G43" s="999">
        <v>6.7409730000000003</v>
      </c>
      <c r="H43" s="999">
        <v>0.48</v>
      </c>
      <c r="I43" s="999">
        <v>55.849024</v>
      </c>
      <c r="J43" s="999">
        <v>2072.2600000000002</v>
      </c>
      <c r="K43" s="1000">
        <v>55.849024</v>
      </c>
      <c r="L43" s="999">
        <v>2072.2600000000002</v>
      </c>
      <c r="M43" s="1001">
        <v>2.6950780307490371E-2</v>
      </c>
      <c r="N43" s="1002">
        <v>265.41500000000002</v>
      </c>
      <c r="O43" s="1003">
        <v>7.1531413553125569</v>
      </c>
      <c r="P43" s="1004">
        <v>1617.0468184494223</v>
      </c>
      <c r="Q43" s="1005">
        <v>429.18848131875342</v>
      </c>
      <c r="R43" s="95"/>
      <c r="S43" s="58"/>
    </row>
    <row r="44" spans="1:19" ht="12.75">
      <c r="A44" s="1620"/>
      <c r="B44" s="124">
        <v>6</v>
      </c>
      <c r="C44" s="997" t="s">
        <v>178</v>
      </c>
      <c r="D44" s="998">
        <v>60</v>
      </c>
      <c r="E44" s="998">
        <v>1985</v>
      </c>
      <c r="F44" s="999">
        <v>102.598</v>
      </c>
      <c r="G44" s="999">
        <v>8.1947869999999998</v>
      </c>
      <c r="H44" s="999">
        <v>9.52</v>
      </c>
      <c r="I44" s="999">
        <v>84.883210000000005</v>
      </c>
      <c r="J44" s="999">
        <v>3133.55</v>
      </c>
      <c r="K44" s="1000">
        <v>84.883210000000005</v>
      </c>
      <c r="L44" s="999">
        <v>3133.55</v>
      </c>
      <c r="M44" s="1001">
        <v>2.7088513028354421E-2</v>
      </c>
      <c r="N44" s="1002">
        <v>265.41500000000002</v>
      </c>
      <c r="O44" s="1003">
        <v>7.1896976854206889</v>
      </c>
      <c r="P44" s="1004">
        <v>1625.3107817012653</v>
      </c>
      <c r="Q44" s="1005">
        <v>431.38186112524136</v>
      </c>
      <c r="R44" s="95"/>
      <c r="S44" s="58"/>
    </row>
    <row r="45" spans="1:19" ht="12.75">
      <c r="A45" s="1620"/>
      <c r="B45" s="124">
        <v>7</v>
      </c>
      <c r="C45" s="997" t="s">
        <v>172</v>
      </c>
      <c r="D45" s="998">
        <v>32</v>
      </c>
      <c r="E45" s="998">
        <v>1986</v>
      </c>
      <c r="F45" s="999">
        <v>66.283000000000001</v>
      </c>
      <c r="G45" s="999">
        <v>5.7913560000000004</v>
      </c>
      <c r="H45" s="999">
        <v>7.68</v>
      </c>
      <c r="I45" s="999">
        <v>52.811639999999997</v>
      </c>
      <c r="J45" s="999">
        <v>1927.93</v>
      </c>
      <c r="K45" s="1000">
        <v>52.811639999999997</v>
      </c>
      <c r="L45" s="999">
        <v>1927.93</v>
      </c>
      <c r="M45" s="1001">
        <v>2.7392924016950822E-2</v>
      </c>
      <c r="N45" s="1002">
        <v>265.41500000000002</v>
      </c>
      <c r="O45" s="1003">
        <v>7.2704929279590029</v>
      </c>
      <c r="P45" s="1004">
        <v>1643.5754410170493</v>
      </c>
      <c r="Q45" s="1005">
        <v>436.2295756775402</v>
      </c>
      <c r="R45" s="95"/>
      <c r="S45" s="58"/>
    </row>
    <row r="46" spans="1:19" ht="12.75">
      <c r="A46" s="1620"/>
      <c r="B46" s="124">
        <v>8</v>
      </c>
      <c r="C46" s="997" t="s">
        <v>176</v>
      </c>
      <c r="D46" s="998">
        <v>59</v>
      </c>
      <c r="E46" s="998">
        <v>1964</v>
      </c>
      <c r="F46" s="999">
        <v>89.113</v>
      </c>
      <c r="G46" s="999">
        <v>5.5242459999999998</v>
      </c>
      <c r="H46" s="999">
        <v>9.1199999999999992</v>
      </c>
      <c r="I46" s="999">
        <v>74.468753000000007</v>
      </c>
      <c r="J46" s="999">
        <v>2642.27</v>
      </c>
      <c r="K46" s="1000">
        <v>74.468753000000007</v>
      </c>
      <c r="L46" s="999">
        <v>2642.27</v>
      </c>
      <c r="M46" s="1001">
        <v>2.818362733558645E-2</v>
      </c>
      <c r="N46" s="1002">
        <v>265.41500000000002</v>
      </c>
      <c r="O46" s="1003">
        <v>7.4803574492746785</v>
      </c>
      <c r="P46" s="1004">
        <v>1691.0176401351871</v>
      </c>
      <c r="Q46" s="1005">
        <v>448.82144695648071</v>
      </c>
      <c r="R46" s="95"/>
      <c r="S46" s="58"/>
    </row>
    <row r="47" spans="1:19" ht="12.75">
      <c r="A47" s="1620"/>
      <c r="B47" s="124">
        <v>9</v>
      </c>
      <c r="C47" s="997" t="s">
        <v>170</v>
      </c>
      <c r="D47" s="998">
        <v>20</v>
      </c>
      <c r="E47" s="998">
        <v>1985</v>
      </c>
      <c r="F47" s="999">
        <v>37.578000000000003</v>
      </c>
      <c r="G47" s="999">
        <v>2.1392549999999999</v>
      </c>
      <c r="H47" s="999">
        <v>3.2</v>
      </c>
      <c r="I47" s="999">
        <v>32.238745999999999</v>
      </c>
      <c r="J47" s="999">
        <v>1098.98</v>
      </c>
      <c r="K47" s="1000">
        <v>32.238745999999999</v>
      </c>
      <c r="L47" s="999">
        <v>1098.98</v>
      </c>
      <c r="M47" s="1001">
        <v>2.9335152596043603E-2</v>
      </c>
      <c r="N47" s="1002">
        <v>265.41500000000002</v>
      </c>
      <c r="O47" s="1003">
        <v>7.7859895262789136</v>
      </c>
      <c r="P47" s="1004">
        <v>1760.1091557626162</v>
      </c>
      <c r="Q47" s="1005">
        <v>467.15937157673483</v>
      </c>
      <c r="R47" s="95"/>
      <c r="S47" s="58"/>
    </row>
    <row r="48" spans="1:19" ht="13.5" thickBot="1">
      <c r="A48" s="1620"/>
      <c r="B48" s="214">
        <v>10</v>
      </c>
      <c r="C48" s="1061" t="s">
        <v>173</v>
      </c>
      <c r="D48" s="1062">
        <v>22</v>
      </c>
      <c r="E48" s="1062" t="s">
        <v>55</v>
      </c>
      <c r="F48" s="1063">
        <v>42.003</v>
      </c>
      <c r="G48" s="1063">
        <v>2.2568519999999999</v>
      </c>
      <c r="H48" s="1063">
        <v>3.52</v>
      </c>
      <c r="I48" s="1063">
        <v>36.226148000000002</v>
      </c>
      <c r="J48" s="1063">
        <v>1186.6500000000001</v>
      </c>
      <c r="K48" s="1064">
        <v>36.226148000000002</v>
      </c>
      <c r="L48" s="1063">
        <v>1186.6500000000001</v>
      </c>
      <c r="M48" s="1065">
        <v>3.0528081574179411E-2</v>
      </c>
      <c r="N48" s="1066">
        <v>265.41500000000002</v>
      </c>
      <c r="O48" s="1067">
        <v>8.1026107710108288</v>
      </c>
      <c r="P48" s="1068">
        <v>1831.6848944507647</v>
      </c>
      <c r="Q48" s="1069">
        <v>486.15664626064972</v>
      </c>
      <c r="R48" s="95"/>
      <c r="S48" s="58"/>
    </row>
    <row r="49" spans="1:19" s="8" customFormat="1" ht="12.75">
      <c r="A49" s="1604" t="s">
        <v>180</v>
      </c>
      <c r="B49" s="215">
        <v>1</v>
      </c>
      <c r="C49" s="1006" t="s">
        <v>188</v>
      </c>
      <c r="D49" s="1007">
        <v>24</v>
      </c>
      <c r="E49" s="1007">
        <v>1959</v>
      </c>
      <c r="F49" s="1008">
        <v>45.850999999999999</v>
      </c>
      <c r="G49" s="1008">
        <v>6.7477900000000002</v>
      </c>
      <c r="H49" s="1008">
        <v>0</v>
      </c>
      <c r="I49" s="1008">
        <v>39.103208000000002</v>
      </c>
      <c r="J49" s="1008">
        <v>1321.74</v>
      </c>
      <c r="K49" s="1009">
        <v>39.103208000000002</v>
      </c>
      <c r="L49" s="1008">
        <v>1321.74</v>
      </c>
      <c r="M49" s="1010">
        <v>2.9584644483786525E-2</v>
      </c>
      <c r="N49" s="1011">
        <v>265.41500000000002</v>
      </c>
      <c r="O49" s="1012">
        <v>7.8522084156642009</v>
      </c>
      <c r="P49" s="1013">
        <v>1775.0786690271916</v>
      </c>
      <c r="Q49" s="1014">
        <v>471.13250493985208</v>
      </c>
      <c r="R49" s="95"/>
      <c r="S49" s="58"/>
    </row>
    <row r="50" spans="1:19" s="8" customFormat="1" ht="12.75">
      <c r="A50" s="1605"/>
      <c r="B50" s="218">
        <v>2</v>
      </c>
      <c r="C50" s="1015" t="s">
        <v>186</v>
      </c>
      <c r="D50" s="1016">
        <v>47</v>
      </c>
      <c r="E50" s="1016" t="s">
        <v>55</v>
      </c>
      <c r="F50" s="1017">
        <v>63.073</v>
      </c>
      <c r="G50" s="1017">
        <v>6.1631099999999996</v>
      </c>
      <c r="H50" s="1017">
        <v>0</v>
      </c>
      <c r="I50" s="1017">
        <v>56.909894999999999</v>
      </c>
      <c r="J50" s="1017">
        <v>1879.63</v>
      </c>
      <c r="K50" s="1018">
        <v>56.909894999999999</v>
      </c>
      <c r="L50" s="1017">
        <v>1879.63</v>
      </c>
      <c r="M50" s="1019">
        <v>3.0277179551294667E-2</v>
      </c>
      <c r="N50" s="1020">
        <v>265.41500000000002</v>
      </c>
      <c r="O50" s="1021">
        <v>8.0360176106068746</v>
      </c>
      <c r="P50" s="1022">
        <v>1816.63077307768</v>
      </c>
      <c r="Q50" s="1023">
        <v>482.16105663641252</v>
      </c>
      <c r="R50" s="95"/>
      <c r="S50" s="58"/>
    </row>
    <row r="51" spans="1:19" ht="13.5" customHeight="1">
      <c r="A51" s="1605"/>
      <c r="B51" s="218">
        <v>3</v>
      </c>
      <c r="C51" s="1015" t="s">
        <v>189</v>
      </c>
      <c r="D51" s="1016">
        <v>25</v>
      </c>
      <c r="E51" s="1016">
        <v>1940</v>
      </c>
      <c r="F51" s="1017">
        <v>52.448999999999998</v>
      </c>
      <c r="G51" s="1017">
        <v>2.1392549999999999</v>
      </c>
      <c r="H51" s="1017">
        <v>3.52</v>
      </c>
      <c r="I51" s="1017">
        <v>46.789745000000003</v>
      </c>
      <c r="J51" s="1017">
        <v>1544.26</v>
      </c>
      <c r="K51" s="1018">
        <v>46.789745000000003</v>
      </c>
      <c r="L51" s="1017">
        <v>1544.26</v>
      </c>
      <c r="M51" s="1019">
        <v>3.0299136803388034E-2</v>
      </c>
      <c r="N51" s="1020">
        <v>265.41500000000002</v>
      </c>
      <c r="O51" s="1021">
        <v>8.0418453946712365</v>
      </c>
      <c r="P51" s="1022">
        <v>1817.9482082032821</v>
      </c>
      <c r="Q51" s="1023">
        <v>482.51072368027417</v>
      </c>
      <c r="R51" s="95"/>
      <c r="S51" s="58"/>
    </row>
    <row r="52" spans="1:19" ht="12.75" customHeight="1">
      <c r="A52" s="1605"/>
      <c r="B52" s="218">
        <v>4</v>
      </c>
      <c r="C52" s="1015" t="s">
        <v>182</v>
      </c>
      <c r="D52" s="1016">
        <v>48</v>
      </c>
      <c r="E52" s="1016">
        <v>1963</v>
      </c>
      <c r="F52" s="1017">
        <v>67.454999999999998</v>
      </c>
      <c r="G52" s="1017">
        <v>7.1949459999999998</v>
      </c>
      <c r="H52" s="1017">
        <v>0.49</v>
      </c>
      <c r="I52" s="1017">
        <v>59.770057999999999</v>
      </c>
      <c r="J52" s="1017">
        <v>1913.87</v>
      </c>
      <c r="K52" s="1018">
        <v>59.770057999999999</v>
      </c>
      <c r="L52" s="1017">
        <v>1913.87</v>
      </c>
      <c r="M52" s="1019">
        <v>3.122994665259396E-2</v>
      </c>
      <c r="N52" s="1020">
        <v>265.41500000000002</v>
      </c>
      <c r="O52" s="1021">
        <v>8.2888962907982258</v>
      </c>
      <c r="P52" s="1022">
        <v>1873.7967991556377</v>
      </c>
      <c r="Q52" s="1023">
        <v>497.33377744789362</v>
      </c>
      <c r="R52" s="95"/>
      <c r="S52" s="58"/>
    </row>
    <row r="53" spans="1:19" s="7" customFormat="1" ht="12.75">
      <c r="A53" s="1605"/>
      <c r="B53" s="218">
        <v>5</v>
      </c>
      <c r="C53" s="1015" t="s">
        <v>184</v>
      </c>
      <c r="D53" s="1016">
        <v>33</v>
      </c>
      <c r="E53" s="1016">
        <v>1958</v>
      </c>
      <c r="F53" s="1017">
        <v>41.976999999999997</v>
      </c>
      <c r="G53" s="1017">
        <v>3.3148469999999999</v>
      </c>
      <c r="H53" s="1017">
        <v>0</v>
      </c>
      <c r="I53" s="1017">
        <v>38.662154999999998</v>
      </c>
      <c r="J53" s="1017">
        <v>1237.47</v>
      </c>
      <c r="K53" s="1018">
        <v>38.662154999999998</v>
      </c>
      <c r="L53" s="1017">
        <v>1237.47</v>
      </c>
      <c r="M53" s="1019">
        <v>3.1242902858251109E-2</v>
      </c>
      <c r="N53" s="1020">
        <v>265.41500000000002</v>
      </c>
      <c r="O53" s="1021">
        <v>8.292335062122719</v>
      </c>
      <c r="P53" s="1022">
        <v>1874.5741714950666</v>
      </c>
      <c r="Q53" s="1023">
        <v>497.54010372736315</v>
      </c>
      <c r="R53" s="95"/>
      <c r="S53" s="58"/>
    </row>
    <row r="54" spans="1:19" ht="12.75">
      <c r="A54" s="1605"/>
      <c r="B54" s="218">
        <v>6</v>
      </c>
      <c r="C54" s="1015" t="s">
        <v>185</v>
      </c>
      <c r="D54" s="1016">
        <v>60</v>
      </c>
      <c r="E54" s="1016">
        <v>1981</v>
      </c>
      <c r="F54" s="1017">
        <v>119.89700000000001</v>
      </c>
      <c r="G54" s="1017">
        <v>11.222720000000001</v>
      </c>
      <c r="H54" s="1017">
        <v>9.6</v>
      </c>
      <c r="I54" s="1017">
        <v>99.074295000000006</v>
      </c>
      <c r="J54" s="1017">
        <v>3139.2</v>
      </c>
      <c r="K54" s="1018">
        <v>99.074295000000006</v>
      </c>
      <c r="L54" s="1017">
        <v>3139.2</v>
      </c>
      <c r="M54" s="1019">
        <v>3.1560364105504592E-2</v>
      </c>
      <c r="N54" s="1020">
        <v>265.41500000000002</v>
      </c>
      <c r="O54" s="1021">
        <v>8.3765940390625016</v>
      </c>
      <c r="P54" s="1022">
        <v>1893.6218463302755</v>
      </c>
      <c r="Q54" s="1023">
        <v>502.59564234375011</v>
      </c>
      <c r="R54" s="95"/>
      <c r="S54" s="58"/>
    </row>
    <row r="55" spans="1:19" s="7" customFormat="1" ht="12.75">
      <c r="A55" s="1605"/>
      <c r="B55" s="218">
        <v>7</v>
      </c>
      <c r="C55" s="1015" t="s">
        <v>187</v>
      </c>
      <c r="D55" s="1016">
        <v>22</v>
      </c>
      <c r="E55" s="1016">
        <v>1981</v>
      </c>
      <c r="F55" s="1017">
        <v>42.808</v>
      </c>
      <c r="G55" s="1017">
        <v>2.3002950000000002</v>
      </c>
      <c r="H55" s="1017">
        <v>3.52</v>
      </c>
      <c r="I55" s="1017">
        <v>36.987706000000003</v>
      </c>
      <c r="J55" s="1017">
        <v>1167.51</v>
      </c>
      <c r="K55" s="1018">
        <v>36.987706000000003</v>
      </c>
      <c r="L55" s="1017">
        <v>1167.51</v>
      </c>
      <c r="M55" s="1019">
        <v>3.1680847273256763E-2</v>
      </c>
      <c r="N55" s="1020">
        <v>265.41500000000002</v>
      </c>
      <c r="O55" s="1021">
        <v>8.408572079031444</v>
      </c>
      <c r="P55" s="1022">
        <v>1900.8508363954058</v>
      </c>
      <c r="Q55" s="1023">
        <v>504.5143247418867</v>
      </c>
      <c r="R55" s="95"/>
      <c r="S55" s="58"/>
    </row>
    <row r="56" spans="1:19" ht="12.75">
      <c r="A56" s="1605"/>
      <c r="B56" s="218">
        <v>8</v>
      </c>
      <c r="C56" s="1015" t="s">
        <v>181</v>
      </c>
      <c r="D56" s="1016">
        <v>32</v>
      </c>
      <c r="E56" s="1016">
        <v>1960</v>
      </c>
      <c r="F56" s="1017">
        <v>43.703000000000003</v>
      </c>
      <c r="G56" s="1017">
        <v>3.4399220000000001</v>
      </c>
      <c r="H56" s="1017">
        <v>0.32</v>
      </c>
      <c r="I56" s="1017">
        <v>39.943078999999997</v>
      </c>
      <c r="J56" s="1017">
        <v>1214.6199999999999</v>
      </c>
      <c r="K56" s="1018">
        <v>39.943078999999997</v>
      </c>
      <c r="L56" s="1017">
        <v>1214.6199999999999</v>
      </c>
      <c r="M56" s="1019">
        <v>3.2885247237819236E-2</v>
      </c>
      <c r="N56" s="1020">
        <v>265.41500000000002</v>
      </c>
      <c r="O56" s="1021">
        <v>8.728237895625794</v>
      </c>
      <c r="P56" s="1022">
        <v>1973.1148342691542</v>
      </c>
      <c r="Q56" s="1023">
        <v>523.69427373754763</v>
      </c>
      <c r="R56" s="95"/>
      <c r="S56" s="58"/>
    </row>
    <row r="57" spans="1:19" ht="12.75">
      <c r="A57" s="1605"/>
      <c r="B57" s="218">
        <v>9</v>
      </c>
      <c r="C57" s="1015" t="s">
        <v>183</v>
      </c>
      <c r="D57" s="1016">
        <v>87</v>
      </c>
      <c r="E57" s="1016">
        <v>1983</v>
      </c>
      <c r="F57" s="1017">
        <v>136.77600000000001</v>
      </c>
      <c r="G57" s="1017">
        <v>9.8513529999999996</v>
      </c>
      <c r="H57" s="1017">
        <v>14.08</v>
      </c>
      <c r="I57" s="1017">
        <v>112.844649</v>
      </c>
      <c r="J57" s="1017">
        <v>3382.64</v>
      </c>
      <c r="K57" s="1018">
        <v>112.844649</v>
      </c>
      <c r="L57" s="1017">
        <v>3382.64</v>
      </c>
      <c r="M57" s="1019">
        <v>3.3359934548163564E-2</v>
      </c>
      <c r="N57" s="1020">
        <v>265.41500000000002</v>
      </c>
      <c r="O57" s="1021">
        <v>8.8542270281008335</v>
      </c>
      <c r="P57" s="1022">
        <v>2001.596072889814</v>
      </c>
      <c r="Q57" s="1023">
        <v>531.25362168605</v>
      </c>
      <c r="R57" s="95"/>
      <c r="S57" s="58"/>
    </row>
    <row r="58" spans="1:19" s="7" customFormat="1" ht="13.5" thickBot="1">
      <c r="A58" s="1606"/>
      <c r="B58" s="221">
        <v>10</v>
      </c>
      <c r="C58" s="1024" t="s">
        <v>190</v>
      </c>
      <c r="D58" s="1025">
        <v>108</v>
      </c>
      <c r="E58" s="1025">
        <v>1990</v>
      </c>
      <c r="F58" s="1026">
        <v>116.42100000000001</v>
      </c>
      <c r="G58" s="1026">
        <v>10.947447</v>
      </c>
      <c r="H58" s="1026">
        <v>17.2</v>
      </c>
      <c r="I58" s="1026">
        <v>88.273559000000006</v>
      </c>
      <c r="J58" s="1026">
        <v>2642.7</v>
      </c>
      <c r="K58" s="1027">
        <v>88.273559000000006</v>
      </c>
      <c r="L58" s="1026">
        <v>2642.7</v>
      </c>
      <c r="M58" s="1028">
        <v>3.3402792220077956E-2</v>
      </c>
      <c r="N58" s="1029">
        <v>265.41500000000002</v>
      </c>
      <c r="O58" s="1030">
        <v>8.8656020970919922</v>
      </c>
      <c r="P58" s="1031">
        <v>2004.1675332046775</v>
      </c>
      <c r="Q58" s="1032">
        <v>531.93612582551953</v>
      </c>
      <c r="R58" s="95"/>
      <c r="S58" s="58"/>
    </row>
    <row r="59" spans="1:19" ht="12.75" customHeight="1">
      <c r="A59" s="1607" t="s">
        <v>191</v>
      </c>
      <c r="B59" s="24">
        <v>1</v>
      </c>
      <c r="C59" s="1033" t="s">
        <v>196</v>
      </c>
      <c r="D59" s="1034">
        <v>4</v>
      </c>
      <c r="E59" s="1034">
        <v>1955</v>
      </c>
      <c r="F59" s="1035">
        <v>10.039999999999999</v>
      </c>
      <c r="G59" s="1035">
        <v>0</v>
      </c>
      <c r="H59" s="1035">
        <v>0</v>
      </c>
      <c r="I59" s="1035">
        <v>10.039999999999999</v>
      </c>
      <c r="J59" s="1035">
        <v>214.32</v>
      </c>
      <c r="K59" s="1036">
        <v>10.039999999999999</v>
      </c>
      <c r="L59" s="1035">
        <v>214.32</v>
      </c>
      <c r="M59" s="1037">
        <v>4.6845837999253452E-2</v>
      </c>
      <c r="N59" s="1038">
        <v>265.41500000000002</v>
      </c>
      <c r="O59" s="1039">
        <v>12.433588092571856</v>
      </c>
      <c r="P59" s="1040">
        <v>2810.7502799552071</v>
      </c>
      <c r="Q59" s="1041">
        <v>746.01528555431139</v>
      </c>
      <c r="R59" s="95"/>
      <c r="S59" s="58"/>
    </row>
    <row r="60" spans="1:19" s="7" customFormat="1" ht="12.75">
      <c r="A60" s="1608"/>
      <c r="B60" s="26">
        <v>2</v>
      </c>
      <c r="C60" s="1042" t="s">
        <v>197</v>
      </c>
      <c r="D60" s="1043">
        <v>6</v>
      </c>
      <c r="E60" s="1043">
        <v>1959</v>
      </c>
      <c r="F60" s="1044">
        <v>15.548999999999999</v>
      </c>
      <c r="G60" s="1044">
        <v>0.79725500000000005</v>
      </c>
      <c r="H60" s="1044">
        <v>0.06</v>
      </c>
      <c r="I60" s="1044">
        <v>14.691744</v>
      </c>
      <c r="J60" s="1044">
        <v>310.93</v>
      </c>
      <c r="K60" s="1045">
        <v>14.691744</v>
      </c>
      <c r="L60" s="1044">
        <v>310.93</v>
      </c>
      <c r="M60" s="1046">
        <v>4.7250969671630269E-2</v>
      </c>
      <c r="N60" s="1047">
        <v>265.41500000000002</v>
      </c>
      <c r="O60" s="1048">
        <v>12.541116115395749</v>
      </c>
      <c r="P60" s="1049">
        <v>2835.0581802978163</v>
      </c>
      <c r="Q60" s="1050">
        <v>752.46696692374496</v>
      </c>
      <c r="R60" s="95"/>
      <c r="S60" s="58"/>
    </row>
    <row r="61" spans="1:19" ht="12.75">
      <c r="A61" s="1608"/>
      <c r="B61" s="26">
        <v>3</v>
      </c>
      <c r="C61" s="1042" t="s">
        <v>56</v>
      </c>
      <c r="D61" s="1043">
        <v>4</v>
      </c>
      <c r="E61" s="1043">
        <v>1963</v>
      </c>
      <c r="F61" s="1044">
        <v>7.62</v>
      </c>
      <c r="G61" s="1044">
        <v>0.32207999999999998</v>
      </c>
      <c r="H61" s="1044">
        <v>0.04</v>
      </c>
      <c r="I61" s="1044">
        <v>7.2579200000000004</v>
      </c>
      <c r="J61" s="1044">
        <v>150.99</v>
      </c>
      <c r="K61" s="1045">
        <v>7.2579200000000004</v>
      </c>
      <c r="L61" s="1044">
        <v>150.99</v>
      </c>
      <c r="M61" s="1046">
        <v>4.8068878733690971E-2</v>
      </c>
      <c r="N61" s="1047">
        <v>265.41500000000002</v>
      </c>
      <c r="O61" s="1048">
        <v>12.758201449102589</v>
      </c>
      <c r="P61" s="1049">
        <v>2884.1327240214587</v>
      </c>
      <c r="Q61" s="1050">
        <v>765.4920869461555</v>
      </c>
      <c r="R61" s="95"/>
      <c r="S61" s="58"/>
    </row>
    <row r="62" spans="1:19" s="7" customFormat="1" ht="12.75" customHeight="1">
      <c r="A62" s="1608"/>
      <c r="B62" s="26">
        <v>4</v>
      </c>
      <c r="C62" s="1042" t="s">
        <v>193</v>
      </c>
      <c r="D62" s="1043">
        <v>8</v>
      </c>
      <c r="E62" s="1043">
        <v>1959</v>
      </c>
      <c r="F62" s="1044">
        <v>17.458815999999999</v>
      </c>
      <c r="G62" s="1044">
        <v>0</v>
      </c>
      <c r="H62" s="1044">
        <v>0</v>
      </c>
      <c r="I62" s="1044">
        <v>17.458815999999999</v>
      </c>
      <c r="J62" s="1044">
        <v>361.06</v>
      </c>
      <c r="K62" s="1045">
        <v>17.458815999999999</v>
      </c>
      <c r="L62" s="1044">
        <v>361.06</v>
      </c>
      <c r="M62" s="1046">
        <v>4.835433445964659E-2</v>
      </c>
      <c r="N62" s="1047">
        <v>265.41500000000002</v>
      </c>
      <c r="O62" s="1048">
        <v>12.833965680607101</v>
      </c>
      <c r="P62" s="1049">
        <v>2901.2600675787958</v>
      </c>
      <c r="Q62" s="1050">
        <v>770.03794083642606</v>
      </c>
      <c r="R62" s="95"/>
      <c r="S62" s="58"/>
    </row>
    <row r="63" spans="1:19" s="7" customFormat="1" ht="12.75">
      <c r="A63" s="1608"/>
      <c r="B63" s="26">
        <v>5</v>
      </c>
      <c r="C63" s="1042" t="s">
        <v>195</v>
      </c>
      <c r="D63" s="1043">
        <v>8</v>
      </c>
      <c r="E63" s="1043">
        <v>1955</v>
      </c>
      <c r="F63" s="1044">
        <v>26.510750000000002</v>
      </c>
      <c r="G63" s="1044">
        <v>0</v>
      </c>
      <c r="H63" s="1044">
        <v>0</v>
      </c>
      <c r="I63" s="1044">
        <v>26.510750000000002</v>
      </c>
      <c r="J63" s="1044">
        <v>548.26</v>
      </c>
      <c r="K63" s="1045">
        <v>26.510750000000002</v>
      </c>
      <c r="L63" s="1044">
        <v>548.26</v>
      </c>
      <c r="M63" s="1046">
        <v>4.8354339182139862E-2</v>
      </c>
      <c r="N63" s="1047">
        <v>265.41500000000002</v>
      </c>
      <c r="O63" s="1048">
        <v>12.833966934027652</v>
      </c>
      <c r="P63" s="1049">
        <v>2901.2603509283917</v>
      </c>
      <c r="Q63" s="1050">
        <v>770.03801604165915</v>
      </c>
      <c r="R63" s="95"/>
      <c r="S63" s="58"/>
    </row>
    <row r="64" spans="1:19" ht="12.75">
      <c r="A64" s="1608"/>
      <c r="B64" s="26">
        <v>6</v>
      </c>
      <c r="C64" s="1042" t="s">
        <v>194</v>
      </c>
      <c r="D64" s="1043">
        <v>4</v>
      </c>
      <c r="E64" s="1043">
        <v>1952</v>
      </c>
      <c r="F64" s="1044">
        <v>5.3714760000000004</v>
      </c>
      <c r="G64" s="1044">
        <v>0</v>
      </c>
      <c r="H64" s="1044">
        <v>0</v>
      </c>
      <c r="I64" s="1044">
        <v>5.3714760000000004</v>
      </c>
      <c r="J64" s="1044">
        <v>108</v>
      </c>
      <c r="K64" s="1045">
        <v>5.3714760000000004</v>
      </c>
      <c r="L64" s="1044">
        <v>108</v>
      </c>
      <c r="M64" s="1046">
        <v>4.9735888888888892E-2</v>
      </c>
      <c r="N64" s="1047">
        <v>265.41500000000002</v>
      </c>
      <c r="O64" s="1048">
        <v>13.200650949444446</v>
      </c>
      <c r="P64" s="1049">
        <v>2984.1533333333336</v>
      </c>
      <c r="Q64" s="1050">
        <v>792.03905696666686</v>
      </c>
      <c r="R64" s="95"/>
      <c r="S64" s="58"/>
    </row>
    <row r="65" spans="1:19" ht="12.75">
      <c r="A65" s="1608"/>
      <c r="B65" s="26">
        <v>7</v>
      </c>
      <c r="C65" s="1042" t="s">
        <v>198</v>
      </c>
      <c r="D65" s="1043">
        <v>6</v>
      </c>
      <c r="E65" s="1043">
        <v>1940</v>
      </c>
      <c r="F65" s="1044">
        <v>13.118</v>
      </c>
      <c r="G65" s="1044">
        <v>0.53680000000000005</v>
      </c>
      <c r="H65" s="1044">
        <v>0</v>
      </c>
      <c r="I65" s="1044">
        <v>12.581201</v>
      </c>
      <c r="J65" s="1044">
        <v>250.65</v>
      </c>
      <c r="K65" s="1045">
        <v>12.581201</v>
      </c>
      <c r="L65" s="1044">
        <v>250.65</v>
      </c>
      <c r="M65" s="1046">
        <v>5.0194298823060042E-2</v>
      </c>
      <c r="N65" s="1047">
        <v>265.41500000000002</v>
      </c>
      <c r="O65" s="1048">
        <v>13.322319822122482</v>
      </c>
      <c r="P65" s="1049">
        <v>3011.6579293836025</v>
      </c>
      <c r="Q65" s="1050">
        <v>799.339189327349</v>
      </c>
      <c r="R65" s="95"/>
      <c r="S65" s="58"/>
    </row>
    <row r="66" spans="1:19" ht="12.75">
      <c r="A66" s="1608"/>
      <c r="B66" s="26">
        <v>8</v>
      </c>
      <c r="C66" s="1042" t="s">
        <v>192</v>
      </c>
      <c r="D66" s="1043">
        <v>13</v>
      </c>
      <c r="E66" s="1043" t="s">
        <v>55</v>
      </c>
      <c r="F66" s="1044">
        <v>20.338999999999999</v>
      </c>
      <c r="G66" s="1044">
        <v>0</v>
      </c>
      <c r="H66" s="1044">
        <v>0</v>
      </c>
      <c r="I66" s="1044">
        <v>20.338999000000001</v>
      </c>
      <c r="J66" s="1044">
        <v>397.64</v>
      </c>
      <c r="K66" s="1045">
        <v>20.338999000000001</v>
      </c>
      <c r="L66" s="1044">
        <v>397.64</v>
      </c>
      <c r="M66" s="1046">
        <v>5.1149278241625594E-2</v>
      </c>
      <c r="N66" s="1047">
        <v>265.41500000000002</v>
      </c>
      <c r="O66" s="1048">
        <v>13.575785684501058</v>
      </c>
      <c r="P66" s="1049">
        <v>3068.9566944975354</v>
      </c>
      <c r="Q66" s="1050">
        <v>814.5471410700635</v>
      </c>
      <c r="R66" s="95"/>
      <c r="S66" s="58"/>
    </row>
    <row r="67" spans="1:19" ht="12.75">
      <c r="A67" s="1608"/>
      <c r="B67" s="26">
        <v>9</v>
      </c>
      <c r="C67" s="1042" t="s">
        <v>272</v>
      </c>
      <c r="D67" s="1043">
        <v>8</v>
      </c>
      <c r="E67" s="1043" t="s">
        <v>55</v>
      </c>
      <c r="F67" s="1044">
        <v>12.922000000000001</v>
      </c>
      <c r="G67" s="1044">
        <v>0</v>
      </c>
      <c r="H67" s="1044">
        <v>0</v>
      </c>
      <c r="I67" s="1044">
        <v>12.922002000000001</v>
      </c>
      <c r="J67" s="1044">
        <v>248.01</v>
      </c>
      <c r="K67" s="1045">
        <v>12.922002000000001</v>
      </c>
      <c r="L67" s="1044">
        <v>248.01</v>
      </c>
      <c r="M67" s="1046">
        <v>5.2102745857021897E-2</v>
      </c>
      <c r="N67" s="1047">
        <v>265.41500000000002</v>
      </c>
      <c r="O67" s="1048">
        <v>13.828850291641468</v>
      </c>
      <c r="P67" s="1049">
        <v>3126.1647514213137</v>
      </c>
      <c r="Q67" s="1050">
        <v>829.73101749848809</v>
      </c>
      <c r="R67" s="95"/>
      <c r="S67" s="58"/>
    </row>
    <row r="68" spans="1:19" ht="13.5" thickBot="1">
      <c r="A68" s="1609"/>
      <c r="B68" s="407">
        <v>10</v>
      </c>
      <c r="C68" s="1549" t="s">
        <v>199</v>
      </c>
      <c r="D68" s="1550">
        <v>4</v>
      </c>
      <c r="E68" s="1550">
        <v>1940</v>
      </c>
      <c r="F68" s="1551">
        <v>24.312999999999999</v>
      </c>
      <c r="G68" s="1551">
        <v>1.837145</v>
      </c>
      <c r="H68" s="1551">
        <v>0.04</v>
      </c>
      <c r="I68" s="1551">
        <v>22.435856999999999</v>
      </c>
      <c r="J68" s="1551">
        <v>415.64</v>
      </c>
      <c r="K68" s="1552">
        <v>22.435856999999999</v>
      </c>
      <c r="L68" s="1551">
        <v>415.64</v>
      </c>
      <c r="M68" s="1553">
        <v>5.3979061206813589E-2</v>
      </c>
      <c r="N68" s="1554">
        <v>265.41500000000002</v>
      </c>
      <c r="O68" s="1555">
        <v>14.32685253020643</v>
      </c>
      <c r="P68" s="1556">
        <v>3238.7436724088152</v>
      </c>
      <c r="Q68" s="1557">
        <v>859.61115181238574</v>
      </c>
      <c r="R68" s="95"/>
      <c r="S68" s="58"/>
    </row>
    <row r="69" spans="1:19" s="405" customFormat="1" ht="12.75">
      <c r="A69" s="233" t="s">
        <v>200</v>
      </c>
      <c r="B69" s="233" t="s">
        <v>201</v>
      </c>
      <c r="C69" s="234"/>
      <c r="D69" s="235"/>
      <c r="E69" s="235"/>
      <c r="F69" s="397"/>
      <c r="G69" s="397"/>
      <c r="H69" s="397"/>
      <c r="I69" s="397"/>
      <c r="J69" s="397"/>
      <c r="K69" s="398"/>
      <c r="L69" s="397"/>
      <c r="M69" s="399"/>
      <c r="N69" s="400"/>
      <c r="O69" s="401"/>
      <c r="P69" s="402"/>
      <c r="Q69" s="402"/>
      <c r="R69" s="403"/>
      <c r="S69" s="404"/>
    </row>
    <row r="70" spans="1:19" s="7" customFormat="1" ht="12.75">
      <c r="A70" s="233"/>
      <c r="B70" s="233" t="s">
        <v>202</v>
      </c>
      <c r="C70" s="234"/>
      <c r="D70" s="235"/>
      <c r="E70" s="235"/>
      <c r="F70" s="234"/>
      <c r="G70" s="234"/>
      <c r="H70" s="234"/>
      <c r="I70" s="234"/>
      <c r="J70" s="234"/>
      <c r="K70" s="234"/>
      <c r="L70" s="236"/>
      <c r="M70" s="234"/>
      <c r="N70" s="234"/>
      <c r="O70" s="234"/>
      <c r="P70" s="234"/>
      <c r="Q70" s="1"/>
      <c r="R70" s="95"/>
      <c r="S70" s="58"/>
    </row>
    <row r="71" spans="1:19" ht="12.75">
      <c r="A71" s="249"/>
      <c r="B71" s="250" t="s">
        <v>203</v>
      </c>
      <c r="C71" s="243"/>
      <c r="D71" s="244"/>
      <c r="E71" s="244"/>
      <c r="F71" s="245"/>
      <c r="G71" s="245"/>
      <c r="H71" s="245"/>
      <c r="I71" s="245"/>
      <c r="J71" s="246"/>
      <c r="K71" s="245"/>
      <c r="L71" s="246"/>
      <c r="M71" s="247"/>
      <c r="N71" s="248"/>
      <c r="O71" s="248"/>
      <c r="P71" s="248"/>
      <c r="Q71" s="248"/>
      <c r="R71" s="95"/>
      <c r="S71" s="58"/>
    </row>
    <row r="72" spans="1:19" ht="13.5" customHeight="1">
      <c r="A72" s="242"/>
      <c r="B72" s="244"/>
      <c r="C72" s="243"/>
      <c r="D72" s="244"/>
      <c r="E72" s="244"/>
      <c r="F72" s="245"/>
      <c r="G72" s="245"/>
      <c r="H72" s="245"/>
      <c r="I72" s="245"/>
      <c r="J72" s="246"/>
      <c r="K72" s="245"/>
      <c r="L72" s="246"/>
      <c r="M72" s="247"/>
      <c r="N72" s="248"/>
      <c r="O72" s="248"/>
      <c r="P72" s="248"/>
      <c r="Q72" s="248"/>
      <c r="R72" s="136"/>
      <c r="S72" s="58"/>
    </row>
    <row r="73" spans="1:19" s="921" customFormat="1" ht="15">
      <c r="A73" s="1700" t="s">
        <v>34</v>
      </c>
      <c r="B73" s="1700"/>
      <c r="C73" s="1700"/>
      <c r="D73" s="1700"/>
      <c r="E73" s="1700"/>
      <c r="F73" s="1700"/>
      <c r="G73" s="1700"/>
      <c r="H73" s="1700"/>
      <c r="I73" s="1700"/>
      <c r="J73" s="1700"/>
      <c r="K73" s="1700"/>
      <c r="L73" s="1700"/>
      <c r="M73" s="1700"/>
      <c r="N73" s="1700"/>
      <c r="O73" s="1700"/>
      <c r="P73" s="1700"/>
      <c r="Q73" s="1700"/>
      <c r="S73" s="922"/>
    </row>
    <row r="74" spans="1:19" ht="13.5" thickBot="1">
      <c r="A74" s="1672" t="s">
        <v>779</v>
      </c>
      <c r="B74" s="1672"/>
      <c r="C74" s="1672"/>
      <c r="D74" s="1672"/>
      <c r="E74" s="1672"/>
      <c r="F74" s="1672"/>
      <c r="G74" s="1672"/>
      <c r="H74" s="1672"/>
      <c r="I74" s="1672"/>
      <c r="J74" s="1672"/>
      <c r="K74" s="1672"/>
      <c r="L74" s="1672"/>
      <c r="M74" s="1672"/>
      <c r="N74" s="1672"/>
      <c r="O74" s="1672"/>
      <c r="P74" s="1672"/>
      <c r="Q74" s="1672"/>
      <c r="S74" s="58"/>
    </row>
    <row r="75" spans="1:19" ht="12.75" customHeight="1">
      <c r="A75" s="1581" t="s">
        <v>1</v>
      </c>
      <c r="B75" s="1584" t="s">
        <v>0</v>
      </c>
      <c r="C75" s="1565" t="s">
        <v>2</v>
      </c>
      <c r="D75" s="1565" t="s">
        <v>3</v>
      </c>
      <c r="E75" s="1565" t="s">
        <v>13</v>
      </c>
      <c r="F75" s="1575" t="s">
        <v>14</v>
      </c>
      <c r="G75" s="1576"/>
      <c r="H75" s="1576"/>
      <c r="I75" s="1577"/>
      <c r="J75" s="1565" t="s">
        <v>4</v>
      </c>
      <c r="K75" s="1565" t="s">
        <v>15</v>
      </c>
      <c r="L75" s="1565" t="s">
        <v>5</v>
      </c>
      <c r="M75" s="1565" t="s">
        <v>6</v>
      </c>
      <c r="N75" s="1565" t="s">
        <v>16</v>
      </c>
      <c r="O75" s="1565" t="s">
        <v>17</v>
      </c>
      <c r="P75" s="1565" t="s">
        <v>25</v>
      </c>
      <c r="Q75" s="1701" t="s">
        <v>26</v>
      </c>
      <c r="S75" s="58"/>
    </row>
    <row r="76" spans="1:19" ht="55.5" customHeight="1">
      <c r="A76" s="1706"/>
      <c r="B76" s="1627"/>
      <c r="C76" s="1566"/>
      <c r="D76" s="1566"/>
      <c r="E76" s="1566"/>
      <c r="F76" s="82" t="s">
        <v>18</v>
      </c>
      <c r="G76" s="83" t="s">
        <v>19</v>
      </c>
      <c r="H76" s="83" t="s">
        <v>32</v>
      </c>
      <c r="I76" s="82" t="s">
        <v>21</v>
      </c>
      <c r="J76" s="1566"/>
      <c r="K76" s="1566"/>
      <c r="L76" s="1566"/>
      <c r="M76" s="1566"/>
      <c r="N76" s="1566"/>
      <c r="O76" s="1566"/>
      <c r="P76" s="1566"/>
      <c r="Q76" s="1702"/>
      <c r="S76" s="58"/>
    </row>
    <row r="77" spans="1:19" ht="13.5" customHeight="1" thickBot="1">
      <c r="A77" s="105"/>
      <c r="B77" s="106"/>
      <c r="C77" s="107"/>
      <c r="D77" s="43" t="s">
        <v>7</v>
      </c>
      <c r="E77" s="102" t="s">
        <v>8</v>
      </c>
      <c r="F77" s="102" t="s">
        <v>9</v>
      </c>
      <c r="G77" s="102" t="s">
        <v>9</v>
      </c>
      <c r="H77" s="102" t="s">
        <v>9</v>
      </c>
      <c r="I77" s="102" t="s">
        <v>9</v>
      </c>
      <c r="J77" s="102" t="s">
        <v>22</v>
      </c>
      <c r="K77" s="102" t="s">
        <v>9</v>
      </c>
      <c r="L77" s="102" t="s">
        <v>22</v>
      </c>
      <c r="M77" s="102" t="s">
        <v>81</v>
      </c>
      <c r="N77" s="103" t="s">
        <v>10</v>
      </c>
      <c r="O77" s="102" t="s">
        <v>82</v>
      </c>
      <c r="P77" s="103" t="s">
        <v>27</v>
      </c>
      <c r="Q77" s="104" t="s">
        <v>28</v>
      </c>
      <c r="S77" s="58"/>
    </row>
    <row r="78" spans="1:19" ht="12.75">
      <c r="A78" s="1690" t="s">
        <v>334</v>
      </c>
      <c r="B78" s="18">
        <v>1</v>
      </c>
      <c r="C78" s="251" t="s">
        <v>59</v>
      </c>
      <c r="D78" s="408">
        <v>60</v>
      </c>
      <c r="E78" s="408">
        <v>2005</v>
      </c>
      <c r="F78" s="409">
        <v>65.12</v>
      </c>
      <c r="G78" s="409">
        <v>13.16</v>
      </c>
      <c r="H78" s="410">
        <v>4.18</v>
      </c>
      <c r="I78" s="409">
        <f t="shared" ref="I78:I87" si="0">F78-G78-H78</f>
        <v>47.780000000000008</v>
      </c>
      <c r="J78" s="411">
        <v>4933.47</v>
      </c>
      <c r="K78" s="252">
        <f>I78/J78*L78</f>
        <v>46.364363014267852</v>
      </c>
      <c r="L78" s="412">
        <v>4787.3</v>
      </c>
      <c r="M78" s="253">
        <f>K78/L78</f>
        <v>9.6848668381484034E-3</v>
      </c>
      <c r="N78" s="409">
        <v>281.32900000000001</v>
      </c>
      <c r="O78" s="254">
        <f>M78*N78</f>
        <v>2.7246339027094524</v>
      </c>
      <c r="P78" s="413">
        <f>M78*60*1000</f>
        <v>581.09201028890425</v>
      </c>
      <c r="Q78" s="414">
        <f>P78*N78/1000</f>
        <v>163.47803416256716</v>
      </c>
      <c r="S78" s="58"/>
    </row>
    <row r="79" spans="1:19" ht="12.75">
      <c r="A79" s="1631"/>
      <c r="B79" s="18">
        <v>2</v>
      </c>
      <c r="C79" s="255" t="s">
        <v>63</v>
      </c>
      <c r="D79" s="415">
        <v>18</v>
      </c>
      <c r="E79" s="415">
        <v>2006</v>
      </c>
      <c r="F79" s="416">
        <v>32.26</v>
      </c>
      <c r="G79" s="416">
        <v>5.66</v>
      </c>
      <c r="H79" s="417">
        <v>1.52</v>
      </c>
      <c r="I79" s="416">
        <f t="shared" si="0"/>
        <v>25.08</v>
      </c>
      <c r="J79" s="418">
        <v>1988.27</v>
      </c>
      <c r="K79" s="81">
        <f t="shared" ref="K79:K117" si="1">I79/J79*L79</f>
        <v>19.095170575424863</v>
      </c>
      <c r="L79" s="419">
        <v>1513.81</v>
      </c>
      <c r="M79" s="74">
        <f t="shared" ref="M79:M117" si="2">K79/L79</f>
        <v>1.2613980998556531E-2</v>
      </c>
      <c r="N79" s="416">
        <v>281.32900000000001</v>
      </c>
      <c r="O79" s="256">
        <f t="shared" ref="O79:O117" si="3">M79*N79</f>
        <v>3.5486786603429104</v>
      </c>
      <c r="P79" s="420">
        <f t="shared" ref="P79:P117" si="4">M79*60*1000</f>
        <v>756.83885991339184</v>
      </c>
      <c r="Q79" s="421">
        <f t="shared" ref="Q79:Q117" si="5">P79*N79/1000</f>
        <v>212.9207196205746</v>
      </c>
      <c r="S79" s="58"/>
    </row>
    <row r="80" spans="1:19" ht="12.75">
      <c r="A80" s="1631"/>
      <c r="B80" s="18">
        <v>3</v>
      </c>
      <c r="C80" s="255" t="s">
        <v>61</v>
      </c>
      <c r="D80" s="415">
        <v>118</v>
      </c>
      <c r="E80" s="415">
        <v>2007</v>
      </c>
      <c r="F80" s="416">
        <v>137.35</v>
      </c>
      <c r="G80" s="416">
        <v>20.59</v>
      </c>
      <c r="H80" s="417">
        <v>20.48</v>
      </c>
      <c r="I80" s="416">
        <f>F80-G80-H80</f>
        <v>96.279999999999987</v>
      </c>
      <c r="J80" s="418">
        <v>7736.38</v>
      </c>
      <c r="K80" s="81">
        <f t="shared" si="1"/>
        <v>86.888183052021745</v>
      </c>
      <c r="L80" s="419">
        <v>6981.72</v>
      </c>
      <c r="M80" s="74">
        <f t="shared" si="2"/>
        <v>1.2445097060899283E-2</v>
      </c>
      <c r="N80" s="416">
        <v>281.32900000000001</v>
      </c>
      <c r="O80" s="256">
        <f t="shared" si="3"/>
        <v>3.5011667110457343</v>
      </c>
      <c r="P80" s="420">
        <f t="shared" si="4"/>
        <v>746.70582365395694</v>
      </c>
      <c r="Q80" s="421">
        <f t="shared" si="5"/>
        <v>210.07000266274406</v>
      </c>
      <c r="S80" s="58"/>
    </row>
    <row r="81" spans="1:31" ht="12.75">
      <c r="A81" s="1631"/>
      <c r="B81" s="18">
        <v>4</v>
      </c>
      <c r="C81" s="255" t="s">
        <v>60</v>
      </c>
      <c r="D81" s="415">
        <v>38</v>
      </c>
      <c r="E81" s="415">
        <v>2004</v>
      </c>
      <c r="F81" s="416">
        <v>35.25</v>
      </c>
      <c r="G81" s="416">
        <v>3.94</v>
      </c>
      <c r="H81" s="417">
        <v>0</v>
      </c>
      <c r="I81" s="416">
        <f t="shared" si="0"/>
        <v>31.31</v>
      </c>
      <c r="J81" s="418">
        <v>2371.6999999999998</v>
      </c>
      <c r="K81" s="81">
        <f t="shared" si="1"/>
        <v>31.31</v>
      </c>
      <c r="L81" s="419">
        <v>2371.6999999999998</v>
      </c>
      <c r="M81" s="74">
        <f t="shared" si="2"/>
        <v>1.3201501033014294E-2</v>
      </c>
      <c r="N81" s="416">
        <v>281.32900000000001</v>
      </c>
      <c r="O81" s="256">
        <f t="shared" si="3"/>
        <v>3.7139650841168783</v>
      </c>
      <c r="P81" s="420">
        <f t="shared" si="4"/>
        <v>792.09006198085763</v>
      </c>
      <c r="Q81" s="421">
        <f t="shared" si="5"/>
        <v>222.8379050470127</v>
      </c>
      <c r="S81" s="58"/>
    </row>
    <row r="82" spans="1:31" ht="12.75">
      <c r="A82" s="1631"/>
      <c r="B82" s="18">
        <v>5</v>
      </c>
      <c r="C82" s="255" t="s">
        <v>57</v>
      </c>
      <c r="D82" s="415">
        <v>86</v>
      </c>
      <c r="E82" s="415">
        <v>2006</v>
      </c>
      <c r="F82" s="416">
        <v>58.85</v>
      </c>
      <c r="G82" s="416">
        <v>10.33</v>
      </c>
      <c r="H82" s="417">
        <v>5.73</v>
      </c>
      <c r="I82" s="416">
        <f>F82-G82-H82</f>
        <v>42.790000000000006</v>
      </c>
      <c r="J82" s="418">
        <v>5056.92</v>
      </c>
      <c r="K82" s="81">
        <f t="shared" si="1"/>
        <v>42.790000000000013</v>
      </c>
      <c r="L82" s="422">
        <v>5056.92</v>
      </c>
      <c r="M82" s="74">
        <f t="shared" si="2"/>
        <v>8.4616723222831307E-3</v>
      </c>
      <c r="N82" s="416">
        <v>281.32900000000001</v>
      </c>
      <c r="O82" s="256">
        <f t="shared" si="3"/>
        <v>2.3805138127555909</v>
      </c>
      <c r="P82" s="420">
        <f t="shared" si="4"/>
        <v>507.70033933698789</v>
      </c>
      <c r="Q82" s="421">
        <f t="shared" si="5"/>
        <v>142.83082876533547</v>
      </c>
      <c r="S82" s="58"/>
    </row>
    <row r="83" spans="1:31" s="62" customFormat="1" ht="12.75" customHeight="1">
      <c r="A83" s="1631"/>
      <c r="B83" s="61">
        <v>6</v>
      </c>
      <c r="C83" s="255" t="s">
        <v>104</v>
      </c>
      <c r="D83" s="415">
        <v>64</v>
      </c>
      <c r="E83" s="415" t="s">
        <v>55</v>
      </c>
      <c r="F83" s="416">
        <v>37.53</v>
      </c>
      <c r="G83" s="416">
        <v>10.58</v>
      </c>
      <c r="H83" s="417">
        <v>7.63</v>
      </c>
      <c r="I83" s="962">
        <v>19.32</v>
      </c>
      <c r="J83" s="418">
        <v>2419.35</v>
      </c>
      <c r="K83" s="81">
        <f t="shared" si="1"/>
        <v>19.32</v>
      </c>
      <c r="L83" s="419">
        <v>2419.35</v>
      </c>
      <c r="M83" s="74">
        <f t="shared" si="2"/>
        <v>7.9856159712319436E-3</v>
      </c>
      <c r="N83" s="416">
        <v>281.32900000000001</v>
      </c>
      <c r="O83" s="256">
        <f t="shared" si="3"/>
        <v>2.2465853555707116</v>
      </c>
      <c r="P83" s="420">
        <f t="shared" si="4"/>
        <v>479.1369582739166</v>
      </c>
      <c r="Q83" s="421">
        <f t="shared" si="5"/>
        <v>134.79512133424268</v>
      </c>
      <c r="S83" s="58"/>
    </row>
    <row r="84" spans="1:31" ht="12.75">
      <c r="A84" s="1631"/>
      <c r="B84" s="18">
        <v>7</v>
      </c>
      <c r="C84" s="255" t="s">
        <v>64</v>
      </c>
      <c r="D84" s="415">
        <v>22</v>
      </c>
      <c r="E84" s="415">
        <v>2006</v>
      </c>
      <c r="F84" s="416">
        <v>29.28</v>
      </c>
      <c r="G84" s="416">
        <v>3.26</v>
      </c>
      <c r="H84" s="417">
        <v>1.76</v>
      </c>
      <c r="I84" s="416">
        <f t="shared" si="0"/>
        <v>24.26</v>
      </c>
      <c r="J84" s="418">
        <v>1698.17</v>
      </c>
      <c r="K84" s="81">
        <f t="shared" si="1"/>
        <v>24.26</v>
      </c>
      <c r="L84" s="419">
        <v>1698.17</v>
      </c>
      <c r="M84" s="74">
        <f t="shared" si="2"/>
        <v>1.4285966658226209E-2</v>
      </c>
      <c r="N84" s="416">
        <v>281.32900000000001</v>
      </c>
      <c r="O84" s="256">
        <f t="shared" si="3"/>
        <v>4.0190567139921214</v>
      </c>
      <c r="P84" s="420">
        <f t="shared" si="4"/>
        <v>857.15799949357256</v>
      </c>
      <c r="Q84" s="421">
        <f t="shared" si="5"/>
        <v>241.14340283952728</v>
      </c>
      <c r="S84" s="58"/>
    </row>
    <row r="85" spans="1:31" ht="12.75">
      <c r="A85" s="1631"/>
      <c r="B85" s="18">
        <v>8</v>
      </c>
      <c r="C85" s="255" t="s">
        <v>58</v>
      </c>
      <c r="D85" s="415">
        <v>51</v>
      </c>
      <c r="E85" s="415">
        <v>2005</v>
      </c>
      <c r="F85" s="416">
        <v>52.02</v>
      </c>
      <c r="G85" s="416">
        <v>8.2799999999999994</v>
      </c>
      <c r="H85" s="417">
        <v>4.08</v>
      </c>
      <c r="I85" s="416">
        <f t="shared" si="0"/>
        <v>39.660000000000004</v>
      </c>
      <c r="J85" s="418">
        <v>3073.94</v>
      </c>
      <c r="K85" s="81">
        <f t="shared" si="1"/>
        <v>38.727442825819629</v>
      </c>
      <c r="L85" s="419">
        <v>3001.66</v>
      </c>
      <c r="M85" s="74">
        <f t="shared" si="2"/>
        <v>1.2902008497238071E-2</v>
      </c>
      <c r="N85" s="416">
        <v>281.32900000000001</v>
      </c>
      <c r="O85" s="256">
        <f t="shared" si="3"/>
        <v>3.6297091485194897</v>
      </c>
      <c r="P85" s="420">
        <f t="shared" si="4"/>
        <v>774.12050983428423</v>
      </c>
      <c r="Q85" s="421">
        <f t="shared" si="5"/>
        <v>217.78254891116936</v>
      </c>
      <c r="S85" s="58"/>
    </row>
    <row r="86" spans="1:31" ht="12.75">
      <c r="A86" s="1631"/>
      <c r="B86" s="60">
        <v>9</v>
      </c>
      <c r="C86" s="255" t="s">
        <v>83</v>
      </c>
      <c r="D86" s="415">
        <v>72</v>
      </c>
      <c r="E86" s="415">
        <v>2005</v>
      </c>
      <c r="F86" s="416">
        <v>91.19</v>
      </c>
      <c r="G86" s="416">
        <v>14.6</v>
      </c>
      <c r="H86" s="417">
        <v>5.0599999999999996</v>
      </c>
      <c r="I86" s="962">
        <v>71.53</v>
      </c>
      <c r="J86" s="418">
        <v>5350</v>
      </c>
      <c r="K86" s="81">
        <f t="shared" si="1"/>
        <v>71.53</v>
      </c>
      <c r="L86" s="419">
        <v>5350</v>
      </c>
      <c r="M86" s="74">
        <f t="shared" si="2"/>
        <v>1.3370093457943925E-2</v>
      </c>
      <c r="N86" s="416">
        <v>281.32900000000001</v>
      </c>
      <c r="O86" s="256">
        <f t="shared" si="3"/>
        <v>3.7613950224299066</v>
      </c>
      <c r="P86" s="420">
        <f t="shared" si="4"/>
        <v>802.20560747663546</v>
      </c>
      <c r="Q86" s="421">
        <f t="shared" si="5"/>
        <v>225.68370134579439</v>
      </c>
      <c r="S86" s="58"/>
    </row>
    <row r="87" spans="1:31" ht="12.75" customHeight="1" thickBot="1">
      <c r="A87" s="1684"/>
      <c r="B87" s="18">
        <v>10</v>
      </c>
      <c r="C87" s="423" t="s">
        <v>62</v>
      </c>
      <c r="D87" s="424">
        <v>39</v>
      </c>
      <c r="E87" s="424">
        <v>2007</v>
      </c>
      <c r="F87" s="425">
        <v>38.93</v>
      </c>
      <c r="G87" s="425">
        <v>6.89</v>
      </c>
      <c r="H87" s="426">
        <v>1.45</v>
      </c>
      <c r="I87" s="425">
        <f t="shared" si="0"/>
        <v>30.59</v>
      </c>
      <c r="J87" s="427">
        <v>2368.7800000000002</v>
      </c>
      <c r="K87" s="428">
        <f t="shared" si="1"/>
        <v>30.59</v>
      </c>
      <c r="L87" s="429">
        <v>2368.7800000000002</v>
      </c>
      <c r="M87" s="430">
        <f t="shared" si="2"/>
        <v>1.2913820616519895E-2</v>
      </c>
      <c r="N87" s="416">
        <v>281.32900000000001</v>
      </c>
      <c r="O87" s="431">
        <f t="shared" si="3"/>
        <v>3.6330322402249258</v>
      </c>
      <c r="P87" s="432">
        <f t="shared" si="4"/>
        <v>774.82923699119374</v>
      </c>
      <c r="Q87" s="433">
        <f t="shared" si="5"/>
        <v>217.98193441349557</v>
      </c>
      <c r="S87" s="58"/>
    </row>
    <row r="88" spans="1:31" ht="14.25" customHeight="1">
      <c r="A88" s="1691" t="s">
        <v>335</v>
      </c>
      <c r="B88" s="50">
        <v>1</v>
      </c>
      <c r="C88" s="434" t="s">
        <v>84</v>
      </c>
      <c r="D88" s="435">
        <v>100</v>
      </c>
      <c r="E88" s="435">
        <v>1972</v>
      </c>
      <c r="F88" s="436">
        <v>79.59</v>
      </c>
      <c r="G88" s="436">
        <v>11.35</v>
      </c>
      <c r="H88" s="437">
        <v>14.73</v>
      </c>
      <c r="I88" s="963">
        <v>53.51</v>
      </c>
      <c r="J88" s="438">
        <v>4426.5</v>
      </c>
      <c r="K88" s="439">
        <f t="shared" si="1"/>
        <v>53.51</v>
      </c>
      <c r="L88" s="440">
        <v>4426.5</v>
      </c>
      <c r="M88" s="441">
        <f t="shared" si="2"/>
        <v>1.2088557551112617E-2</v>
      </c>
      <c r="N88" s="436">
        <v>281.32900000000001</v>
      </c>
      <c r="O88" s="442">
        <f t="shared" si="3"/>
        <v>3.4008618072969616</v>
      </c>
      <c r="P88" s="443">
        <f t="shared" si="4"/>
        <v>725.31345306675701</v>
      </c>
      <c r="Q88" s="444">
        <f t="shared" si="5"/>
        <v>204.05170843781769</v>
      </c>
      <c r="S88" s="58"/>
    </row>
    <row r="89" spans="1:31" ht="12.75">
      <c r="A89" s="1655"/>
      <c r="B89" s="20">
        <v>2</v>
      </c>
      <c r="C89" s="262" t="s">
        <v>85</v>
      </c>
      <c r="D89" s="263">
        <v>61</v>
      </c>
      <c r="E89" s="263">
        <v>1973</v>
      </c>
      <c r="F89" s="268">
        <v>48.8</v>
      </c>
      <c r="G89" s="268">
        <v>6.64</v>
      </c>
      <c r="H89" s="445">
        <v>6.49</v>
      </c>
      <c r="I89" s="962">
        <v>35.67</v>
      </c>
      <c r="J89" s="446">
        <v>2678.27</v>
      </c>
      <c r="K89" s="264">
        <f t="shared" si="1"/>
        <v>35.67</v>
      </c>
      <c r="L89" s="447">
        <v>2678.27</v>
      </c>
      <c r="M89" s="265">
        <f t="shared" si="2"/>
        <v>1.3318298752552955E-2</v>
      </c>
      <c r="N89" s="902">
        <v>281.32900000000001</v>
      </c>
      <c r="O89" s="259">
        <f t="shared" si="3"/>
        <v>3.7468236697569703</v>
      </c>
      <c r="P89" s="266">
        <f t="shared" si="4"/>
        <v>799.09792515317736</v>
      </c>
      <c r="Q89" s="267">
        <f t="shared" si="5"/>
        <v>224.80942018541825</v>
      </c>
      <c r="S89" s="58"/>
    </row>
    <row r="90" spans="1:31" ht="12.75">
      <c r="A90" s="1655"/>
      <c r="B90" s="20">
        <v>3</v>
      </c>
      <c r="C90" s="262" t="s">
        <v>90</v>
      </c>
      <c r="D90" s="263">
        <v>60</v>
      </c>
      <c r="E90" s="263">
        <v>1965</v>
      </c>
      <c r="F90" s="268">
        <v>49.95</v>
      </c>
      <c r="G90" s="268">
        <v>7.27</v>
      </c>
      <c r="H90" s="445">
        <v>9.52</v>
      </c>
      <c r="I90" s="268">
        <f>F90-G90-H90</f>
        <v>33.160000000000011</v>
      </c>
      <c r="J90" s="446">
        <v>2708.87</v>
      </c>
      <c r="K90" s="264">
        <f t="shared" si="1"/>
        <v>33.160000000000011</v>
      </c>
      <c r="L90" s="447">
        <v>2708.87</v>
      </c>
      <c r="M90" s="265">
        <f t="shared" si="2"/>
        <v>1.2241266653623102E-2</v>
      </c>
      <c r="N90" s="902">
        <v>281.32900000000001</v>
      </c>
      <c r="O90" s="259">
        <f t="shared" si="3"/>
        <v>3.443823306397134</v>
      </c>
      <c r="P90" s="266">
        <f t="shared" si="4"/>
        <v>734.47599921738617</v>
      </c>
      <c r="Q90" s="267">
        <f t="shared" si="5"/>
        <v>206.62939838382806</v>
      </c>
      <c r="S90" s="58"/>
    </row>
    <row r="91" spans="1:31" ht="12.75">
      <c r="A91" s="1655"/>
      <c r="B91" s="20">
        <v>4</v>
      </c>
      <c r="C91" s="262" t="s">
        <v>273</v>
      </c>
      <c r="D91" s="263">
        <v>50</v>
      </c>
      <c r="E91" s="263">
        <v>1988</v>
      </c>
      <c r="F91" s="268">
        <v>87.03</v>
      </c>
      <c r="G91" s="268">
        <v>7.96</v>
      </c>
      <c r="H91" s="445">
        <v>8</v>
      </c>
      <c r="I91" s="268">
        <f>F91-G91-H91</f>
        <v>71.070000000000007</v>
      </c>
      <c r="J91" s="446">
        <v>3582.32</v>
      </c>
      <c r="K91" s="264">
        <f t="shared" si="1"/>
        <v>71.070000000000007</v>
      </c>
      <c r="L91" s="447">
        <v>3582.32</v>
      </c>
      <c r="M91" s="265">
        <f t="shared" si="2"/>
        <v>1.983909868465129E-2</v>
      </c>
      <c r="N91" s="902">
        <v>281.32900000000001</v>
      </c>
      <c r="O91" s="259">
        <f t="shared" si="3"/>
        <v>5.581313793854263</v>
      </c>
      <c r="P91" s="266">
        <f t="shared" si="4"/>
        <v>1190.3459210790775</v>
      </c>
      <c r="Q91" s="267">
        <f t="shared" si="5"/>
        <v>334.87882763125577</v>
      </c>
      <c r="S91" s="58"/>
    </row>
    <row r="92" spans="1:31" ht="12.75">
      <c r="A92" s="1655"/>
      <c r="B92" s="20">
        <v>5</v>
      </c>
      <c r="C92" s="262" t="s">
        <v>274</v>
      </c>
      <c r="D92" s="263">
        <v>41</v>
      </c>
      <c r="E92" s="263">
        <v>1987</v>
      </c>
      <c r="F92" s="268">
        <v>66.81</v>
      </c>
      <c r="G92" s="268">
        <v>3.49</v>
      </c>
      <c r="H92" s="445">
        <v>6.08</v>
      </c>
      <c r="I92" s="268">
        <f>F92-G92-H92</f>
        <v>57.24</v>
      </c>
      <c r="J92" s="446">
        <v>2317.37</v>
      </c>
      <c r="K92" s="264">
        <f t="shared" si="1"/>
        <v>40.807802120507304</v>
      </c>
      <c r="L92" s="447">
        <v>1652.11</v>
      </c>
      <c r="M92" s="265">
        <f t="shared" si="2"/>
        <v>2.4700414694243909E-2</v>
      </c>
      <c r="N92" s="902">
        <v>281.32900000000001</v>
      </c>
      <c r="O92" s="259">
        <f t="shared" si="3"/>
        <v>6.9489429655169452</v>
      </c>
      <c r="P92" s="266">
        <f>M92*60*1000</f>
        <v>1482.0248816546346</v>
      </c>
      <c r="Q92" s="267">
        <f>P92*N92/1000</f>
        <v>416.9365779310167</v>
      </c>
      <c r="S92" s="58"/>
    </row>
    <row r="93" spans="1:31" ht="12.75">
      <c r="A93" s="1655"/>
      <c r="B93" s="20">
        <v>6</v>
      </c>
      <c r="C93" s="262" t="s">
        <v>86</v>
      </c>
      <c r="D93" s="263">
        <v>60</v>
      </c>
      <c r="E93" s="263">
        <v>1968</v>
      </c>
      <c r="F93" s="268">
        <v>46.24</v>
      </c>
      <c r="G93" s="268">
        <v>7.11</v>
      </c>
      <c r="H93" s="445">
        <v>4.6900000000000004</v>
      </c>
      <c r="I93" s="962">
        <v>34.44</v>
      </c>
      <c r="J93" s="446">
        <v>2715.36</v>
      </c>
      <c r="K93" s="264">
        <f t="shared" si="1"/>
        <v>34.44</v>
      </c>
      <c r="L93" s="447">
        <v>2715.36</v>
      </c>
      <c r="M93" s="265">
        <f t="shared" si="2"/>
        <v>1.2683401095987271E-2</v>
      </c>
      <c r="N93" s="902">
        <v>281.32900000000001</v>
      </c>
      <c r="O93" s="259">
        <f t="shared" si="3"/>
        <v>3.5682085469330032</v>
      </c>
      <c r="P93" s="266">
        <f t="shared" si="4"/>
        <v>761.00406575923625</v>
      </c>
      <c r="Q93" s="267">
        <f t="shared" si="5"/>
        <v>214.09251281598017</v>
      </c>
      <c r="S93" s="58"/>
    </row>
    <row r="94" spans="1:31" ht="12.75">
      <c r="A94" s="1655"/>
      <c r="B94" s="20">
        <v>7</v>
      </c>
      <c r="C94" s="262" t="s">
        <v>87</v>
      </c>
      <c r="D94" s="263">
        <v>72</v>
      </c>
      <c r="E94" s="263">
        <v>1973</v>
      </c>
      <c r="F94" s="268">
        <v>82.1</v>
      </c>
      <c r="G94" s="268">
        <v>8.5</v>
      </c>
      <c r="H94" s="445">
        <v>11.52</v>
      </c>
      <c r="I94" s="268">
        <f t="shared" ref="I94:I116" si="6">F94-G94-H94</f>
        <v>62.08</v>
      </c>
      <c r="J94" s="446">
        <v>3785.42</v>
      </c>
      <c r="K94" s="264">
        <f t="shared" si="1"/>
        <v>62.079999999999991</v>
      </c>
      <c r="L94" s="447">
        <v>3785.42</v>
      </c>
      <c r="M94" s="265">
        <f t="shared" si="2"/>
        <v>1.6399765415726655E-2</v>
      </c>
      <c r="N94" s="902">
        <v>281.32900000000001</v>
      </c>
      <c r="O94" s="259">
        <f t="shared" si="3"/>
        <v>4.6137296046409642</v>
      </c>
      <c r="P94" s="266">
        <f t="shared" si="4"/>
        <v>983.98592494359923</v>
      </c>
      <c r="Q94" s="267">
        <f t="shared" si="5"/>
        <v>276.82377627845784</v>
      </c>
      <c r="S94" s="58"/>
    </row>
    <row r="95" spans="1:31" ht="12.75">
      <c r="A95" s="1655"/>
      <c r="B95" s="20">
        <v>8</v>
      </c>
      <c r="C95" s="262" t="s">
        <v>89</v>
      </c>
      <c r="D95" s="263">
        <v>54</v>
      </c>
      <c r="E95" s="263">
        <v>1980</v>
      </c>
      <c r="F95" s="268">
        <v>74.86</v>
      </c>
      <c r="G95" s="268">
        <v>5.96</v>
      </c>
      <c r="H95" s="445">
        <v>17.09</v>
      </c>
      <c r="I95" s="962">
        <v>51.81</v>
      </c>
      <c r="J95" s="446">
        <v>3508.9</v>
      </c>
      <c r="K95" s="264">
        <f t="shared" si="1"/>
        <v>51.81</v>
      </c>
      <c r="L95" s="447">
        <v>3508.9</v>
      </c>
      <c r="M95" s="265">
        <f t="shared" si="2"/>
        <v>1.4765311066146087E-2</v>
      </c>
      <c r="N95" s="902">
        <v>281.32900000000001</v>
      </c>
      <c r="O95" s="259">
        <f t="shared" si="3"/>
        <v>4.1539101969278125</v>
      </c>
      <c r="P95" s="266">
        <f t="shared" si="4"/>
        <v>885.91866396876515</v>
      </c>
      <c r="Q95" s="267">
        <f t="shared" si="5"/>
        <v>249.23461181566873</v>
      </c>
      <c r="S95" s="58"/>
    </row>
    <row r="96" spans="1:31" ht="12.75">
      <c r="A96" s="1655"/>
      <c r="B96" s="50">
        <v>9</v>
      </c>
      <c r="C96" s="262" t="s">
        <v>91</v>
      </c>
      <c r="D96" s="263">
        <v>54</v>
      </c>
      <c r="E96" s="263">
        <v>1985</v>
      </c>
      <c r="F96" s="268">
        <v>81.06</v>
      </c>
      <c r="G96" s="268">
        <v>8.8699999999999992</v>
      </c>
      <c r="H96" s="445">
        <v>8.48</v>
      </c>
      <c r="I96" s="268">
        <f t="shared" si="6"/>
        <v>63.709999999999994</v>
      </c>
      <c r="J96" s="446">
        <v>3480.02</v>
      </c>
      <c r="K96" s="264">
        <f t="shared" si="1"/>
        <v>63.709999999999994</v>
      </c>
      <c r="L96" s="447">
        <v>3480.02</v>
      </c>
      <c r="M96" s="265">
        <f t="shared" si="2"/>
        <v>1.8307366049620404E-2</v>
      </c>
      <c r="N96" s="902">
        <v>281.32900000000001</v>
      </c>
      <c r="O96" s="259">
        <f t="shared" si="3"/>
        <v>5.150392983373659</v>
      </c>
      <c r="P96" s="266">
        <f t="shared" si="4"/>
        <v>1098.4419629772242</v>
      </c>
      <c r="Q96" s="267">
        <f t="shared" si="5"/>
        <v>309.02357900241947</v>
      </c>
      <c r="S96" s="58"/>
      <c r="T96" s="237"/>
      <c r="U96" s="238"/>
      <c r="V96" s="239"/>
      <c r="W96" s="239"/>
      <c r="X96" s="238"/>
      <c r="AE96" s="240"/>
    </row>
    <row r="97" spans="1:20" ht="13.5" thickBot="1">
      <c r="A97" s="1656"/>
      <c r="B97" s="23">
        <v>10</v>
      </c>
      <c r="C97" s="448" t="s">
        <v>88</v>
      </c>
      <c r="D97" s="449">
        <v>61</v>
      </c>
      <c r="E97" s="449">
        <v>1975</v>
      </c>
      <c r="F97" s="450">
        <v>70.09</v>
      </c>
      <c r="G97" s="450">
        <v>9.18</v>
      </c>
      <c r="H97" s="451">
        <v>9.6</v>
      </c>
      <c r="I97" s="450">
        <f t="shared" si="6"/>
        <v>51.31</v>
      </c>
      <c r="J97" s="452">
        <v>3635.15</v>
      </c>
      <c r="K97" s="453">
        <f t="shared" si="1"/>
        <v>51.31</v>
      </c>
      <c r="L97" s="454">
        <v>3635.15</v>
      </c>
      <c r="M97" s="455">
        <f t="shared" si="2"/>
        <v>1.4114960868189759E-2</v>
      </c>
      <c r="N97" s="902">
        <v>281.32900000000001</v>
      </c>
      <c r="O97" s="457">
        <f t="shared" si="3"/>
        <v>3.9709478260869568</v>
      </c>
      <c r="P97" s="458">
        <f t="shared" si="4"/>
        <v>846.89765209138557</v>
      </c>
      <c r="Q97" s="459">
        <f t="shared" si="5"/>
        <v>238.25686956521741</v>
      </c>
      <c r="S97" s="58"/>
      <c r="T97" s="58"/>
    </row>
    <row r="98" spans="1:20" ht="12.75">
      <c r="A98" s="1692" t="s">
        <v>336</v>
      </c>
      <c r="B98" s="132">
        <v>1</v>
      </c>
      <c r="C98" s="269" t="s">
        <v>72</v>
      </c>
      <c r="D98" s="460">
        <v>108</v>
      </c>
      <c r="E98" s="460">
        <v>1968</v>
      </c>
      <c r="F98" s="270">
        <v>102.17</v>
      </c>
      <c r="G98" s="461">
        <v>7.09</v>
      </c>
      <c r="H98" s="462">
        <v>17.2</v>
      </c>
      <c r="I98" s="270">
        <f t="shared" si="6"/>
        <v>77.88</v>
      </c>
      <c r="J98" s="463">
        <v>2558.44</v>
      </c>
      <c r="K98" s="270">
        <f t="shared" si="1"/>
        <v>77.88</v>
      </c>
      <c r="L98" s="464">
        <v>2558.44</v>
      </c>
      <c r="M98" s="271">
        <f t="shared" si="2"/>
        <v>3.0440424633761197E-2</v>
      </c>
      <c r="N98" s="270">
        <v>281.32900000000001</v>
      </c>
      <c r="O98" s="273">
        <f t="shared" si="3"/>
        <v>8.5637742217914035</v>
      </c>
      <c r="P98" s="274">
        <f t="shared" si="4"/>
        <v>1826.425478025672</v>
      </c>
      <c r="Q98" s="275">
        <f t="shared" si="5"/>
        <v>513.82645330748426</v>
      </c>
      <c r="S98" s="58"/>
      <c r="T98" s="58"/>
    </row>
    <row r="99" spans="1:20" ht="12.75" customHeight="1">
      <c r="A99" s="1693"/>
      <c r="B99" s="125">
        <v>2</v>
      </c>
      <c r="C99" s="276" t="s">
        <v>66</v>
      </c>
      <c r="D99" s="465">
        <v>59</v>
      </c>
      <c r="E99" s="465">
        <v>1981</v>
      </c>
      <c r="F99" s="466">
        <v>98.93</v>
      </c>
      <c r="G99" s="466">
        <v>9.33</v>
      </c>
      <c r="H99" s="467">
        <v>9.6</v>
      </c>
      <c r="I99" s="466">
        <f t="shared" si="6"/>
        <v>80.000000000000014</v>
      </c>
      <c r="J99" s="468">
        <v>3418.76</v>
      </c>
      <c r="K99" s="466">
        <f t="shared" si="1"/>
        <v>78.537949431957799</v>
      </c>
      <c r="L99" s="469">
        <v>3356.28</v>
      </c>
      <c r="M99" s="470">
        <f t="shared" si="2"/>
        <v>2.3400297183774236E-2</v>
      </c>
      <c r="N99" s="466">
        <v>281.32900000000001</v>
      </c>
      <c r="O99" s="277">
        <f t="shared" si="3"/>
        <v>6.5831822064140217</v>
      </c>
      <c r="P99" s="278">
        <f t="shared" si="4"/>
        <v>1404.0178310264541</v>
      </c>
      <c r="Q99" s="279">
        <f t="shared" si="5"/>
        <v>394.9909323848413</v>
      </c>
      <c r="S99" s="58"/>
      <c r="T99" s="58"/>
    </row>
    <row r="100" spans="1:20" ht="12.75" customHeight="1">
      <c r="A100" s="1693"/>
      <c r="B100" s="125">
        <v>3</v>
      </c>
      <c r="C100" s="276" t="s">
        <v>65</v>
      </c>
      <c r="D100" s="465">
        <v>57</v>
      </c>
      <c r="E100" s="465">
        <v>1982</v>
      </c>
      <c r="F100" s="466">
        <v>109.19</v>
      </c>
      <c r="G100" s="466">
        <v>6.72</v>
      </c>
      <c r="H100" s="467">
        <v>8.64</v>
      </c>
      <c r="I100" s="466">
        <f t="shared" si="6"/>
        <v>93.83</v>
      </c>
      <c r="J100" s="468">
        <v>3486.09</v>
      </c>
      <c r="K100" s="466">
        <f t="shared" si="1"/>
        <v>93.83</v>
      </c>
      <c r="L100" s="469">
        <v>3486.09</v>
      </c>
      <c r="M100" s="470">
        <f t="shared" si="2"/>
        <v>2.6915541480569922E-2</v>
      </c>
      <c r="N100" s="466">
        <v>281.32900000000001</v>
      </c>
      <c r="O100" s="277">
        <f>M100*N100</f>
        <v>7.5721223691872561</v>
      </c>
      <c r="P100" s="278">
        <f>M100*60*1000</f>
        <v>1614.9324888341953</v>
      </c>
      <c r="Q100" s="279">
        <f>P100*N100/1000</f>
        <v>454.32734215123531</v>
      </c>
      <c r="S100" s="58"/>
      <c r="T100" s="58"/>
    </row>
    <row r="101" spans="1:20" ht="12.75" customHeight="1">
      <c r="A101" s="1693"/>
      <c r="B101" s="125">
        <v>4</v>
      </c>
      <c r="C101" s="276" t="s">
        <v>69</v>
      </c>
      <c r="D101" s="465">
        <v>107</v>
      </c>
      <c r="E101" s="465">
        <v>1974</v>
      </c>
      <c r="F101" s="466">
        <v>99.98</v>
      </c>
      <c r="G101" s="466">
        <v>10.62</v>
      </c>
      <c r="H101" s="467">
        <v>17.04</v>
      </c>
      <c r="I101" s="466">
        <f t="shared" si="6"/>
        <v>72.319999999999993</v>
      </c>
      <c r="J101" s="468">
        <v>2559.98</v>
      </c>
      <c r="K101" s="466">
        <f t="shared" si="1"/>
        <v>70.712562441894065</v>
      </c>
      <c r="L101" s="469">
        <v>2503.08</v>
      </c>
      <c r="M101" s="470">
        <f t="shared" si="2"/>
        <v>2.8250220704849251E-2</v>
      </c>
      <c r="N101" s="466">
        <v>281.32900000000001</v>
      </c>
      <c r="O101" s="277">
        <f t="shared" si="3"/>
        <v>7.9476063406745352</v>
      </c>
      <c r="P101" s="278">
        <f t="shared" si="4"/>
        <v>1695.0132422909551</v>
      </c>
      <c r="Q101" s="279">
        <f t="shared" si="5"/>
        <v>476.85638044047209</v>
      </c>
      <c r="S101" s="58"/>
      <c r="T101" s="58"/>
    </row>
    <row r="102" spans="1:20" ht="12.75" customHeight="1">
      <c r="A102" s="1693"/>
      <c r="B102" s="125">
        <v>5</v>
      </c>
      <c r="C102" s="276" t="s">
        <v>68</v>
      </c>
      <c r="D102" s="465">
        <v>54</v>
      </c>
      <c r="E102" s="465">
        <v>1987</v>
      </c>
      <c r="F102" s="466">
        <v>76.069999999999993</v>
      </c>
      <c r="G102" s="466">
        <v>5.29</v>
      </c>
      <c r="H102" s="467">
        <v>8.4</v>
      </c>
      <c r="I102" s="466">
        <f t="shared" si="6"/>
        <v>62.379999999999988</v>
      </c>
      <c r="J102" s="468">
        <v>2177.62</v>
      </c>
      <c r="K102" s="466">
        <f t="shared" si="1"/>
        <v>62.379999999999988</v>
      </c>
      <c r="L102" s="469">
        <v>2177.62</v>
      </c>
      <c r="M102" s="470">
        <f t="shared" si="2"/>
        <v>2.8645952921078972E-2</v>
      </c>
      <c r="N102" s="466">
        <v>281.32900000000001</v>
      </c>
      <c r="O102" s="277">
        <f t="shared" si="3"/>
        <v>8.0589372893342262</v>
      </c>
      <c r="P102" s="278">
        <f t="shared" si="4"/>
        <v>1718.7571752647384</v>
      </c>
      <c r="Q102" s="279">
        <f t="shared" si="5"/>
        <v>483.53623736005358</v>
      </c>
      <c r="S102" s="58"/>
      <c r="T102" s="58"/>
    </row>
    <row r="103" spans="1:20" ht="12.75" customHeight="1">
      <c r="A103" s="1693"/>
      <c r="B103" s="125">
        <v>6</v>
      </c>
      <c r="C103" s="276" t="s">
        <v>70</v>
      </c>
      <c r="D103" s="465">
        <v>118</v>
      </c>
      <c r="E103" s="465">
        <v>1961</v>
      </c>
      <c r="F103" s="466">
        <v>88.96</v>
      </c>
      <c r="G103" s="466">
        <v>12.76</v>
      </c>
      <c r="H103" s="467">
        <v>0</v>
      </c>
      <c r="I103" s="466">
        <f>F103-G103-H103</f>
        <v>76.199999999999989</v>
      </c>
      <c r="J103" s="468">
        <v>2620.23</v>
      </c>
      <c r="K103" s="466">
        <f t="shared" si="1"/>
        <v>76.199999999999989</v>
      </c>
      <c r="L103" s="469">
        <v>2620.23</v>
      </c>
      <c r="M103" s="470">
        <f t="shared" si="2"/>
        <v>2.9081416516870653E-2</v>
      </c>
      <c r="N103" s="466">
        <v>281.32900000000001</v>
      </c>
      <c r="O103" s="277">
        <f t="shared" si="3"/>
        <v>8.1814458272747039</v>
      </c>
      <c r="P103" s="278">
        <f t="shared" si="4"/>
        <v>1744.8849910122392</v>
      </c>
      <c r="Q103" s="279">
        <f t="shared" si="5"/>
        <v>490.88674963648225</v>
      </c>
      <c r="S103" s="58"/>
      <c r="T103" s="58"/>
    </row>
    <row r="104" spans="1:20" s="62" customFormat="1" ht="12.75" customHeight="1">
      <c r="A104" s="1693"/>
      <c r="B104" s="131">
        <v>7</v>
      </c>
      <c r="C104" s="276" t="s">
        <v>67</v>
      </c>
      <c r="D104" s="465">
        <v>47</v>
      </c>
      <c r="E104" s="465">
        <v>1979</v>
      </c>
      <c r="F104" s="466">
        <v>92.32</v>
      </c>
      <c r="G104" s="466">
        <v>8.25</v>
      </c>
      <c r="H104" s="467">
        <v>7.78</v>
      </c>
      <c r="I104" s="466">
        <f t="shared" si="6"/>
        <v>76.289999999999992</v>
      </c>
      <c r="J104" s="468">
        <v>2974.8700000000003</v>
      </c>
      <c r="K104" s="466">
        <f t="shared" si="1"/>
        <v>74.838246847761397</v>
      </c>
      <c r="L104" s="469">
        <v>2918.26</v>
      </c>
      <c r="M104" s="470">
        <f t="shared" si="2"/>
        <v>2.5644818092891444E-2</v>
      </c>
      <c r="N104" s="466">
        <v>281.32900000000001</v>
      </c>
      <c r="O104" s="277">
        <f t="shared" si="3"/>
        <v>7.2146310292550577</v>
      </c>
      <c r="P104" s="278">
        <f t="shared" si="4"/>
        <v>1538.6890855734866</v>
      </c>
      <c r="Q104" s="279">
        <f t="shared" si="5"/>
        <v>432.87786175530346</v>
      </c>
      <c r="S104" s="58"/>
      <c r="T104" s="58"/>
    </row>
    <row r="105" spans="1:20" ht="12.75" customHeight="1">
      <c r="A105" s="1693"/>
      <c r="B105" s="132">
        <v>8</v>
      </c>
      <c r="C105" s="276" t="s">
        <v>71</v>
      </c>
      <c r="D105" s="465">
        <v>38</v>
      </c>
      <c r="E105" s="465">
        <v>1990</v>
      </c>
      <c r="F105" s="466">
        <v>61.36</v>
      </c>
      <c r="G105" s="466">
        <v>4.79</v>
      </c>
      <c r="H105" s="467">
        <v>5.84</v>
      </c>
      <c r="I105" s="466">
        <f t="shared" si="6"/>
        <v>50.730000000000004</v>
      </c>
      <c r="J105" s="468">
        <v>2118.5700000000002</v>
      </c>
      <c r="K105" s="466">
        <f t="shared" si="1"/>
        <v>50.730000000000004</v>
      </c>
      <c r="L105" s="469">
        <v>2118.5700000000002</v>
      </c>
      <c r="M105" s="470">
        <f t="shared" si="2"/>
        <v>2.3945397131083703E-2</v>
      </c>
      <c r="N105" s="466">
        <v>281.32900000000001</v>
      </c>
      <c r="O105" s="277">
        <f t="shared" si="3"/>
        <v>6.736534629490647</v>
      </c>
      <c r="P105" s="278">
        <f t="shared" si="4"/>
        <v>1436.7238278650223</v>
      </c>
      <c r="Q105" s="279">
        <f t="shared" si="5"/>
        <v>404.19207776943887</v>
      </c>
      <c r="S105" s="58"/>
      <c r="T105" s="58"/>
    </row>
    <row r="106" spans="1:20" s="62" customFormat="1" ht="12.75" customHeight="1">
      <c r="A106" s="1693"/>
      <c r="B106" s="131">
        <v>9</v>
      </c>
      <c r="C106" s="276" t="s">
        <v>92</v>
      </c>
      <c r="D106" s="465">
        <v>47</v>
      </c>
      <c r="E106" s="465">
        <v>1981</v>
      </c>
      <c r="F106" s="466">
        <v>98.05</v>
      </c>
      <c r="G106" s="466">
        <v>6.56</v>
      </c>
      <c r="H106" s="467">
        <v>13.53</v>
      </c>
      <c r="I106" s="962">
        <v>77.959999999999994</v>
      </c>
      <c r="J106" s="468">
        <v>2980.63</v>
      </c>
      <c r="K106" s="466">
        <f t="shared" si="1"/>
        <v>74.644784760268792</v>
      </c>
      <c r="L106" s="469">
        <v>2853.88</v>
      </c>
      <c r="M106" s="470">
        <f t="shared" si="2"/>
        <v>2.6155544297682028E-2</v>
      </c>
      <c r="N106" s="466">
        <v>281.32900000000001</v>
      </c>
      <c r="O106" s="277">
        <f t="shared" si="3"/>
        <v>7.3583131217225874</v>
      </c>
      <c r="P106" s="278">
        <f t="shared" si="4"/>
        <v>1569.3326578609217</v>
      </c>
      <c r="Q106" s="279">
        <f t="shared" si="5"/>
        <v>441.49878730335524</v>
      </c>
      <c r="S106" s="58"/>
      <c r="T106" s="58"/>
    </row>
    <row r="107" spans="1:20" ht="12.75" customHeight="1" thickBot="1">
      <c r="A107" s="1694"/>
      <c r="B107" s="126">
        <v>10</v>
      </c>
      <c r="C107" s="280" t="s">
        <v>73</v>
      </c>
      <c r="D107" s="472">
        <v>92</v>
      </c>
      <c r="E107" s="472">
        <v>1991</v>
      </c>
      <c r="F107" s="473">
        <v>131.68</v>
      </c>
      <c r="G107" s="473">
        <v>10.35</v>
      </c>
      <c r="H107" s="474">
        <v>15.04</v>
      </c>
      <c r="I107" s="473">
        <f t="shared" si="6"/>
        <v>106.29000000000002</v>
      </c>
      <c r="J107" s="475">
        <v>3722</v>
      </c>
      <c r="K107" s="473">
        <f t="shared" si="1"/>
        <v>101.28905835572276</v>
      </c>
      <c r="L107" s="476">
        <v>3546.88</v>
      </c>
      <c r="M107" s="477">
        <f t="shared" si="2"/>
        <v>2.8557227297152075E-2</v>
      </c>
      <c r="N107" s="466">
        <v>281.32900000000001</v>
      </c>
      <c r="O107" s="281">
        <f t="shared" si="3"/>
        <v>8.0339761982804969</v>
      </c>
      <c r="P107" s="282">
        <f t="shared" si="4"/>
        <v>1713.4336378291243</v>
      </c>
      <c r="Q107" s="283">
        <f t="shared" si="5"/>
        <v>482.03857189682975</v>
      </c>
      <c r="S107" s="58"/>
      <c r="T107" s="58"/>
    </row>
    <row r="108" spans="1:20" ht="12.75">
      <c r="A108" s="1648" t="s">
        <v>337</v>
      </c>
      <c r="B108" s="133">
        <v>1</v>
      </c>
      <c r="C108" s="1275" t="s">
        <v>105</v>
      </c>
      <c r="D108" s="24">
        <v>28</v>
      </c>
      <c r="E108" s="24">
        <v>1957</v>
      </c>
      <c r="F108" s="1276">
        <v>47.78</v>
      </c>
      <c r="G108" s="1276">
        <v>0</v>
      </c>
      <c r="H108" s="1277">
        <v>0</v>
      </c>
      <c r="I108" s="1278">
        <v>47.78</v>
      </c>
      <c r="J108" s="340">
        <v>1461.5500000000002</v>
      </c>
      <c r="K108" s="1276">
        <f t="shared" si="1"/>
        <v>42.503293900311313</v>
      </c>
      <c r="L108" s="1279">
        <v>1300.1400000000001</v>
      </c>
      <c r="M108" s="1280">
        <f t="shared" si="2"/>
        <v>3.2691320857993221E-2</v>
      </c>
      <c r="N108" s="1276">
        <v>281.32900000000001</v>
      </c>
      <c r="O108" s="1281">
        <f t="shared" si="3"/>
        <v>9.1970166056583746</v>
      </c>
      <c r="P108" s="1183">
        <f t="shared" si="4"/>
        <v>1961.4792514795934</v>
      </c>
      <c r="Q108" s="1184">
        <f t="shared" si="5"/>
        <v>551.82099633950247</v>
      </c>
      <c r="S108" s="58"/>
      <c r="T108" s="58"/>
    </row>
    <row r="109" spans="1:20" ht="12.75" customHeight="1">
      <c r="A109" s="1634"/>
      <c r="B109" s="25">
        <v>2</v>
      </c>
      <c r="C109" s="1282" t="s">
        <v>75</v>
      </c>
      <c r="D109" s="26">
        <v>103</v>
      </c>
      <c r="E109" s="26">
        <v>1972</v>
      </c>
      <c r="F109" s="129">
        <v>114.31</v>
      </c>
      <c r="G109" s="1283">
        <v>7.52</v>
      </c>
      <c r="H109" s="1284">
        <v>15.98</v>
      </c>
      <c r="I109" s="129">
        <f t="shared" si="6"/>
        <v>90.81</v>
      </c>
      <c r="J109" s="335">
        <v>2584.1</v>
      </c>
      <c r="K109" s="129">
        <f t="shared" si="1"/>
        <v>87.498936883247566</v>
      </c>
      <c r="L109" s="128">
        <v>2489.88</v>
      </c>
      <c r="M109" s="1285">
        <f t="shared" si="2"/>
        <v>3.5141828876591466E-2</v>
      </c>
      <c r="N109" s="1283">
        <v>281.32900000000001</v>
      </c>
      <c r="O109" s="1286">
        <f t="shared" si="3"/>
        <v>9.8864155760226016</v>
      </c>
      <c r="P109" s="52">
        <f t="shared" si="4"/>
        <v>2108.509732595488</v>
      </c>
      <c r="Q109" s="53">
        <f t="shared" si="5"/>
        <v>593.18493456135604</v>
      </c>
      <c r="S109" s="58"/>
      <c r="T109" s="58"/>
    </row>
    <row r="110" spans="1:20" ht="12.75" customHeight="1">
      <c r="A110" s="1634"/>
      <c r="B110" s="25">
        <v>3</v>
      </c>
      <c r="C110" s="1282" t="s">
        <v>74</v>
      </c>
      <c r="D110" s="26">
        <v>77</v>
      </c>
      <c r="E110" s="26">
        <v>1960</v>
      </c>
      <c r="F110" s="129">
        <v>62.2</v>
      </c>
      <c r="G110" s="129">
        <v>6.36</v>
      </c>
      <c r="H110" s="1284">
        <v>1.1599999999999999</v>
      </c>
      <c r="I110" s="129">
        <f t="shared" si="6"/>
        <v>54.680000000000007</v>
      </c>
      <c r="J110" s="335">
        <v>1264.19</v>
      </c>
      <c r="K110" s="129">
        <f t="shared" si="1"/>
        <v>54.0143364525902</v>
      </c>
      <c r="L110" s="128">
        <v>1248.8</v>
      </c>
      <c r="M110" s="1285">
        <f t="shared" si="2"/>
        <v>4.325299203442521E-2</v>
      </c>
      <c r="N110" s="1283">
        <v>281.32900000000001</v>
      </c>
      <c r="O110" s="1286">
        <f t="shared" si="3"/>
        <v>12.16832099605281</v>
      </c>
      <c r="P110" s="52">
        <f t="shared" si="4"/>
        <v>2595.1795220655126</v>
      </c>
      <c r="Q110" s="53">
        <f t="shared" si="5"/>
        <v>730.09925976316867</v>
      </c>
      <c r="S110" s="58"/>
      <c r="T110" s="58"/>
    </row>
    <row r="111" spans="1:20" ht="12.75" customHeight="1">
      <c r="A111" s="1634"/>
      <c r="B111" s="25">
        <v>4</v>
      </c>
      <c r="C111" s="1282" t="s">
        <v>106</v>
      </c>
      <c r="D111" s="26">
        <v>18</v>
      </c>
      <c r="E111" s="26">
        <v>1959</v>
      </c>
      <c r="F111" s="129">
        <v>45.97</v>
      </c>
      <c r="G111" s="129">
        <v>1.94</v>
      </c>
      <c r="H111" s="1284">
        <v>0</v>
      </c>
      <c r="I111" s="129">
        <f t="shared" si="6"/>
        <v>44.03</v>
      </c>
      <c r="J111" s="335">
        <v>963.76</v>
      </c>
      <c r="K111" s="129">
        <f t="shared" si="1"/>
        <v>44.03</v>
      </c>
      <c r="L111" s="128">
        <v>963.76</v>
      </c>
      <c r="M111" s="1285">
        <f t="shared" si="2"/>
        <v>4.5685647879140034E-2</v>
      </c>
      <c r="N111" s="1283">
        <v>281.32900000000001</v>
      </c>
      <c r="O111" s="1286">
        <f t="shared" si="3"/>
        <v>12.852697632190587</v>
      </c>
      <c r="P111" s="52">
        <f t="shared" si="4"/>
        <v>2741.1388727484018</v>
      </c>
      <c r="Q111" s="53">
        <f t="shared" si="5"/>
        <v>771.16185793143507</v>
      </c>
      <c r="S111" s="58"/>
      <c r="T111" s="58"/>
    </row>
    <row r="112" spans="1:20" ht="12.75" customHeight="1">
      <c r="A112" s="1634"/>
      <c r="B112" s="25">
        <v>5</v>
      </c>
      <c r="C112" s="1282" t="s">
        <v>77</v>
      </c>
      <c r="D112" s="26">
        <v>25</v>
      </c>
      <c r="E112" s="26">
        <v>1957</v>
      </c>
      <c r="F112" s="129">
        <v>60.71</v>
      </c>
      <c r="G112" s="129">
        <v>0</v>
      </c>
      <c r="H112" s="1284">
        <v>0</v>
      </c>
      <c r="I112" s="1287">
        <v>60.71</v>
      </c>
      <c r="J112" s="335">
        <v>1561.46</v>
      </c>
      <c r="K112" s="129">
        <f t="shared" si="1"/>
        <v>60.71</v>
      </c>
      <c r="L112" s="128">
        <v>1561.46</v>
      </c>
      <c r="M112" s="1285">
        <f t="shared" si="2"/>
        <v>3.8880278713511712E-2</v>
      </c>
      <c r="N112" s="1283">
        <v>281.32900000000001</v>
      </c>
      <c r="O112" s="1286">
        <f t="shared" si="3"/>
        <v>10.938149930193537</v>
      </c>
      <c r="P112" s="52">
        <f t="shared" si="4"/>
        <v>2332.8167228107027</v>
      </c>
      <c r="Q112" s="53">
        <f t="shared" si="5"/>
        <v>656.28899581161227</v>
      </c>
      <c r="S112" s="58"/>
      <c r="T112" s="58"/>
    </row>
    <row r="113" spans="1:20" ht="12.75" customHeight="1">
      <c r="A113" s="1634"/>
      <c r="B113" s="25">
        <v>6</v>
      </c>
      <c r="C113" s="1282" t="s">
        <v>76</v>
      </c>
      <c r="D113" s="26">
        <v>55</v>
      </c>
      <c r="E113" s="26">
        <v>1977</v>
      </c>
      <c r="F113" s="129">
        <v>90.37</v>
      </c>
      <c r="G113" s="129">
        <v>4.03</v>
      </c>
      <c r="H113" s="1284">
        <v>8.56</v>
      </c>
      <c r="I113" s="129">
        <f t="shared" si="6"/>
        <v>77.78</v>
      </c>
      <c r="J113" s="335">
        <v>2217.3200000000002</v>
      </c>
      <c r="K113" s="129">
        <f t="shared" si="1"/>
        <v>77.78</v>
      </c>
      <c r="L113" s="128">
        <v>2217.3200000000002</v>
      </c>
      <c r="M113" s="1285">
        <f t="shared" si="2"/>
        <v>3.5078382912705423E-2</v>
      </c>
      <c r="N113" s="1283">
        <v>281.32900000000001</v>
      </c>
      <c r="O113" s="1286">
        <f t="shared" si="3"/>
        <v>9.8685663864485047</v>
      </c>
      <c r="P113" s="52">
        <f t="shared" si="4"/>
        <v>2104.7029747623255</v>
      </c>
      <c r="Q113" s="53">
        <f t="shared" si="5"/>
        <v>592.11398318691033</v>
      </c>
      <c r="S113" s="58"/>
      <c r="T113" s="58"/>
    </row>
    <row r="114" spans="1:20" ht="12.75" customHeight="1">
      <c r="A114" s="1634"/>
      <c r="B114" s="25">
        <v>7</v>
      </c>
      <c r="C114" s="1282" t="s">
        <v>107</v>
      </c>
      <c r="D114" s="26">
        <v>20</v>
      </c>
      <c r="E114" s="26">
        <v>1959</v>
      </c>
      <c r="F114" s="129">
        <v>39.11</v>
      </c>
      <c r="G114" s="129">
        <v>2.65</v>
      </c>
      <c r="H114" s="1284">
        <v>0</v>
      </c>
      <c r="I114" s="129">
        <f t="shared" si="6"/>
        <v>36.46</v>
      </c>
      <c r="J114" s="335">
        <v>985.37</v>
      </c>
      <c r="K114" s="129">
        <f t="shared" si="1"/>
        <v>36.46</v>
      </c>
      <c r="L114" s="128">
        <v>985.37</v>
      </c>
      <c r="M114" s="1285">
        <f t="shared" si="2"/>
        <v>3.7001329449851322E-2</v>
      </c>
      <c r="N114" s="1283">
        <v>281.32900000000001</v>
      </c>
      <c r="O114" s="1286">
        <f t="shared" si="3"/>
        <v>10.409547012797223</v>
      </c>
      <c r="P114" s="52">
        <f t="shared" si="4"/>
        <v>2220.0797669910794</v>
      </c>
      <c r="Q114" s="53">
        <f t="shared" si="5"/>
        <v>624.57282076783338</v>
      </c>
      <c r="S114" s="58"/>
      <c r="T114" s="58"/>
    </row>
    <row r="115" spans="1:20" ht="13.5" customHeight="1">
      <c r="A115" s="1634"/>
      <c r="B115" s="134">
        <v>8</v>
      </c>
      <c r="C115" s="1282" t="s">
        <v>79</v>
      </c>
      <c r="D115" s="26">
        <v>63</v>
      </c>
      <c r="E115" s="26">
        <v>1960</v>
      </c>
      <c r="F115" s="129">
        <v>48.61</v>
      </c>
      <c r="G115" s="129">
        <v>4.43</v>
      </c>
      <c r="H115" s="1284">
        <v>0</v>
      </c>
      <c r="I115" s="129">
        <f t="shared" si="6"/>
        <v>44.18</v>
      </c>
      <c r="J115" s="335">
        <v>923.99</v>
      </c>
      <c r="K115" s="129">
        <f t="shared" si="1"/>
        <v>44.18</v>
      </c>
      <c r="L115" s="128">
        <v>923.99</v>
      </c>
      <c r="M115" s="1285">
        <f t="shared" si="2"/>
        <v>4.7814370285392697E-2</v>
      </c>
      <c r="N115" s="1283">
        <v>281.32900000000001</v>
      </c>
      <c r="O115" s="1286">
        <f t="shared" si="3"/>
        <v>13.451568978019242</v>
      </c>
      <c r="P115" s="52">
        <f t="shared" si="4"/>
        <v>2868.862217123562</v>
      </c>
      <c r="Q115" s="53">
        <f t="shared" si="5"/>
        <v>807.09413868115462</v>
      </c>
      <c r="S115" s="58"/>
      <c r="T115" s="58"/>
    </row>
    <row r="116" spans="1:20" ht="12.75" customHeight="1">
      <c r="A116" s="1634"/>
      <c r="B116" s="25">
        <v>9</v>
      </c>
      <c r="C116" s="1282" t="s">
        <v>78</v>
      </c>
      <c r="D116" s="26">
        <v>19</v>
      </c>
      <c r="E116" s="26">
        <v>1959</v>
      </c>
      <c r="F116" s="129">
        <v>41.15</v>
      </c>
      <c r="G116" s="129">
        <v>2.34</v>
      </c>
      <c r="H116" s="1284">
        <v>0</v>
      </c>
      <c r="I116" s="129">
        <f t="shared" si="6"/>
        <v>38.81</v>
      </c>
      <c r="J116" s="335">
        <v>1005.84</v>
      </c>
      <c r="K116" s="129">
        <f t="shared" si="1"/>
        <v>38.81</v>
      </c>
      <c r="L116" s="128">
        <v>1005.84</v>
      </c>
      <c r="M116" s="1285">
        <f t="shared" si="2"/>
        <v>3.8584665553169493E-2</v>
      </c>
      <c r="N116" s="1283">
        <v>281.32900000000001</v>
      </c>
      <c r="O116" s="1286">
        <f t="shared" si="3"/>
        <v>10.854985375407621</v>
      </c>
      <c r="P116" s="52">
        <f t="shared" si="4"/>
        <v>2315.0799331901694</v>
      </c>
      <c r="Q116" s="53">
        <f t="shared" si="5"/>
        <v>651.29912252445718</v>
      </c>
      <c r="S116" s="58"/>
      <c r="T116" s="58"/>
    </row>
    <row r="117" spans="1:20" ht="12.75" customHeight="1" thickBot="1">
      <c r="A117" s="1635"/>
      <c r="B117" s="73">
        <v>10</v>
      </c>
      <c r="C117" s="1288" t="s">
        <v>108</v>
      </c>
      <c r="D117" s="29">
        <v>8</v>
      </c>
      <c r="E117" s="29">
        <v>1901</v>
      </c>
      <c r="F117" s="1289">
        <v>15.77</v>
      </c>
      <c r="G117" s="1289">
        <v>0</v>
      </c>
      <c r="H117" s="1290">
        <v>0</v>
      </c>
      <c r="I117" s="1289">
        <v>15.77</v>
      </c>
      <c r="J117" s="372">
        <v>330.14</v>
      </c>
      <c r="K117" s="1289">
        <f t="shared" si="1"/>
        <v>14.067562246319742</v>
      </c>
      <c r="L117" s="1291">
        <v>294.5</v>
      </c>
      <c r="M117" s="1292">
        <f t="shared" si="2"/>
        <v>4.7767613739625611E-2</v>
      </c>
      <c r="N117" s="1283">
        <v>281.32900000000001</v>
      </c>
      <c r="O117" s="1293">
        <f t="shared" si="3"/>
        <v>13.438415005755134</v>
      </c>
      <c r="P117" s="54">
        <f t="shared" si="4"/>
        <v>2866.0568243775369</v>
      </c>
      <c r="Q117" s="331">
        <f t="shared" si="5"/>
        <v>806.30490034530817</v>
      </c>
      <c r="S117" s="58"/>
      <c r="T117" s="58"/>
    </row>
    <row r="118" spans="1:20" ht="12.75">
      <c r="C118" s="1"/>
      <c r="S118" s="58"/>
      <c r="T118" s="58"/>
    </row>
    <row r="119" spans="1:20" ht="12.75">
      <c r="A119" s="5" t="s">
        <v>204</v>
      </c>
      <c r="B119" s="284" t="s">
        <v>205</v>
      </c>
      <c r="C119" s="1"/>
      <c r="D119" s="1"/>
      <c r="E119" s="1"/>
      <c r="S119" s="58"/>
      <c r="T119" s="58"/>
    </row>
    <row r="120" spans="1:20" ht="12.75">
      <c r="A120" s="478"/>
      <c r="B120" s="284" t="s">
        <v>206</v>
      </c>
      <c r="C120" s="1"/>
      <c r="D120" s="1"/>
      <c r="E120" s="1"/>
      <c r="S120" s="58"/>
      <c r="T120" s="58"/>
    </row>
    <row r="121" spans="1:20" ht="15">
      <c r="A121" s="1700" t="s">
        <v>51</v>
      </c>
      <c r="B121" s="1700"/>
      <c r="C121" s="1700"/>
      <c r="D121" s="1700"/>
      <c r="E121" s="1700"/>
      <c r="F121" s="1700"/>
      <c r="G121" s="1700"/>
      <c r="H121" s="1700"/>
      <c r="I121" s="1700"/>
      <c r="J121" s="1700"/>
      <c r="K121" s="1700"/>
      <c r="L121" s="1700"/>
      <c r="M121" s="1700"/>
      <c r="N121" s="1700"/>
      <c r="O121" s="1700"/>
      <c r="P121" s="1700"/>
      <c r="Q121" s="1700"/>
      <c r="S121" s="923"/>
      <c r="T121" s="923"/>
    </row>
    <row r="122" spans="1:20" ht="13.5" thickBot="1">
      <c r="A122" s="1672" t="s">
        <v>928</v>
      </c>
      <c r="B122" s="1672"/>
      <c r="C122" s="1672"/>
      <c r="D122" s="1672"/>
      <c r="E122" s="1672"/>
      <c r="F122" s="1672"/>
      <c r="G122" s="1672"/>
      <c r="H122" s="1672"/>
      <c r="I122" s="1672"/>
      <c r="J122" s="1672"/>
      <c r="K122" s="1672"/>
      <c r="L122" s="1672"/>
      <c r="M122" s="1672"/>
      <c r="N122" s="1672"/>
      <c r="O122" s="1672"/>
      <c r="P122" s="1672"/>
      <c r="Q122" s="1672"/>
      <c r="S122" s="58"/>
      <c r="T122" s="58"/>
    </row>
    <row r="123" spans="1:20" ht="12.75" customHeight="1">
      <c r="A123" s="1581" t="s">
        <v>1</v>
      </c>
      <c r="B123" s="1584" t="s">
        <v>0</v>
      </c>
      <c r="C123" s="1565" t="s">
        <v>2</v>
      </c>
      <c r="D123" s="1565" t="s">
        <v>3</v>
      </c>
      <c r="E123" s="1565" t="s">
        <v>13</v>
      </c>
      <c r="F123" s="1575" t="s">
        <v>14</v>
      </c>
      <c r="G123" s="1576"/>
      <c r="H123" s="1576"/>
      <c r="I123" s="1577"/>
      <c r="J123" s="1565" t="s">
        <v>4</v>
      </c>
      <c r="K123" s="1565" t="s">
        <v>15</v>
      </c>
      <c r="L123" s="1565" t="s">
        <v>5</v>
      </c>
      <c r="M123" s="1565" t="s">
        <v>6</v>
      </c>
      <c r="N123" s="1565" t="s">
        <v>16</v>
      </c>
      <c r="O123" s="1565" t="s">
        <v>17</v>
      </c>
      <c r="P123" s="1565" t="s">
        <v>25</v>
      </c>
      <c r="Q123" s="1688" t="s">
        <v>26</v>
      </c>
      <c r="S123" s="58"/>
      <c r="T123" s="58"/>
    </row>
    <row r="124" spans="1:20" ht="55.5" customHeight="1" thickBot="1">
      <c r="A124" s="1583"/>
      <c r="B124" s="1586"/>
      <c r="C124" s="1588"/>
      <c r="D124" s="1588"/>
      <c r="E124" s="1588"/>
      <c r="F124" s="14" t="s">
        <v>18</v>
      </c>
      <c r="G124" s="15" t="s">
        <v>19</v>
      </c>
      <c r="H124" s="15" t="s">
        <v>32</v>
      </c>
      <c r="I124" s="14" t="s">
        <v>21</v>
      </c>
      <c r="J124" s="1588"/>
      <c r="K124" s="1588"/>
      <c r="L124" s="1588"/>
      <c r="M124" s="1588"/>
      <c r="N124" s="1588"/>
      <c r="O124" s="1588"/>
      <c r="P124" s="1588"/>
      <c r="Q124" s="1689"/>
      <c r="S124" s="58"/>
      <c r="T124" s="58"/>
    </row>
    <row r="125" spans="1:20" ht="13.5" customHeight="1" thickBot="1">
      <c r="A125" s="285"/>
      <c r="B125" s="286"/>
      <c r="C125" s="287"/>
      <c r="D125" s="288" t="s">
        <v>7</v>
      </c>
      <c r="E125" s="289" t="s">
        <v>8</v>
      </c>
      <c r="F125" s="289" t="s">
        <v>9</v>
      </c>
      <c r="G125" s="289" t="s">
        <v>9</v>
      </c>
      <c r="H125" s="289" t="s">
        <v>9</v>
      </c>
      <c r="I125" s="289" t="s">
        <v>9</v>
      </c>
      <c r="J125" s="289" t="s">
        <v>22</v>
      </c>
      <c r="K125" s="289" t="s">
        <v>9</v>
      </c>
      <c r="L125" s="289" t="s">
        <v>22</v>
      </c>
      <c r="M125" s="289" t="s">
        <v>93</v>
      </c>
      <c r="N125" s="290" t="s">
        <v>10</v>
      </c>
      <c r="O125" s="289" t="s">
        <v>94</v>
      </c>
      <c r="P125" s="290" t="s">
        <v>27</v>
      </c>
      <c r="Q125" s="291" t="s">
        <v>28</v>
      </c>
      <c r="S125" s="58"/>
      <c r="T125" s="58"/>
    </row>
    <row r="126" spans="1:20" ht="12.75" customHeight="1">
      <c r="A126" s="1649" t="s">
        <v>102</v>
      </c>
      <c r="B126" s="17">
        <v>1</v>
      </c>
      <c r="C126" s="251" t="s">
        <v>929</v>
      </c>
      <c r="D126" s="568">
        <v>140</v>
      </c>
      <c r="E126" s="568">
        <v>2009</v>
      </c>
      <c r="F126" s="568">
        <v>43</v>
      </c>
      <c r="G126" s="568"/>
      <c r="H126" s="568"/>
      <c r="I126" s="854">
        <v>43</v>
      </c>
      <c r="J126" s="1257">
        <v>9166.77</v>
      </c>
      <c r="K126" s="568">
        <v>37.094000000000001</v>
      </c>
      <c r="L126" s="1257">
        <v>9166.77</v>
      </c>
      <c r="M126" s="569">
        <f>K126/L126</f>
        <v>4.046572565909257E-3</v>
      </c>
      <c r="N126" s="570">
        <v>249.16499999999999</v>
      </c>
      <c r="O126" s="413">
        <f>M126*N126</f>
        <v>1.0082642533847799</v>
      </c>
      <c r="P126" s="413">
        <f>M126*60*1000</f>
        <v>242.79435395455542</v>
      </c>
      <c r="Q126" s="414">
        <f>P126*N126/1000</f>
        <v>60.495855203086805</v>
      </c>
      <c r="S126" s="58"/>
      <c r="T126" s="58"/>
    </row>
    <row r="127" spans="1:20" ht="12.75">
      <c r="A127" s="1650"/>
      <c r="B127" s="18">
        <v>2</v>
      </c>
      <c r="C127" s="255" t="s">
        <v>930</v>
      </c>
      <c r="D127" s="482">
        <v>72</v>
      </c>
      <c r="E127" s="482">
        <v>1969</v>
      </c>
      <c r="F127" s="482">
        <v>41.847799999999999</v>
      </c>
      <c r="G127" s="482">
        <v>11.440799999999999</v>
      </c>
      <c r="H127" s="482">
        <v>7.2</v>
      </c>
      <c r="I127" s="850">
        <v>23.207000000000001</v>
      </c>
      <c r="J127" s="1258">
        <v>3814.69</v>
      </c>
      <c r="K127" s="482">
        <v>23.206900000000001</v>
      </c>
      <c r="L127" s="1258">
        <v>3814.69</v>
      </c>
      <c r="M127" s="483">
        <f t="shared" ref="M127:M135" si="7">K127/L127</f>
        <v>6.0835611805939672E-3</v>
      </c>
      <c r="N127" s="530">
        <v>249.16499999999999</v>
      </c>
      <c r="O127" s="420">
        <f t="shared" ref="O127:O145" si="8">M127*N127</f>
        <v>1.5158105215626958</v>
      </c>
      <c r="P127" s="420">
        <f t="shared" ref="P127:P145" si="9">M127*60*1000</f>
        <v>365.01367083563804</v>
      </c>
      <c r="Q127" s="421">
        <f t="shared" ref="Q127:Q145" si="10">P127*N127/1000</f>
        <v>90.94863129376175</v>
      </c>
      <c r="S127" s="58"/>
      <c r="T127" s="58"/>
    </row>
    <row r="128" spans="1:20" ht="12.75">
      <c r="A128" s="1650"/>
      <c r="B128" s="18">
        <v>3</v>
      </c>
      <c r="C128" s="255" t="s">
        <v>931</v>
      </c>
      <c r="D128" s="482">
        <v>60</v>
      </c>
      <c r="E128" s="482">
        <v>1970</v>
      </c>
      <c r="F128" s="482">
        <v>36.9</v>
      </c>
      <c r="G128" s="482">
        <v>5.2873999999999999</v>
      </c>
      <c r="H128" s="482">
        <v>5.97</v>
      </c>
      <c r="I128" s="850">
        <v>25.642600000000002</v>
      </c>
      <c r="J128" s="1741">
        <v>3171</v>
      </c>
      <c r="K128" s="482">
        <v>25.642600000000002</v>
      </c>
      <c r="L128" s="1741">
        <v>3171</v>
      </c>
      <c r="M128" s="483">
        <f t="shared" si="7"/>
        <v>8.0865972879217915E-3</v>
      </c>
      <c r="N128" s="530">
        <v>249.16499999999999</v>
      </c>
      <c r="O128" s="420">
        <f t="shared" si="8"/>
        <v>2.014897013245033</v>
      </c>
      <c r="P128" s="420">
        <f t="shared" si="9"/>
        <v>485.19583727530744</v>
      </c>
      <c r="Q128" s="421">
        <f t="shared" si="10"/>
        <v>120.89382079470197</v>
      </c>
      <c r="S128" s="58"/>
      <c r="T128" s="58"/>
    </row>
    <row r="129" spans="1:20" ht="12.75">
      <c r="A129" s="1650"/>
      <c r="B129" s="18">
        <v>4</v>
      </c>
      <c r="C129" s="255" t="s">
        <v>932</v>
      </c>
      <c r="D129" s="482">
        <v>36</v>
      </c>
      <c r="E129" s="482">
        <v>1984</v>
      </c>
      <c r="F129" s="482">
        <v>30.042999999999999</v>
      </c>
      <c r="G129" s="482">
        <v>2.6613000000000002</v>
      </c>
      <c r="H129" s="482">
        <v>3.54</v>
      </c>
      <c r="I129" s="850">
        <v>23.841699999999999</v>
      </c>
      <c r="J129" s="1258">
        <v>2244.48</v>
      </c>
      <c r="K129" s="482">
        <v>23.841699999999999</v>
      </c>
      <c r="L129" s="1258">
        <v>2244.48</v>
      </c>
      <c r="M129" s="483">
        <f t="shared" si="7"/>
        <v>1.062237132877103E-2</v>
      </c>
      <c r="N129" s="530">
        <v>249.16499999999999</v>
      </c>
      <c r="O129" s="420">
        <f t="shared" si="8"/>
        <v>2.6467231521332337</v>
      </c>
      <c r="P129" s="420">
        <f t="shared" si="9"/>
        <v>637.34227972626184</v>
      </c>
      <c r="Q129" s="421">
        <f t="shared" si="10"/>
        <v>158.80338912799402</v>
      </c>
      <c r="S129" s="58"/>
      <c r="T129" s="58"/>
    </row>
    <row r="130" spans="1:20" ht="12.75">
      <c r="A130" s="1650"/>
      <c r="B130" s="18">
        <v>5</v>
      </c>
      <c r="C130" s="255" t="s">
        <v>933</v>
      </c>
      <c r="D130" s="482">
        <v>36</v>
      </c>
      <c r="E130" s="482">
        <v>1980</v>
      </c>
      <c r="F130" s="482">
        <v>35.034999999999997</v>
      </c>
      <c r="G130" s="482">
        <v>4.7434000000000003</v>
      </c>
      <c r="H130" s="482">
        <v>3.6</v>
      </c>
      <c r="I130" s="850">
        <v>26.691600000000001</v>
      </c>
      <c r="J130" s="1258">
        <v>2185.41</v>
      </c>
      <c r="K130" s="482">
        <v>26.691600000000001</v>
      </c>
      <c r="L130" s="1258">
        <v>2185.41</v>
      </c>
      <c r="M130" s="483">
        <f t="shared" si="7"/>
        <v>1.2213543454088708E-2</v>
      </c>
      <c r="N130" s="530">
        <v>249.16499999999999</v>
      </c>
      <c r="O130" s="420">
        <f t="shared" si="8"/>
        <v>3.0431875547380129</v>
      </c>
      <c r="P130" s="420">
        <f t="shared" si="9"/>
        <v>732.81260724532251</v>
      </c>
      <c r="Q130" s="421">
        <f t="shared" si="10"/>
        <v>182.59125328428078</v>
      </c>
      <c r="S130" s="58"/>
      <c r="T130" s="58"/>
    </row>
    <row r="131" spans="1:20" ht="12.75">
      <c r="A131" s="1650"/>
      <c r="B131" s="18">
        <v>6</v>
      </c>
      <c r="C131" s="255" t="s">
        <v>934</v>
      </c>
      <c r="D131" s="482">
        <v>80</v>
      </c>
      <c r="E131" s="482">
        <v>1968</v>
      </c>
      <c r="F131" s="482">
        <v>70</v>
      </c>
      <c r="G131" s="482">
        <v>7.8404999999999996</v>
      </c>
      <c r="H131" s="482">
        <v>8</v>
      </c>
      <c r="I131" s="850">
        <v>54.159500000000001</v>
      </c>
      <c r="J131" s="1258">
        <v>3912.15</v>
      </c>
      <c r="K131" s="482">
        <v>54.159500000000001</v>
      </c>
      <c r="L131" s="1258">
        <v>3912.15</v>
      </c>
      <c r="M131" s="483">
        <f t="shared" si="7"/>
        <v>1.3843922139999744E-2</v>
      </c>
      <c r="N131" s="530">
        <v>249.16499999999999</v>
      </c>
      <c r="O131" s="420">
        <f t="shared" si="8"/>
        <v>3.4494208600130363</v>
      </c>
      <c r="P131" s="420">
        <f t="shared" si="9"/>
        <v>830.6353283999847</v>
      </c>
      <c r="Q131" s="421">
        <f t="shared" si="10"/>
        <v>206.96525160078218</v>
      </c>
      <c r="S131" s="58"/>
      <c r="T131" s="58"/>
    </row>
    <row r="132" spans="1:20" ht="12.75">
      <c r="A132" s="1650"/>
      <c r="B132" s="18">
        <v>7</v>
      </c>
      <c r="C132" s="255" t="s">
        <v>935</v>
      </c>
      <c r="D132" s="482">
        <v>99</v>
      </c>
      <c r="E132" s="482">
        <v>1979</v>
      </c>
      <c r="F132" s="482">
        <v>104.1</v>
      </c>
      <c r="G132" s="482">
        <v>12.969900000000001</v>
      </c>
      <c r="H132" s="482">
        <v>9.9</v>
      </c>
      <c r="I132" s="850">
        <v>81.230099999999993</v>
      </c>
      <c r="J132" s="1258">
        <v>5328.25</v>
      </c>
      <c r="K132" s="482">
        <v>81.230099999999993</v>
      </c>
      <c r="L132" s="1258">
        <v>5328.25</v>
      </c>
      <c r="M132" s="483">
        <f t="shared" si="7"/>
        <v>1.5245174306761131E-2</v>
      </c>
      <c r="N132" s="530">
        <v>249.16499999999999</v>
      </c>
      <c r="O132" s="420">
        <f t="shared" si="8"/>
        <v>3.7985638561441371</v>
      </c>
      <c r="P132" s="420">
        <f t="shared" si="9"/>
        <v>914.71045840566774</v>
      </c>
      <c r="Q132" s="421">
        <f t="shared" si="10"/>
        <v>227.91383136864818</v>
      </c>
      <c r="S132" s="58"/>
      <c r="T132" s="58"/>
    </row>
    <row r="133" spans="1:20" ht="12.75">
      <c r="A133" s="1650"/>
      <c r="B133" s="18">
        <v>8</v>
      </c>
      <c r="C133" s="255" t="s">
        <v>936</v>
      </c>
      <c r="D133" s="482">
        <v>45</v>
      </c>
      <c r="E133" s="482">
        <v>1986</v>
      </c>
      <c r="F133" s="482">
        <v>59.381</v>
      </c>
      <c r="G133" s="482">
        <v>7.0911999999999997</v>
      </c>
      <c r="H133" s="482">
        <v>4.5</v>
      </c>
      <c r="I133" s="850">
        <v>47.7898</v>
      </c>
      <c r="J133" s="1258">
        <v>2939.75</v>
      </c>
      <c r="K133" s="482">
        <v>47.7898</v>
      </c>
      <c r="L133" s="1258">
        <v>2939.75</v>
      </c>
      <c r="M133" s="483">
        <f t="shared" si="7"/>
        <v>1.625641636193554E-2</v>
      </c>
      <c r="N133" s="530">
        <v>249.16499999999999</v>
      </c>
      <c r="O133" s="420">
        <f t="shared" si="8"/>
        <v>4.0505299828216685</v>
      </c>
      <c r="P133" s="420">
        <f t="shared" si="9"/>
        <v>975.38498171613242</v>
      </c>
      <c r="Q133" s="421">
        <f t="shared" si="10"/>
        <v>243.03179896930013</v>
      </c>
      <c r="S133" s="58"/>
      <c r="T133" s="58"/>
    </row>
    <row r="134" spans="1:20" ht="12.75">
      <c r="A134" s="1650"/>
      <c r="B134" s="18">
        <v>9</v>
      </c>
      <c r="C134" s="255" t="s">
        <v>937</v>
      </c>
      <c r="D134" s="482">
        <v>145</v>
      </c>
      <c r="E134" s="482">
        <v>1979</v>
      </c>
      <c r="F134" s="482">
        <v>158.5549</v>
      </c>
      <c r="G134" s="482">
        <v>17.72</v>
      </c>
      <c r="H134" s="482">
        <v>14.3</v>
      </c>
      <c r="I134" s="850">
        <v>126.53489999999999</v>
      </c>
      <c r="J134" s="1258">
        <v>7579.44</v>
      </c>
      <c r="K134" s="482">
        <v>126.53489999999999</v>
      </c>
      <c r="L134" s="1258">
        <v>7515.3</v>
      </c>
      <c r="M134" s="483">
        <f t="shared" si="7"/>
        <v>1.6836972575945072E-2</v>
      </c>
      <c r="N134" s="530">
        <v>249.16499999999999</v>
      </c>
      <c r="O134" s="420">
        <f t="shared" si="8"/>
        <v>4.1951842718853536</v>
      </c>
      <c r="P134" s="420">
        <f t="shared" si="9"/>
        <v>1010.2183545567043</v>
      </c>
      <c r="Q134" s="421">
        <f t="shared" si="10"/>
        <v>251.71105631312122</v>
      </c>
      <c r="S134" s="58"/>
      <c r="T134" s="58"/>
    </row>
    <row r="135" spans="1:20" ht="13.5" thickBot="1">
      <c r="A135" s="1650"/>
      <c r="B135" s="18">
        <v>10</v>
      </c>
      <c r="C135" s="423" t="s">
        <v>938</v>
      </c>
      <c r="D135" s="954">
        <v>49</v>
      </c>
      <c r="E135" s="954">
        <v>2007</v>
      </c>
      <c r="F135" s="954">
        <v>47.419699999999999</v>
      </c>
      <c r="G135" s="954"/>
      <c r="H135" s="954"/>
      <c r="I135" s="1742">
        <v>47.419699999999999</v>
      </c>
      <c r="J135" s="1259">
        <v>2784.09</v>
      </c>
      <c r="K135" s="954">
        <v>47.419699999999999</v>
      </c>
      <c r="L135" s="1259">
        <v>2784.09</v>
      </c>
      <c r="M135" s="957">
        <f t="shared" si="7"/>
        <v>1.7032387602412276E-2</v>
      </c>
      <c r="N135" s="958">
        <v>249.16499999999999</v>
      </c>
      <c r="O135" s="432">
        <f t="shared" si="8"/>
        <v>4.2438748569550544</v>
      </c>
      <c r="P135" s="432">
        <f t="shared" si="9"/>
        <v>1021.9432561447366</v>
      </c>
      <c r="Q135" s="433">
        <f t="shared" si="10"/>
        <v>254.63249141730327</v>
      </c>
      <c r="S135" s="58"/>
      <c r="T135" s="58"/>
    </row>
    <row r="136" spans="1:20" ht="12.75" customHeight="1">
      <c r="A136" s="1651" t="s">
        <v>33</v>
      </c>
      <c r="B136" s="313">
        <v>1</v>
      </c>
      <c r="C136" s="434" t="s">
        <v>939</v>
      </c>
      <c r="D136" s="572">
        <v>75</v>
      </c>
      <c r="E136" s="572">
        <v>1960</v>
      </c>
      <c r="F136" s="572">
        <v>96.039699999999996</v>
      </c>
      <c r="G136" s="572">
        <v>16.489999999999998</v>
      </c>
      <c r="H136" s="572">
        <v>0.75</v>
      </c>
      <c r="I136" s="572">
        <v>78.799700000000001</v>
      </c>
      <c r="J136" s="1743">
        <v>5185.93</v>
      </c>
      <c r="K136" s="572">
        <v>78.799700000000001</v>
      </c>
      <c r="L136" s="1743">
        <v>4575.8500000000004</v>
      </c>
      <c r="M136" s="912">
        <f>K136/L136</f>
        <v>1.7220778653146408E-2</v>
      </c>
      <c r="N136" s="547">
        <v>249.16499999999999</v>
      </c>
      <c r="O136" s="443">
        <f t="shared" si="8"/>
        <v>4.2908153131112243</v>
      </c>
      <c r="P136" s="443">
        <f t="shared" si="9"/>
        <v>1033.2467191887845</v>
      </c>
      <c r="Q136" s="444">
        <f t="shared" si="10"/>
        <v>257.44891878667346</v>
      </c>
      <c r="S136" s="58"/>
      <c r="T136" s="58"/>
    </row>
    <row r="137" spans="1:20" ht="12.75">
      <c r="A137" s="1652"/>
      <c r="B137" s="293">
        <v>2</v>
      </c>
      <c r="C137" s="262" t="s">
        <v>940</v>
      </c>
      <c r="D137" s="492">
        <v>72</v>
      </c>
      <c r="E137" s="492">
        <v>1970</v>
      </c>
      <c r="F137" s="492">
        <v>88.706699999999998</v>
      </c>
      <c r="G137" s="492">
        <v>14.391400000000001</v>
      </c>
      <c r="H137" s="492">
        <v>7.2</v>
      </c>
      <c r="I137" s="492">
        <v>67.115300000000005</v>
      </c>
      <c r="J137" s="1260">
        <v>3717.97</v>
      </c>
      <c r="K137" s="492">
        <v>67.115399999999994</v>
      </c>
      <c r="L137" s="1260">
        <v>3717.97</v>
      </c>
      <c r="M137" s="493">
        <f>K137/L137</f>
        <v>1.8051624945870998E-2</v>
      </c>
      <c r="N137" s="494">
        <v>249.16499999999999</v>
      </c>
      <c r="O137" s="266">
        <f t="shared" si="8"/>
        <v>4.4978331296379475</v>
      </c>
      <c r="P137" s="266">
        <f t="shared" si="9"/>
        <v>1083.09749675226</v>
      </c>
      <c r="Q137" s="267">
        <f t="shared" si="10"/>
        <v>269.86998777827682</v>
      </c>
      <c r="S137" s="58"/>
      <c r="T137" s="58"/>
    </row>
    <row r="138" spans="1:20" ht="12.75">
      <c r="A138" s="1652"/>
      <c r="B138" s="293">
        <v>3</v>
      </c>
      <c r="C138" s="262" t="s">
        <v>941</v>
      </c>
      <c r="D138" s="492">
        <v>72</v>
      </c>
      <c r="E138" s="492">
        <v>1988</v>
      </c>
      <c r="F138" s="492">
        <v>116.76600000000001</v>
      </c>
      <c r="G138" s="492">
        <v>15.8811</v>
      </c>
      <c r="H138" s="492">
        <v>10.08</v>
      </c>
      <c r="I138" s="492">
        <v>90.804900000000004</v>
      </c>
      <c r="J138" s="1260">
        <v>4778.01</v>
      </c>
      <c r="K138" s="492">
        <v>90.804900000000004</v>
      </c>
      <c r="L138" s="1260">
        <v>4778.01</v>
      </c>
      <c r="M138" s="493">
        <f t="shared" ref="M138:M145" si="11">K138/L138</f>
        <v>1.9004753024794842E-2</v>
      </c>
      <c r="N138" s="494">
        <v>249.16499999999999</v>
      </c>
      <c r="O138" s="266">
        <f t="shared" si="8"/>
        <v>4.7353192874230068</v>
      </c>
      <c r="P138" s="266">
        <f t="shared" si="9"/>
        <v>1140.2851814876906</v>
      </c>
      <c r="Q138" s="267">
        <f t="shared" si="10"/>
        <v>284.11915724538039</v>
      </c>
      <c r="S138" s="58"/>
      <c r="T138" s="58"/>
    </row>
    <row r="139" spans="1:20" ht="12.75">
      <c r="A139" s="1652"/>
      <c r="B139" s="293">
        <v>4</v>
      </c>
      <c r="C139" s="262" t="s">
        <v>942</v>
      </c>
      <c r="D139" s="492">
        <v>45</v>
      </c>
      <c r="E139" s="492">
        <v>1984</v>
      </c>
      <c r="F139" s="492">
        <v>72.729399999999998</v>
      </c>
      <c r="G139" s="492">
        <v>9.7402999999999995</v>
      </c>
      <c r="H139" s="492">
        <v>4.5</v>
      </c>
      <c r="I139" s="492">
        <v>58.489100000000001</v>
      </c>
      <c r="J139" s="1260">
        <v>3010.82</v>
      </c>
      <c r="K139" s="492">
        <v>58.489199999999997</v>
      </c>
      <c r="L139" s="1260">
        <v>3010.82</v>
      </c>
      <c r="M139" s="493">
        <f t="shared" si="11"/>
        <v>1.9426335682637949E-2</v>
      </c>
      <c r="N139" s="494">
        <v>249.16499999999999</v>
      </c>
      <c r="O139" s="266">
        <f t="shared" si="8"/>
        <v>4.8403629303644848</v>
      </c>
      <c r="P139" s="266">
        <f t="shared" si="9"/>
        <v>1165.5801409582768</v>
      </c>
      <c r="Q139" s="267">
        <f t="shared" si="10"/>
        <v>290.42177582186901</v>
      </c>
      <c r="S139" s="58"/>
      <c r="T139" s="58"/>
    </row>
    <row r="140" spans="1:20" ht="12.75">
      <c r="A140" s="1652"/>
      <c r="B140" s="293">
        <v>5</v>
      </c>
      <c r="C140" s="262" t="s">
        <v>943</v>
      </c>
      <c r="D140" s="492">
        <v>20</v>
      </c>
      <c r="E140" s="492">
        <v>2007</v>
      </c>
      <c r="F140" s="492">
        <v>26.7</v>
      </c>
      <c r="G140" s="492">
        <v>4.1820000000000004</v>
      </c>
      <c r="H140" s="492"/>
      <c r="I140" s="492">
        <v>22.518000000000001</v>
      </c>
      <c r="J140" s="1260">
        <v>1125.75</v>
      </c>
      <c r="K140" s="492">
        <v>22.518000000000001</v>
      </c>
      <c r="L140" s="1260">
        <v>1125.75</v>
      </c>
      <c r="M140" s="493">
        <f t="shared" si="11"/>
        <v>2.0002664890073286E-2</v>
      </c>
      <c r="N140" s="494">
        <v>249.16499999999999</v>
      </c>
      <c r="O140" s="266">
        <f t="shared" si="8"/>
        <v>4.9839639973351098</v>
      </c>
      <c r="P140" s="266">
        <f t="shared" si="9"/>
        <v>1200.1598934043971</v>
      </c>
      <c r="Q140" s="267">
        <f t="shared" si="10"/>
        <v>299.03783984010659</v>
      </c>
      <c r="S140" s="58"/>
      <c r="T140" s="58"/>
    </row>
    <row r="141" spans="1:20" ht="12.75">
      <c r="A141" s="1652"/>
      <c r="B141" s="293">
        <v>6</v>
      </c>
      <c r="C141" s="262" t="s">
        <v>944</v>
      </c>
      <c r="D141" s="492">
        <v>40</v>
      </c>
      <c r="E141" s="492">
        <v>1989</v>
      </c>
      <c r="F141" s="492">
        <v>60.3</v>
      </c>
      <c r="G141" s="492">
        <v>7.9638999999999998</v>
      </c>
      <c r="H141" s="492">
        <v>4</v>
      </c>
      <c r="I141" s="492">
        <v>48.336100000000002</v>
      </c>
      <c r="J141" s="1260">
        <v>2286.3200000000002</v>
      </c>
      <c r="K141" s="492">
        <v>48.336100000000002</v>
      </c>
      <c r="L141" s="1260">
        <v>2286.3200000000002</v>
      </c>
      <c r="M141" s="493">
        <f>K141/L141</f>
        <v>2.1141441268063964E-2</v>
      </c>
      <c r="N141" s="494">
        <v>249.16499999999999</v>
      </c>
      <c r="O141" s="266">
        <f t="shared" si="8"/>
        <v>5.2677072135571574</v>
      </c>
      <c r="P141" s="266">
        <f t="shared" si="9"/>
        <v>1268.4864760838379</v>
      </c>
      <c r="Q141" s="267">
        <f t="shared" si="10"/>
        <v>316.06243281342944</v>
      </c>
      <c r="S141" s="58"/>
      <c r="T141" s="58"/>
    </row>
    <row r="142" spans="1:20" ht="12.75">
      <c r="A142" s="1652"/>
      <c r="B142" s="293">
        <v>7</v>
      </c>
      <c r="C142" s="262" t="s">
        <v>686</v>
      </c>
      <c r="D142" s="492">
        <v>72</v>
      </c>
      <c r="E142" s="492">
        <v>1989</v>
      </c>
      <c r="F142" s="492">
        <v>128.98490000000001</v>
      </c>
      <c r="G142" s="492">
        <v>15.3691</v>
      </c>
      <c r="H142" s="492">
        <v>10.01</v>
      </c>
      <c r="I142" s="492">
        <v>103.6058</v>
      </c>
      <c r="J142" s="1260">
        <v>4757.12</v>
      </c>
      <c r="K142" s="492">
        <v>103.6058</v>
      </c>
      <c r="L142" s="1260">
        <v>4757.12</v>
      </c>
      <c r="M142" s="493">
        <f t="shared" si="11"/>
        <v>2.1779101641329207E-2</v>
      </c>
      <c r="N142" s="494">
        <v>249.16499999999999</v>
      </c>
      <c r="O142" s="266">
        <f t="shared" si="8"/>
        <v>5.4265898604617915</v>
      </c>
      <c r="P142" s="266">
        <f t="shared" si="9"/>
        <v>1306.7460984797524</v>
      </c>
      <c r="Q142" s="267">
        <f t="shared" si="10"/>
        <v>325.5953916277075</v>
      </c>
      <c r="S142" s="58"/>
      <c r="T142" s="58"/>
    </row>
    <row r="143" spans="1:20" ht="12.75">
      <c r="A143" s="1652"/>
      <c r="B143" s="293">
        <v>8</v>
      </c>
      <c r="C143" s="262" t="s">
        <v>945</v>
      </c>
      <c r="D143" s="492">
        <v>30</v>
      </c>
      <c r="E143" s="492">
        <v>1983</v>
      </c>
      <c r="F143" s="492">
        <v>53.715600000000002</v>
      </c>
      <c r="G143" s="492">
        <v>6.1449999999999996</v>
      </c>
      <c r="H143" s="492">
        <v>3</v>
      </c>
      <c r="I143" s="492">
        <v>44.570599999999999</v>
      </c>
      <c r="J143" s="1260">
        <v>1982.1</v>
      </c>
      <c r="K143" s="492">
        <v>44.570700000000002</v>
      </c>
      <c r="L143" s="1260">
        <v>1982.1</v>
      </c>
      <c r="M143" s="493">
        <f>K143/L143</f>
        <v>2.248660511578629E-2</v>
      </c>
      <c r="N143" s="494">
        <v>249.16499999999999</v>
      </c>
      <c r="O143" s="266">
        <f t="shared" si="8"/>
        <v>5.6028749636748909</v>
      </c>
      <c r="P143" s="266">
        <f t="shared" si="9"/>
        <v>1349.1963069471776</v>
      </c>
      <c r="Q143" s="267">
        <f t="shared" si="10"/>
        <v>336.17249782049345</v>
      </c>
      <c r="S143" s="58"/>
      <c r="T143" s="58"/>
    </row>
    <row r="144" spans="1:20" ht="12.75">
      <c r="A144" s="1652"/>
      <c r="B144" s="293">
        <v>9</v>
      </c>
      <c r="C144" s="262" t="s">
        <v>946</v>
      </c>
      <c r="D144" s="492">
        <v>80</v>
      </c>
      <c r="E144" s="492">
        <v>1991</v>
      </c>
      <c r="F144" s="492">
        <v>146.58279999999999</v>
      </c>
      <c r="G144" s="492">
        <v>17.792000000000002</v>
      </c>
      <c r="H144" s="492">
        <v>11.16</v>
      </c>
      <c r="I144" s="492">
        <v>117.63079999999999</v>
      </c>
      <c r="J144" s="1261">
        <v>5084</v>
      </c>
      <c r="K144" s="492">
        <v>117.6307</v>
      </c>
      <c r="L144" s="1261">
        <v>5084</v>
      </c>
      <c r="M144" s="493">
        <f t="shared" si="11"/>
        <v>2.3137431156569632E-2</v>
      </c>
      <c r="N144" s="494">
        <v>249.16499999999999</v>
      </c>
      <c r="O144" s="266">
        <f t="shared" si="8"/>
        <v>5.7650380341266718</v>
      </c>
      <c r="P144" s="266">
        <f t="shared" si="9"/>
        <v>1388.245869394178</v>
      </c>
      <c r="Q144" s="267">
        <f t="shared" si="10"/>
        <v>345.90228204760035</v>
      </c>
      <c r="S144" s="58"/>
      <c r="T144" s="58"/>
    </row>
    <row r="145" spans="1:20" ht="13.5" thickBot="1">
      <c r="A145" s="1652"/>
      <c r="B145" s="293">
        <v>10</v>
      </c>
      <c r="C145" s="1744" t="s">
        <v>947</v>
      </c>
      <c r="D145" s="1238">
        <v>40</v>
      </c>
      <c r="E145" s="1238">
        <v>1965</v>
      </c>
      <c r="F145" s="1238">
        <v>46.872199999999999</v>
      </c>
      <c r="G145" s="1238">
        <v>4.4785000000000004</v>
      </c>
      <c r="H145" s="1238">
        <v>0.4</v>
      </c>
      <c r="I145" s="1238">
        <v>41.993699999999997</v>
      </c>
      <c r="J145" s="1745">
        <v>1785.92</v>
      </c>
      <c r="K145" s="1238">
        <v>41.993600000000001</v>
      </c>
      <c r="L145" s="1745">
        <v>1785.92</v>
      </c>
      <c r="M145" s="1239">
        <f t="shared" si="11"/>
        <v>2.3513707220928149E-2</v>
      </c>
      <c r="N145" s="1240">
        <v>249.16499999999999</v>
      </c>
      <c r="O145" s="1241">
        <f t="shared" si="8"/>
        <v>5.8587928597025618</v>
      </c>
      <c r="P145" s="1241">
        <f t="shared" si="9"/>
        <v>1410.8224332556888</v>
      </c>
      <c r="Q145" s="1242">
        <f t="shared" si="10"/>
        <v>351.52757158215366</v>
      </c>
      <c r="S145" s="58"/>
      <c r="T145" s="58"/>
    </row>
    <row r="146" spans="1:20" ht="12.75">
      <c r="A146" s="1695" t="s">
        <v>44</v>
      </c>
      <c r="B146" s="114">
        <v>1</v>
      </c>
      <c r="C146" s="269" t="s">
        <v>687</v>
      </c>
      <c r="D146" s="497">
        <v>121</v>
      </c>
      <c r="E146" s="497">
        <v>1960</v>
      </c>
      <c r="F146" s="497">
        <v>93.114000000000004</v>
      </c>
      <c r="G146" s="497">
        <v>8.8460999999999999</v>
      </c>
      <c r="H146" s="497"/>
      <c r="I146" s="497">
        <v>84.267899999999997</v>
      </c>
      <c r="J146" s="1746">
        <v>3541.1</v>
      </c>
      <c r="K146" s="497">
        <v>84.267899999999997</v>
      </c>
      <c r="L146" s="1746">
        <v>3541.1</v>
      </c>
      <c r="M146" s="584">
        <f>K146/L146</f>
        <v>2.3797096947276272E-2</v>
      </c>
      <c r="N146" s="585">
        <v>249.16499999999999</v>
      </c>
      <c r="O146" s="274">
        <f>M146*N146</f>
        <v>5.9294036608680916</v>
      </c>
      <c r="P146" s="274">
        <f>M146*60*1000</f>
        <v>1427.8258168365762</v>
      </c>
      <c r="Q146" s="275">
        <f>P146*N146/1000</f>
        <v>355.7642196520855</v>
      </c>
      <c r="S146" s="58"/>
      <c r="T146" s="58"/>
    </row>
    <row r="147" spans="1:20" ht="12.75" customHeight="1">
      <c r="A147" s="1696"/>
      <c r="B147" s="115">
        <v>2</v>
      </c>
      <c r="C147" s="276" t="s">
        <v>948</v>
      </c>
      <c r="D147" s="504">
        <v>32</v>
      </c>
      <c r="E147" s="504">
        <v>1962</v>
      </c>
      <c r="F147" s="504">
        <v>42.478200000000001</v>
      </c>
      <c r="G147" s="504">
        <v>4.6382000000000003</v>
      </c>
      <c r="H147" s="504">
        <v>0.32</v>
      </c>
      <c r="I147" s="504">
        <v>37.520000000000003</v>
      </c>
      <c r="J147" s="1747">
        <v>1562.48</v>
      </c>
      <c r="K147" s="504">
        <v>37.520000000000003</v>
      </c>
      <c r="L147" s="1747">
        <v>1562.48</v>
      </c>
      <c r="M147" s="505">
        <f t="shared" ref="M147:M155" si="12">K147/L147</f>
        <v>2.401310736777431E-2</v>
      </c>
      <c r="N147" s="507">
        <v>249.16499999999999</v>
      </c>
      <c r="O147" s="278">
        <f t="shared" ref="O147:O155" si="13">M147*N147</f>
        <v>5.9832258972914856</v>
      </c>
      <c r="P147" s="278">
        <f t="shared" ref="P147:P155" si="14">M147*60*1000</f>
        <v>1440.7864420664587</v>
      </c>
      <c r="Q147" s="279">
        <f t="shared" ref="Q147:Q155" si="15">P147*N147/1000</f>
        <v>358.99355383748917</v>
      </c>
      <c r="S147" s="58"/>
      <c r="T147" s="58"/>
    </row>
    <row r="148" spans="1:20" ht="12.75" customHeight="1">
      <c r="A148" s="1696"/>
      <c r="B148" s="115">
        <v>3</v>
      </c>
      <c r="C148" s="276" t="s">
        <v>949</v>
      </c>
      <c r="D148" s="504">
        <v>55</v>
      </c>
      <c r="E148" s="504">
        <v>1965</v>
      </c>
      <c r="F148" s="504">
        <v>73.227400000000003</v>
      </c>
      <c r="G148" s="504">
        <v>5.4120999999999997</v>
      </c>
      <c r="H148" s="504">
        <v>5.5</v>
      </c>
      <c r="I148" s="504">
        <v>62.315300000000001</v>
      </c>
      <c r="J148" s="1747">
        <v>2553.7199999999998</v>
      </c>
      <c r="K148" s="504">
        <v>62.315300000000001</v>
      </c>
      <c r="L148" s="1747">
        <v>2553.7199999999998</v>
      </c>
      <c r="M148" s="505">
        <f t="shared" si="12"/>
        <v>2.4401774665977479E-2</v>
      </c>
      <c r="N148" s="507">
        <v>249.16499999999999</v>
      </c>
      <c r="O148" s="278">
        <f t="shared" si="13"/>
        <v>6.0800681846482787</v>
      </c>
      <c r="P148" s="278">
        <f t="shared" si="14"/>
        <v>1464.1064799586488</v>
      </c>
      <c r="Q148" s="279">
        <f t="shared" si="15"/>
        <v>364.8040910788967</v>
      </c>
      <c r="S148" s="58"/>
      <c r="T148" s="58"/>
    </row>
    <row r="149" spans="1:20" ht="12.75" customHeight="1">
      <c r="A149" s="1696"/>
      <c r="B149" s="115">
        <v>4</v>
      </c>
      <c r="C149" s="276" t="s">
        <v>950</v>
      </c>
      <c r="D149" s="504">
        <v>45</v>
      </c>
      <c r="E149" s="504">
        <v>1983</v>
      </c>
      <c r="F149" s="504">
        <v>85.6</v>
      </c>
      <c r="G149" s="504">
        <v>7.9309000000000003</v>
      </c>
      <c r="H149" s="504">
        <v>4.5</v>
      </c>
      <c r="I149" s="504">
        <v>73.1691</v>
      </c>
      <c r="J149" s="1747">
        <v>2963.74</v>
      </c>
      <c r="K149" s="504">
        <v>73.1691</v>
      </c>
      <c r="L149" s="1747">
        <v>2963.74</v>
      </c>
      <c r="M149" s="505">
        <f t="shared" si="12"/>
        <v>2.468809679661509E-2</v>
      </c>
      <c r="N149" s="507">
        <v>249.16499999999999</v>
      </c>
      <c r="O149" s="278">
        <f t="shared" si="13"/>
        <v>6.151409638328599</v>
      </c>
      <c r="P149" s="278">
        <f t="shared" si="14"/>
        <v>1481.2858077969054</v>
      </c>
      <c r="Q149" s="279">
        <f t="shared" si="15"/>
        <v>369.08457829971593</v>
      </c>
      <c r="S149" s="58"/>
      <c r="T149" s="58"/>
    </row>
    <row r="150" spans="1:20" ht="12.75" customHeight="1">
      <c r="A150" s="1696"/>
      <c r="B150" s="115">
        <v>5</v>
      </c>
      <c r="C150" s="276" t="s">
        <v>951</v>
      </c>
      <c r="D150" s="504">
        <v>60</v>
      </c>
      <c r="E150" s="504">
        <v>1983</v>
      </c>
      <c r="F150" s="504">
        <v>95.394400000000005</v>
      </c>
      <c r="G150" s="504">
        <v>10.1236</v>
      </c>
      <c r="H150" s="504">
        <v>6</v>
      </c>
      <c r="I150" s="504">
        <v>79.270799999999994</v>
      </c>
      <c r="J150" s="1747">
        <v>3169.79</v>
      </c>
      <c r="K150" s="504">
        <v>79.270799999999994</v>
      </c>
      <c r="L150" s="1747">
        <v>3169.79</v>
      </c>
      <c r="M150" s="505">
        <f t="shared" si="12"/>
        <v>2.5008218210039148E-2</v>
      </c>
      <c r="N150" s="507">
        <v>249.16499999999999</v>
      </c>
      <c r="O150" s="278">
        <f t="shared" si="13"/>
        <v>6.2311726903044038</v>
      </c>
      <c r="P150" s="278">
        <f t="shared" si="14"/>
        <v>1500.493092602349</v>
      </c>
      <c r="Q150" s="279">
        <f t="shared" si="15"/>
        <v>373.87036141826428</v>
      </c>
      <c r="S150" s="58"/>
      <c r="T150" s="58"/>
    </row>
    <row r="151" spans="1:20" ht="12.75" customHeight="1">
      <c r="A151" s="1696"/>
      <c r="B151" s="115">
        <v>6</v>
      </c>
      <c r="C151" s="276" t="s">
        <v>952</v>
      </c>
      <c r="D151" s="504">
        <v>60</v>
      </c>
      <c r="E151" s="504">
        <v>1964</v>
      </c>
      <c r="F151" s="504">
        <v>68.052300000000002</v>
      </c>
      <c r="G151" s="504">
        <v>5.5841000000000003</v>
      </c>
      <c r="H151" s="504">
        <v>0.6</v>
      </c>
      <c r="I151" s="504">
        <v>61.868200000000002</v>
      </c>
      <c r="J151" s="1747">
        <v>2389.7199999999998</v>
      </c>
      <c r="K151" s="504">
        <v>61.868200000000002</v>
      </c>
      <c r="L151" s="1747">
        <v>2389.7199999999998</v>
      </c>
      <c r="M151" s="505">
        <f t="shared" si="12"/>
        <v>2.5889309207773298E-2</v>
      </c>
      <c r="N151" s="507">
        <v>249.16499999999999</v>
      </c>
      <c r="O151" s="278">
        <f t="shared" si="13"/>
        <v>6.4507097287548332</v>
      </c>
      <c r="P151" s="278">
        <f t="shared" si="14"/>
        <v>1553.3585524663977</v>
      </c>
      <c r="Q151" s="279">
        <f t="shared" si="15"/>
        <v>387.04258372528994</v>
      </c>
      <c r="S151" s="58"/>
      <c r="T151" s="58"/>
    </row>
    <row r="152" spans="1:20" ht="12.75" customHeight="1">
      <c r="A152" s="1696"/>
      <c r="B152" s="115">
        <v>7</v>
      </c>
      <c r="C152" s="276" t="s">
        <v>953</v>
      </c>
      <c r="D152" s="504">
        <v>54</v>
      </c>
      <c r="E152" s="504">
        <v>1982</v>
      </c>
      <c r="F152" s="504">
        <v>93.851399999999998</v>
      </c>
      <c r="G152" s="504">
        <v>8.6242000000000001</v>
      </c>
      <c r="H152" s="504">
        <v>5.3</v>
      </c>
      <c r="I152" s="504">
        <v>79.927199999999999</v>
      </c>
      <c r="J152" s="1747">
        <v>3060.05</v>
      </c>
      <c r="K152" s="504">
        <v>79.927099999999996</v>
      </c>
      <c r="L152" s="1747">
        <v>3013.07</v>
      </c>
      <c r="M152" s="505">
        <f t="shared" si="12"/>
        <v>2.6526798248962018E-2</v>
      </c>
      <c r="N152" s="507">
        <v>249.16499999999999</v>
      </c>
      <c r="O152" s="278">
        <f t="shared" si="13"/>
        <v>6.6095496857026212</v>
      </c>
      <c r="P152" s="278">
        <f t="shared" si="14"/>
        <v>1591.6078949377211</v>
      </c>
      <c r="Q152" s="279">
        <f t="shared" si="15"/>
        <v>396.57298114215729</v>
      </c>
      <c r="S152" s="58"/>
      <c r="T152" s="58"/>
    </row>
    <row r="153" spans="1:20" ht="12.75" customHeight="1">
      <c r="A153" s="1696"/>
      <c r="B153" s="115">
        <v>8</v>
      </c>
      <c r="C153" s="276" t="s">
        <v>954</v>
      </c>
      <c r="D153" s="504">
        <v>55</v>
      </c>
      <c r="E153" s="504">
        <v>1974</v>
      </c>
      <c r="F153" s="504">
        <v>84.406000000000006</v>
      </c>
      <c r="G153" s="504">
        <v>7.6070000000000002</v>
      </c>
      <c r="H153" s="504">
        <v>5.47</v>
      </c>
      <c r="I153" s="504">
        <v>71.328999999999994</v>
      </c>
      <c r="J153" s="1747">
        <v>2552.9699999999998</v>
      </c>
      <c r="K153" s="504">
        <v>71.328999999999994</v>
      </c>
      <c r="L153" s="1747">
        <v>2552.9699999999998</v>
      </c>
      <c r="M153" s="505">
        <f t="shared" si="12"/>
        <v>2.7939615428305073E-2</v>
      </c>
      <c r="N153" s="507">
        <v>249.16499999999999</v>
      </c>
      <c r="O153" s="278">
        <f t="shared" si="13"/>
        <v>6.9615742781936332</v>
      </c>
      <c r="P153" s="278">
        <f t="shared" si="14"/>
        <v>1676.3769256983044</v>
      </c>
      <c r="Q153" s="279">
        <f t="shared" si="15"/>
        <v>417.69445669161803</v>
      </c>
      <c r="S153" s="58"/>
      <c r="T153" s="58"/>
    </row>
    <row r="154" spans="1:20" ht="12.75" customHeight="1">
      <c r="A154" s="1696"/>
      <c r="B154" s="115">
        <v>9</v>
      </c>
      <c r="C154" s="276" t="s">
        <v>955</v>
      </c>
      <c r="D154" s="504">
        <v>92</v>
      </c>
      <c r="E154" s="504">
        <v>1963</v>
      </c>
      <c r="F154" s="504">
        <v>83.4</v>
      </c>
      <c r="G154" s="504">
        <v>6.3392999999999997</v>
      </c>
      <c r="H154" s="504"/>
      <c r="I154" s="504">
        <v>77.060699999999997</v>
      </c>
      <c r="J154" s="1747">
        <v>2683.87</v>
      </c>
      <c r="K154" s="504">
        <v>77.060699999999997</v>
      </c>
      <c r="L154" s="1747">
        <v>2683.87</v>
      </c>
      <c r="M154" s="505">
        <f t="shared" si="12"/>
        <v>2.8712530785768312E-2</v>
      </c>
      <c r="N154" s="507">
        <v>249.16499999999999</v>
      </c>
      <c r="O154" s="278">
        <f t="shared" si="13"/>
        <v>7.1541577332359614</v>
      </c>
      <c r="P154" s="278">
        <f t="shared" si="14"/>
        <v>1722.7518471460987</v>
      </c>
      <c r="Q154" s="279">
        <f t="shared" si="15"/>
        <v>429.24946399415768</v>
      </c>
      <c r="S154" s="58"/>
      <c r="T154" s="58"/>
    </row>
    <row r="155" spans="1:20" ht="12.75" customHeight="1" thickBot="1">
      <c r="A155" s="1696"/>
      <c r="B155" s="115">
        <v>10</v>
      </c>
      <c r="C155" s="280" t="s">
        <v>688</v>
      </c>
      <c r="D155" s="541">
        <v>111</v>
      </c>
      <c r="E155" s="541">
        <v>1969</v>
      </c>
      <c r="F155" s="541">
        <v>108.8617</v>
      </c>
      <c r="G155" s="541">
        <v>11.5341</v>
      </c>
      <c r="H155" s="541">
        <v>10.84</v>
      </c>
      <c r="I155" s="541">
        <v>86.4876</v>
      </c>
      <c r="J155" s="1748">
        <v>2914.16</v>
      </c>
      <c r="K155" s="541">
        <v>86.4876</v>
      </c>
      <c r="L155" s="1748">
        <v>2914.16</v>
      </c>
      <c r="M155" s="508">
        <f t="shared" si="12"/>
        <v>2.9678397891673761E-2</v>
      </c>
      <c r="N155" s="543">
        <v>249.16499999999999</v>
      </c>
      <c r="O155" s="282">
        <f t="shared" si="13"/>
        <v>7.3948180106788923</v>
      </c>
      <c r="P155" s="282">
        <f t="shared" si="14"/>
        <v>1780.7038735004257</v>
      </c>
      <c r="Q155" s="283">
        <f t="shared" si="15"/>
        <v>443.68908064073361</v>
      </c>
      <c r="S155" s="58"/>
      <c r="T155" s="58"/>
    </row>
    <row r="156" spans="1:20" ht="12.75">
      <c r="A156" s="1697" t="s">
        <v>46</v>
      </c>
      <c r="B156" s="55">
        <v>1</v>
      </c>
      <c r="C156" s="1187" t="s">
        <v>956</v>
      </c>
      <c r="D156" s="97">
        <v>13</v>
      </c>
      <c r="E156" s="97">
        <v>1968</v>
      </c>
      <c r="F156" s="97">
        <v>18.399999999999999</v>
      </c>
      <c r="G156" s="97">
        <v>1.8566</v>
      </c>
      <c r="H156" s="97">
        <v>0.13</v>
      </c>
      <c r="I156" s="97">
        <v>16.413399999999999</v>
      </c>
      <c r="J156" s="97">
        <v>545.87</v>
      </c>
      <c r="K156" s="97">
        <v>16.413399999999999</v>
      </c>
      <c r="L156" s="97">
        <v>545.87</v>
      </c>
      <c r="M156" s="308">
        <f>K156/L156</f>
        <v>3.0068331287669225E-2</v>
      </c>
      <c r="N156" s="309">
        <v>249.16499999999999</v>
      </c>
      <c r="O156" s="310">
        <f>M156*N156</f>
        <v>7.4919757652921026</v>
      </c>
      <c r="P156" s="310">
        <f>M156*60*1000</f>
        <v>1804.0998772601536</v>
      </c>
      <c r="Q156" s="311">
        <f>P156*N156/1000</f>
        <v>449.51854591752613</v>
      </c>
      <c r="S156" s="58"/>
      <c r="T156" s="58"/>
    </row>
    <row r="157" spans="1:20" ht="12.75" customHeight="1">
      <c r="A157" s="1698"/>
      <c r="B157" s="26">
        <v>2</v>
      </c>
      <c r="C157" s="1173" t="s">
        <v>957</v>
      </c>
      <c r="D157" s="383">
        <v>32</v>
      </c>
      <c r="E157" s="383">
        <v>1962</v>
      </c>
      <c r="F157" s="383">
        <v>40.105899999999998</v>
      </c>
      <c r="G157" s="383">
        <v>3.2700999999999998</v>
      </c>
      <c r="H157" s="383">
        <v>0.32</v>
      </c>
      <c r="I157" s="383">
        <v>36.515799999999999</v>
      </c>
      <c r="J157" s="1262">
        <v>1223.24</v>
      </c>
      <c r="K157" s="383">
        <v>36.515799999999999</v>
      </c>
      <c r="L157" s="1262">
        <v>1223.24</v>
      </c>
      <c r="M157" s="386">
        <f t="shared" ref="M157:M165" si="16">K157/L157</f>
        <v>2.9851705307216897E-2</v>
      </c>
      <c r="N157" s="387">
        <v>249.16499999999999</v>
      </c>
      <c r="O157" s="388">
        <f t="shared" ref="O157:O165" si="17">M157*N157</f>
        <v>7.4380001528726982</v>
      </c>
      <c r="P157" s="388">
        <f t="shared" ref="P157:P165" si="18">M157*60*1000</f>
        <v>1791.1023184330138</v>
      </c>
      <c r="Q157" s="389">
        <f t="shared" ref="Q157:Q165" si="19">P157*N157/1000</f>
        <v>446.28000917236187</v>
      </c>
      <c r="S157" s="58"/>
      <c r="T157" s="58"/>
    </row>
    <row r="158" spans="1:20" ht="12.75" customHeight="1">
      <c r="A158" s="1698"/>
      <c r="B158" s="26">
        <v>3</v>
      </c>
      <c r="C158" s="1173" t="s">
        <v>958</v>
      </c>
      <c r="D158" s="383">
        <v>48</v>
      </c>
      <c r="E158" s="383">
        <v>1961</v>
      </c>
      <c r="F158" s="383">
        <v>62.8855</v>
      </c>
      <c r="G158" s="383">
        <v>4.0289999999999999</v>
      </c>
      <c r="H158" s="383">
        <v>0.48</v>
      </c>
      <c r="I158" s="383">
        <v>58.3765</v>
      </c>
      <c r="J158" s="1262">
        <v>1902.43</v>
      </c>
      <c r="K158" s="383">
        <v>58.3765</v>
      </c>
      <c r="L158" s="1262">
        <v>1902.43</v>
      </c>
      <c r="M158" s="386">
        <f t="shared" si="16"/>
        <v>3.0685228891470382E-2</v>
      </c>
      <c r="N158" s="387">
        <v>249.16499999999999</v>
      </c>
      <c r="O158" s="388">
        <f t="shared" si="17"/>
        <v>7.6456850567432175</v>
      </c>
      <c r="P158" s="388">
        <f t="shared" si="18"/>
        <v>1841.1137334882228</v>
      </c>
      <c r="Q158" s="389">
        <f t="shared" si="19"/>
        <v>458.74110340459299</v>
      </c>
      <c r="S158" s="58"/>
      <c r="T158" s="58"/>
    </row>
    <row r="159" spans="1:20" ht="12.75" customHeight="1">
      <c r="A159" s="1698"/>
      <c r="B159" s="26">
        <v>4</v>
      </c>
      <c r="C159" s="1173" t="s">
        <v>959</v>
      </c>
      <c r="D159" s="383">
        <v>74</v>
      </c>
      <c r="E159" s="383">
        <v>1961</v>
      </c>
      <c r="F159" s="383">
        <v>47.643799999999999</v>
      </c>
      <c r="G159" s="383">
        <v>3.7698</v>
      </c>
      <c r="H159" s="383">
        <v>0.74</v>
      </c>
      <c r="I159" s="383">
        <v>43.134</v>
      </c>
      <c r="J159" s="1262">
        <v>1342.27</v>
      </c>
      <c r="K159" s="383">
        <v>43.134</v>
      </c>
      <c r="L159" s="1262">
        <v>1342.27</v>
      </c>
      <c r="M159" s="386">
        <f t="shared" si="16"/>
        <v>3.2135114395762401E-2</v>
      </c>
      <c r="N159" s="387">
        <v>249.16499999999999</v>
      </c>
      <c r="O159" s="388">
        <f t="shared" si="17"/>
        <v>8.006945778420139</v>
      </c>
      <c r="P159" s="388">
        <f t="shared" si="18"/>
        <v>1928.1068637457442</v>
      </c>
      <c r="Q159" s="389">
        <f t="shared" si="19"/>
        <v>480.41674670520831</v>
      </c>
      <c r="S159" s="58"/>
      <c r="T159" s="58"/>
    </row>
    <row r="160" spans="1:20" ht="12.75" customHeight="1">
      <c r="A160" s="1698"/>
      <c r="B160" s="26">
        <v>5</v>
      </c>
      <c r="C160" s="1173" t="s">
        <v>960</v>
      </c>
      <c r="D160" s="383">
        <v>32</v>
      </c>
      <c r="E160" s="383">
        <v>1961</v>
      </c>
      <c r="F160" s="383">
        <v>44.8703</v>
      </c>
      <c r="G160" s="383">
        <v>4.3653000000000004</v>
      </c>
      <c r="H160" s="383">
        <v>0.32</v>
      </c>
      <c r="I160" s="383">
        <v>40.185000000000002</v>
      </c>
      <c r="J160" s="1749">
        <v>1197</v>
      </c>
      <c r="K160" s="383">
        <v>40.185000000000002</v>
      </c>
      <c r="L160" s="1749">
        <v>1197</v>
      </c>
      <c r="M160" s="386">
        <f t="shared" si="16"/>
        <v>3.3571428571428572E-2</v>
      </c>
      <c r="N160" s="387">
        <v>249.16499999999999</v>
      </c>
      <c r="O160" s="388">
        <f t="shared" si="17"/>
        <v>8.3648249999999997</v>
      </c>
      <c r="P160" s="388">
        <f t="shared" si="18"/>
        <v>2014.2857142857142</v>
      </c>
      <c r="Q160" s="389">
        <f t="shared" si="19"/>
        <v>501.88949999999994</v>
      </c>
      <c r="S160" s="58"/>
      <c r="T160" s="58"/>
    </row>
    <row r="161" spans="1:20" ht="12.75" customHeight="1">
      <c r="A161" s="1698"/>
      <c r="B161" s="26">
        <v>6</v>
      </c>
      <c r="C161" s="1173" t="s">
        <v>961</v>
      </c>
      <c r="D161" s="383">
        <v>12</v>
      </c>
      <c r="E161" s="383">
        <v>1982</v>
      </c>
      <c r="F161" s="383">
        <v>26.343299999999999</v>
      </c>
      <c r="G161" s="383">
        <v>1.5233000000000001</v>
      </c>
      <c r="H161" s="383">
        <v>0.12</v>
      </c>
      <c r="I161" s="383">
        <v>24.7</v>
      </c>
      <c r="J161" s="383">
        <v>721.94</v>
      </c>
      <c r="K161" s="383">
        <v>24.7</v>
      </c>
      <c r="L161" s="383">
        <v>721.94</v>
      </c>
      <c r="M161" s="386">
        <f t="shared" si="16"/>
        <v>3.4213369532094078E-2</v>
      </c>
      <c r="N161" s="387">
        <v>249.16499999999999</v>
      </c>
      <c r="O161" s="388">
        <f t="shared" si="17"/>
        <v>8.52477421946422</v>
      </c>
      <c r="P161" s="388">
        <f t="shared" si="18"/>
        <v>2052.8021719256444</v>
      </c>
      <c r="Q161" s="389">
        <f t="shared" si="19"/>
        <v>511.4864531678532</v>
      </c>
      <c r="S161" s="58"/>
      <c r="T161" s="58"/>
    </row>
    <row r="162" spans="1:20" ht="12.75" customHeight="1">
      <c r="A162" s="1698"/>
      <c r="B162" s="26">
        <v>7</v>
      </c>
      <c r="C162" s="1173" t="s">
        <v>689</v>
      </c>
      <c r="D162" s="383">
        <v>75</v>
      </c>
      <c r="E162" s="383">
        <v>1963</v>
      </c>
      <c r="F162" s="383">
        <v>54.964399999999998</v>
      </c>
      <c r="G162" s="383">
        <v>6.9143999999999997</v>
      </c>
      <c r="H162" s="383">
        <v>0.75</v>
      </c>
      <c r="I162" s="383">
        <v>47.3</v>
      </c>
      <c r="J162" s="1262">
        <v>1322.83</v>
      </c>
      <c r="K162" s="383">
        <v>47.3</v>
      </c>
      <c r="L162" s="1262">
        <v>1322.83</v>
      </c>
      <c r="M162" s="386">
        <f t="shared" si="16"/>
        <v>3.5756673193078473E-2</v>
      </c>
      <c r="N162" s="387">
        <v>249.16499999999999</v>
      </c>
      <c r="O162" s="388">
        <f t="shared" si="17"/>
        <v>8.9093114761533965</v>
      </c>
      <c r="P162" s="388">
        <f t="shared" si="18"/>
        <v>2145.4003915847084</v>
      </c>
      <c r="Q162" s="389">
        <f t="shared" si="19"/>
        <v>534.55868856920381</v>
      </c>
      <c r="S162" s="58"/>
      <c r="T162" s="58"/>
    </row>
    <row r="163" spans="1:20" ht="13.5" customHeight="1">
      <c r="A163" s="1698"/>
      <c r="B163" s="26">
        <v>8</v>
      </c>
      <c r="C163" s="1173" t="s">
        <v>962</v>
      </c>
      <c r="D163" s="383">
        <v>45</v>
      </c>
      <c r="E163" s="383">
        <v>1983</v>
      </c>
      <c r="F163" s="383">
        <v>166.1</v>
      </c>
      <c r="G163" s="383">
        <v>8.0383999999999993</v>
      </c>
      <c r="H163" s="383">
        <v>4.3</v>
      </c>
      <c r="I163" s="383">
        <v>153.76159999999999</v>
      </c>
      <c r="J163" s="1262">
        <v>3370.27</v>
      </c>
      <c r="K163" s="383">
        <v>153.76159999999999</v>
      </c>
      <c r="L163" s="1262">
        <v>3370.27</v>
      </c>
      <c r="M163" s="386">
        <f t="shared" si="16"/>
        <v>4.5622932287324156E-2</v>
      </c>
      <c r="N163" s="387">
        <v>249.16499999999999</v>
      </c>
      <c r="O163" s="388">
        <f t="shared" si="17"/>
        <v>11.367637923371122</v>
      </c>
      <c r="P163" s="388">
        <f t="shared" si="18"/>
        <v>2737.3759372394493</v>
      </c>
      <c r="Q163" s="389">
        <f t="shared" si="19"/>
        <v>682.05827540226733</v>
      </c>
      <c r="S163" s="58"/>
      <c r="T163" s="58"/>
    </row>
    <row r="164" spans="1:20" ht="12.75" customHeight="1">
      <c r="A164" s="1698"/>
      <c r="B164" s="26">
        <v>9</v>
      </c>
      <c r="C164" s="1173" t="s">
        <v>963</v>
      </c>
      <c r="D164" s="383">
        <v>4</v>
      </c>
      <c r="E164" s="383">
        <v>1957</v>
      </c>
      <c r="F164" s="383">
        <v>8.33</v>
      </c>
      <c r="G164" s="383">
        <v>1.1067</v>
      </c>
      <c r="H164" s="383"/>
      <c r="I164" s="383">
        <v>7.2233000000000001</v>
      </c>
      <c r="J164" s="383">
        <v>140.91999999999999</v>
      </c>
      <c r="K164" s="383">
        <v>7.2233000000000001</v>
      </c>
      <c r="L164" s="383">
        <v>140.91999999999999</v>
      </c>
      <c r="M164" s="386">
        <f t="shared" si="16"/>
        <v>5.1258160658529665E-2</v>
      </c>
      <c r="N164" s="387">
        <v>249.16499999999999</v>
      </c>
      <c r="O164" s="388">
        <f t="shared" si="17"/>
        <v>12.771739600482544</v>
      </c>
      <c r="P164" s="388">
        <f t="shared" si="18"/>
        <v>3075.4896395117803</v>
      </c>
      <c r="Q164" s="389">
        <f t="shared" si="19"/>
        <v>766.30437602895279</v>
      </c>
      <c r="S164" s="58"/>
      <c r="T164" s="58"/>
    </row>
    <row r="165" spans="1:20" ht="12.75" customHeight="1" thickBot="1">
      <c r="A165" s="1699"/>
      <c r="B165" s="29">
        <v>10</v>
      </c>
      <c r="C165" s="1174" t="s">
        <v>964</v>
      </c>
      <c r="D165" s="390">
        <v>6</v>
      </c>
      <c r="E165" s="390">
        <v>1900</v>
      </c>
      <c r="F165" s="390">
        <v>12.19</v>
      </c>
      <c r="G165" s="390">
        <v>0.96</v>
      </c>
      <c r="H165" s="390">
        <v>0.06</v>
      </c>
      <c r="I165" s="390">
        <v>11.17</v>
      </c>
      <c r="J165" s="390">
        <v>199.11</v>
      </c>
      <c r="K165" s="390">
        <v>11.17</v>
      </c>
      <c r="L165" s="390">
        <v>199.11</v>
      </c>
      <c r="M165" s="393">
        <f t="shared" si="16"/>
        <v>5.6099643413188682E-2</v>
      </c>
      <c r="N165" s="394">
        <v>249.16499999999999</v>
      </c>
      <c r="O165" s="396">
        <f t="shared" si="17"/>
        <v>13.978067651047157</v>
      </c>
      <c r="P165" s="396">
        <f t="shared" si="18"/>
        <v>3365.9786047913212</v>
      </c>
      <c r="Q165" s="232">
        <f t="shared" si="19"/>
        <v>838.68405906282942</v>
      </c>
      <c r="S165" s="58"/>
      <c r="T165" s="58"/>
    </row>
    <row r="166" spans="1:20" ht="12.75">
      <c r="S166" s="58"/>
      <c r="T166" s="58"/>
    </row>
    <row r="167" spans="1:20" s="12" customFormat="1" ht="16.5" customHeight="1">
      <c r="A167" s="1640" t="s">
        <v>510</v>
      </c>
      <c r="B167" s="1640"/>
      <c r="C167" s="1640"/>
      <c r="D167" s="1640"/>
      <c r="E167" s="1640"/>
      <c r="F167" s="1640"/>
      <c r="G167" s="1640"/>
      <c r="H167" s="1640"/>
      <c r="I167" s="1640"/>
      <c r="J167" s="1640"/>
      <c r="K167" s="1640"/>
      <c r="L167" s="1640"/>
      <c r="M167" s="1640"/>
      <c r="N167" s="1640"/>
      <c r="O167" s="1640"/>
      <c r="P167" s="1640"/>
      <c r="Q167" s="1640"/>
      <c r="S167" s="923"/>
      <c r="T167" s="923"/>
    </row>
    <row r="168" spans="1:20" s="12" customFormat="1" ht="14.25" customHeight="1" thickBot="1">
      <c r="A168" s="1630" t="s">
        <v>808</v>
      </c>
      <c r="B168" s="1630"/>
      <c r="C168" s="1630"/>
      <c r="D168" s="1630"/>
      <c r="E168" s="1630"/>
      <c r="F168" s="1630"/>
      <c r="G168" s="1630"/>
      <c r="H168" s="1630"/>
      <c r="I168" s="1630"/>
      <c r="J168" s="1630"/>
      <c r="K168" s="1630"/>
      <c r="L168" s="1630"/>
      <c r="M168" s="1630"/>
      <c r="N168" s="1630"/>
      <c r="O168" s="1630"/>
      <c r="P168" s="1630"/>
      <c r="Q168" s="1630"/>
      <c r="S168" s="58"/>
      <c r="T168" s="58"/>
    </row>
    <row r="169" spans="1:20" ht="12.75">
      <c r="A169" s="1624" t="s">
        <v>1</v>
      </c>
      <c r="B169" s="1584" t="s">
        <v>0</v>
      </c>
      <c r="C169" s="1565" t="s">
        <v>2</v>
      </c>
      <c r="D169" s="1565" t="s">
        <v>3</v>
      </c>
      <c r="E169" s="1565" t="s">
        <v>13</v>
      </c>
      <c r="F169" s="1575" t="s">
        <v>14</v>
      </c>
      <c r="G169" s="1576"/>
      <c r="H169" s="1576"/>
      <c r="I169" s="1577"/>
      <c r="J169" s="1565" t="s">
        <v>4</v>
      </c>
      <c r="K169" s="1565" t="s">
        <v>15</v>
      </c>
      <c r="L169" s="1565" t="s">
        <v>5</v>
      </c>
      <c r="M169" s="1565" t="s">
        <v>6</v>
      </c>
      <c r="N169" s="1565" t="s">
        <v>16</v>
      </c>
      <c r="O169" s="1621" t="s">
        <v>17</v>
      </c>
      <c r="P169" s="1565" t="s">
        <v>25</v>
      </c>
      <c r="Q169" s="1567" t="s">
        <v>26</v>
      </c>
      <c r="R169" s="6"/>
      <c r="S169" s="58"/>
      <c r="T169" s="58"/>
    </row>
    <row r="170" spans="1:20" ht="33.75">
      <c r="A170" s="1625"/>
      <c r="B170" s="1585"/>
      <c r="C170" s="1587"/>
      <c r="D170" s="1566"/>
      <c r="E170" s="1566"/>
      <c r="F170" s="886" t="s">
        <v>18</v>
      </c>
      <c r="G170" s="886" t="s">
        <v>19</v>
      </c>
      <c r="H170" s="886" t="s">
        <v>20</v>
      </c>
      <c r="I170" s="886" t="s">
        <v>21</v>
      </c>
      <c r="J170" s="1566"/>
      <c r="K170" s="1566"/>
      <c r="L170" s="1566"/>
      <c r="M170" s="1566"/>
      <c r="N170" s="1566"/>
      <c r="O170" s="1622"/>
      <c r="P170" s="1566"/>
      <c r="Q170" s="1568"/>
      <c r="S170" s="58"/>
      <c r="T170" s="58"/>
    </row>
    <row r="171" spans="1:20" ht="12.75">
      <c r="A171" s="1626"/>
      <c r="B171" s="1627"/>
      <c r="C171" s="1566"/>
      <c r="D171" s="150" t="s">
        <v>7</v>
      </c>
      <c r="E171" s="150" t="s">
        <v>8</v>
      </c>
      <c r="F171" s="150" t="s">
        <v>9</v>
      </c>
      <c r="G171" s="150" t="s">
        <v>9</v>
      </c>
      <c r="H171" s="150" t="s">
        <v>9</v>
      </c>
      <c r="I171" s="150" t="s">
        <v>9</v>
      </c>
      <c r="J171" s="150" t="s">
        <v>22</v>
      </c>
      <c r="K171" s="150" t="s">
        <v>9</v>
      </c>
      <c r="L171" s="150" t="s">
        <v>22</v>
      </c>
      <c r="M171" s="150" t="s">
        <v>93</v>
      </c>
      <c r="N171" s="150" t="s">
        <v>10</v>
      </c>
      <c r="O171" s="150" t="s">
        <v>94</v>
      </c>
      <c r="P171" s="151" t="s">
        <v>27</v>
      </c>
      <c r="Q171" s="152" t="s">
        <v>28</v>
      </c>
      <c r="S171" s="58"/>
      <c r="T171" s="58"/>
    </row>
    <row r="172" spans="1:20" ht="13.5" thickBot="1">
      <c r="A172" s="153">
        <v>1</v>
      </c>
      <c r="B172" s="154">
        <v>2</v>
      </c>
      <c r="C172" s="155">
        <v>3</v>
      </c>
      <c r="D172" s="156">
        <v>4</v>
      </c>
      <c r="E172" s="156">
        <v>5</v>
      </c>
      <c r="F172" s="156">
        <v>6</v>
      </c>
      <c r="G172" s="156">
        <v>7</v>
      </c>
      <c r="H172" s="156">
        <v>8</v>
      </c>
      <c r="I172" s="156">
        <v>9</v>
      </c>
      <c r="J172" s="156">
        <v>10</v>
      </c>
      <c r="K172" s="156">
        <v>11</v>
      </c>
      <c r="L172" s="155">
        <v>12</v>
      </c>
      <c r="M172" s="156">
        <v>13</v>
      </c>
      <c r="N172" s="156">
        <v>14</v>
      </c>
      <c r="O172" s="157">
        <v>15</v>
      </c>
      <c r="P172" s="155">
        <v>16</v>
      </c>
      <c r="Q172" s="158">
        <v>17</v>
      </c>
      <c r="S172" s="58"/>
      <c r="T172" s="58"/>
    </row>
    <row r="173" spans="1:20" ht="22.5">
      <c r="A173" s="1641" t="s">
        <v>511</v>
      </c>
      <c r="B173" s="46">
        <v>1</v>
      </c>
      <c r="C173" s="1149" t="s">
        <v>210</v>
      </c>
      <c r="D173" s="1308">
        <v>40</v>
      </c>
      <c r="E173" s="1309" t="s">
        <v>55</v>
      </c>
      <c r="F173" s="1310">
        <v>32.36</v>
      </c>
      <c r="G173" s="1310">
        <v>7.02</v>
      </c>
      <c r="H173" s="1310">
        <v>6.4</v>
      </c>
      <c r="I173" s="1310">
        <v>18.940000000000001</v>
      </c>
      <c r="J173" s="1150">
        <v>2495.71</v>
      </c>
      <c r="K173" s="1310">
        <v>18.940000000000001</v>
      </c>
      <c r="L173" s="1150">
        <v>2495.71</v>
      </c>
      <c r="M173" s="1311">
        <f t="shared" ref="M173:M212" si="20">K173/L173</f>
        <v>7.5890227630614135E-3</v>
      </c>
      <c r="N173" s="1312">
        <v>223.3</v>
      </c>
      <c r="O173" s="1312">
        <f t="shared" ref="O173:O212" si="21">M173*N173</f>
        <v>1.6946287829916138</v>
      </c>
      <c r="P173" s="1312">
        <f t="shared" ref="P173:P212" si="22">M173*60*1000</f>
        <v>455.34136578368481</v>
      </c>
      <c r="Q173" s="1313">
        <f t="shared" ref="Q173:Q212" si="23">P173*N173/1000</f>
        <v>101.67772697949681</v>
      </c>
      <c r="S173" s="58"/>
      <c r="T173" s="58"/>
    </row>
    <row r="174" spans="1:20" s="62" customFormat="1" ht="12.75" customHeight="1">
      <c r="A174" s="1642"/>
      <c r="B174" s="18">
        <v>2</v>
      </c>
      <c r="C174" s="1152" t="s">
        <v>208</v>
      </c>
      <c r="D174" s="1314">
        <v>45</v>
      </c>
      <c r="E174" s="1315" t="s">
        <v>209</v>
      </c>
      <c r="F174" s="1316">
        <v>35.78</v>
      </c>
      <c r="G174" s="1316">
        <v>4.7</v>
      </c>
      <c r="H174" s="1316">
        <v>7.2</v>
      </c>
      <c r="I174" s="1316">
        <v>23.88</v>
      </c>
      <c r="J174" s="1153">
        <v>2319.88</v>
      </c>
      <c r="K174" s="1316">
        <v>23.88</v>
      </c>
      <c r="L174" s="1153">
        <v>2319.88</v>
      </c>
      <c r="M174" s="1317">
        <f t="shared" si="20"/>
        <v>1.0293635877717812E-2</v>
      </c>
      <c r="N174" s="1318">
        <v>223.3</v>
      </c>
      <c r="O174" s="1318">
        <f t="shared" si="21"/>
        <v>2.2985688914943876</v>
      </c>
      <c r="P174" s="1318">
        <f t="shared" si="22"/>
        <v>617.61815266306871</v>
      </c>
      <c r="Q174" s="1319">
        <f t="shared" si="23"/>
        <v>137.91413348966324</v>
      </c>
      <c r="S174" s="58"/>
      <c r="T174" s="58"/>
    </row>
    <row r="175" spans="1:20" ht="22.5">
      <c r="A175" s="1642"/>
      <c r="B175" s="18">
        <v>3</v>
      </c>
      <c r="C175" s="1151" t="s">
        <v>207</v>
      </c>
      <c r="D175" s="1314">
        <v>20</v>
      </c>
      <c r="E175" s="1315" t="s">
        <v>55</v>
      </c>
      <c r="F175" s="1316">
        <v>14.81</v>
      </c>
      <c r="G175" s="1316">
        <v>1.86</v>
      </c>
      <c r="H175" s="1316">
        <v>3.2</v>
      </c>
      <c r="I175" s="1316">
        <v>9.7517300000000002</v>
      </c>
      <c r="J175" s="1153">
        <v>899.93</v>
      </c>
      <c r="K175" s="1316">
        <v>9.7517300000000002</v>
      </c>
      <c r="L175" s="1153">
        <v>899.93</v>
      </c>
      <c r="M175" s="1317">
        <f t="shared" si="20"/>
        <v>1.0836098363206028E-2</v>
      </c>
      <c r="N175" s="1318">
        <v>223.3</v>
      </c>
      <c r="O175" s="1318">
        <f t="shared" si="21"/>
        <v>2.4197007645039061</v>
      </c>
      <c r="P175" s="1318">
        <f t="shared" si="22"/>
        <v>650.16590179236164</v>
      </c>
      <c r="Q175" s="1319">
        <f t="shared" si="23"/>
        <v>145.18204587023436</v>
      </c>
      <c r="S175" s="58"/>
      <c r="T175" s="58"/>
    </row>
    <row r="176" spans="1:20" s="62" customFormat="1" ht="12.75">
      <c r="A176" s="1642"/>
      <c r="B176" s="18">
        <v>4</v>
      </c>
      <c r="C176" s="1152" t="s">
        <v>212</v>
      </c>
      <c r="D176" s="1314">
        <v>78</v>
      </c>
      <c r="E176" s="1315">
        <v>2009</v>
      </c>
      <c r="F176" s="1316">
        <v>72.239999999999995</v>
      </c>
      <c r="G176" s="1316">
        <v>0</v>
      </c>
      <c r="H176" s="1316">
        <v>11.85</v>
      </c>
      <c r="I176" s="1316">
        <v>60.385599999999997</v>
      </c>
      <c r="J176" s="1153">
        <v>5193.04</v>
      </c>
      <c r="K176" s="1316">
        <v>60.385599999999997</v>
      </c>
      <c r="L176" s="1153">
        <v>5193.04</v>
      </c>
      <c r="M176" s="1317">
        <f t="shared" si="20"/>
        <v>1.1628179255310954E-2</v>
      </c>
      <c r="N176" s="1318">
        <v>223.3</v>
      </c>
      <c r="O176" s="1318">
        <f t="shared" si="21"/>
        <v>2.5965724277109361</v>
      </c>
      <c r="P176" s="1318">
        <f t="shared" si="22"/>
        <v>697.69075531865724</v>
      </c>
      <c r="Q176" s="1319">
        <f t="shared" si="23"/>
        <v>155.79434566265618</v>
      </c>
      <c r="S176" s="58"/>
      <c r="T176" s="58"/>
    </row>
    <row r="177" spans="1:20" s="62" customFormat="1" ht="12.75">
      <c r="A177" s="1642"/>
      <c r="B177" s="18">
        <v>5</v>
      </c>
      <c r="C177" s="1152" t="s">
        <v>213</v>
      </c>
      <c r="D177" s="1314">
        <v>92</v>
      </c>
      <c r="E177" s="1315">
        <v>2007</v>
      </c>
      <c r="F177" s="1316">
        <v>88.13</v>
      </c>
      <c r="G177" s="1316">
        <v>0</v>
      </c>
      <c r="H177" s="1316">
        <v>13.07</v>
      </c>
      <c r="I177" s="1316">
        <v>75.061499999999995</v>
      </c>
      <c r="J177" s="1153">
        <v>6320.16</v>
      </c>
      <c r="K177" s="1316">
        <v>75.061499999999995</v>
      </c>
      <c r="L177" s="1153">
        <v>6320.16</v>
      </c>
      <c r="M177" s="1317">
        <f t="shared" si="20"/>
        <v>1.1876518948887369E-2</v>
      </c>
      <c r="N177" s="1318">
        <v>223.3</v>
      </c>
      <c r="O177" s="1318">
        <f t="shared" si="21"/>
        <v>2.6520266812865496</v>
      </c>
      <c r="P177" s="1318">
        <f t="shared" si="22"/>
        <v>712.59113693324218</v>
      </c>
      <c r="Q177" s="1319">
        <f t="shared" si="23"/>
        <v>159.12160087719298</v>
      </c>
      <c r="S177" s="58"/>
      <c r="T177" s="58"/>
    </row>
    <row r="178" spans="1:20" s="62" customFormat="1" ht="12.75" customHeight="1">
      <c r="A178" s="1642"/>
      <c r="B178" s="18">
        <v>6</v>
      </c>
      <c r="C178" s="1152" t="s">
        <v>214</v>
      </c>
      <c r="D178" s="1314">
        <v>52</v>
      </c>
      <c r="E178" s="1315">
        <v>2007</v>
      </c>
      <c r="F178" s="1316">
        <v>52.69</v>
      </c>
      <c r="G178" s="1316">
        <v>0</v>
      </c>
      <c r="H178" s="1316">
        <v>7.74</v>
      </c>
      <c r="I178" s="1316">
        <v>44.952599999999997</v>
      </c>
      <c r="J178" s="1153">
        <v>3767.48</v>
      </c>
      <c r="K178" s="1316">
        <v>44.952599999999997</v>
      </c>
      <c r="L178" s="1153">
        <v>3767.48</v>
      </c>
      <c r="M178" s="1317">
        <f t="shared" si="20"/>
        <v>1.1931742172486649E-2</v>
      </c>
      <c r="N178" s="1318">
        <v>223.3</v>
      </c>
      <c r="O178" s="1318">
        <f t="shared" si="21"/>
        <v>2.6643580271162688</v>
      </c>
      <c r="P178" s="1318">
        <f t="shared" si="22"/>
        <v>715.90453034919892</v>
      </c>
      <c r="Q178" s="1319">
        <f t="shared" si="23"/>
        <v>159.86148162697614</v>
      </c>
      <c r="S178" s="58"/>
      <c r="T178" s="58"/>
    </row>
    <row r="179" spans="1:20" ht="22.5">
      <c r="A179" s="1642"/>
      <c r="B179" s="18">
        <v>7</v>
      </c>
      <c r="C179" s="1152" t="s">
        <v>807</v>
      </c>
      <c r="D179" s="1314">
        <v>40</v>
      </c>
      <c r="E179" s="1315" t="s">
        <v>55</v>
      </c>
      <c r="F179" s="1316">
        <v>40.950000000000003</v>
      </c>
      <c r="G179" s="1316">
        <v>3.37</v>
      </c>
      <c r="H179" s="1316">
        <v>6.4</v>
      </c>
      <c r="I179" s="1316">
        <v>31.18</v>
      </c>
      <c r="J179" s="1153">
        <v>2612.13</v>
      </c>
      <c r="K179" s="1316">
        <v>31.18</v>
      </c>
      <c r="L179" s="1153">
        <v>2612.13</v>
      </c>
      <c r="M179" s="1317">
        <f t="shared" si="20"/>
        <v>1.1936618774716419E-2</v>
      </c>
      <c r="N179" s="1318">
        <v>223.3</v>
      </c>
      <c r="O179" s="1318">
        <f t="shared" si="21"/>
        <v>2.6654469723941765</v>
      </c>
      <c r="P179" s="1318">
        <f t="shared" si="22"/>
        <v>716.19712648298514</v>
      </c>
      <c r="Q179" s="1319">
        <f t="shared" si="23"/>
        <v>159.92681834365058</v>
      </c>
      <c r="S179" s="58"/>
      <c r="T179" s="58"/>
    </row>
    <row r="180" spans="1:20" ht="12.75">
      <c r="A180" s="1642"/>
      <c r="B180" s="18">
        <v>8</v>
      </c>
      <c r="C180" s="1152" t="s">
        <v>215</v>
      </c>
      <c r="D180" s="1314">
        <v>17</v>
      </c>
      <c r="E180" s="1315">
        <v>2009</v>
      </c>
      <c r="F180" s="1316">
        <v>22.39</v>
      </c>
      <c r="G180" s="1316">
        <v>0</v>
      </c>
      <c r="H180" s="1316">
        <v>3.83</v>
      </c>
      <c r="I180" s="1316">
        <v>18.558800000000002</v>
      </c>
      <c r="J180" s="1153">
        <v>1463.65</v>
      </c>
      <c r="K180" s="1316">
        <v>18.558800000000002</v>
      </c>
      <c r="L180" s="1153">
        <v>1463.65</v>
      </c>
      <c r="M180" s="1317">
        <f t="shared" si="20"/>
        <v>1.26798073309876E-2</v>
      </c>
      <c r="N180" s="1318">
        <v>223.3</v>
      </c>
      <c r="O180" s="1318">
        <f t="shared" si="21"/>
        <v>2.831400977009531</v>
      </c>
      <c r="P180" s="1318">
        <f t="shared" si="22"/>
        <v>760.78843985925596</v>
      </c>
      <c r="Q180" s="1319">
        <f t="shared" si="23"/>
        <v>169.88405862057186</v>
      </c>
      <c r="S180" s="58"/>
      <c r="T180" s="58"/>
    </row>
    <row r="181" spans="1:20" ht="22.5">
      <c r="A181" s="1642"/>
      <c r="B181" s="18">
        <v>9</v>
      </c>
      <c r="C181" s="1152" t="s">
        <v>211</v>
      </c>
      <c r="D181" s="1314">
        <v>18</v>
      </c>
      <c r="E181" s="1315" t="s">
        <v>209</v>
      </c>
      <c r="F181" s="1316">
        <v>18.27</v>
      </c>
      <c r="G181" s="1316">
        <v>2.3199999999999998</v>
      </c>
      <c r="H181" s="1316">
        <v>2.73</v>
      </c>
      <c r="I181" s="1316">
        <v>13.22</v>
      </c>
      <c r="J181" s="1153">
        <v>935.5</v>
      </c>
      <c r="K181" s="1316">
        <v>13.22</v>
      </c>
      <c r="L181" s="1153">
        <v>935.5</v>
      </c>
      <c r="M181" s="1317">
        <f t="shared" si="20"/>
        <v>1.4131480491715661E-2</v>
      </c>
      <c r="N181" s="1318">
        <v>223.3</v>
      </c>
      <c r="O181" s="1318">
        <f t="shared" si="21"/>
        <v>3.1555595938001075</v>
      </c>
      <c r="P181" s="1318">
        <f t="shared" si="22"/>
        <v>847.88882950293964</v>
      </c>
      <c r="Q181" s="1319">
        <f t="shared" si="23"/>
        <v>189.33357562800643</v>
      </c>
      <c r="S181" s="58"/>
      <c r="T181" s="58"/>
    </row>
    <row r="182" spans="1:20" ht="23.25" thickBot="1">
      <c r="A182" s="1643"/>
      <c r="B182" s="47">
        <v>10</v>
      </c>
      <c r="C182" s="1154" t="s">
        <v>216</v>
      </c>
      <c r="D182" s="1320">
        <v>4</v>
      </c>
      <c r="E182" s="1321" t="s">
        <v>55</v>
      </c>
      <c r="F182" s="1322">
        <v>4.68</v>
      </c>
      <c r="G182" s="1322">
        <v>0.32</v>
      </c>
      <c r="H182" s="1322">
        <v>0.04</v>
      </c>
      <c r="I182" s="1322">
        <v>4.32</v>
      </c>
      <c r="J182" s="1155">
        <v>193.25</v>
      </c>
      <c r="K182" s="1322">
        <v>4.32</v>
      </c>
      <c r="L182" s="1155">
        <v>193.25</v>
      </c>
      <c r="M182" s="1323">
        <f t="shared" si="20"/>
        <v>2.2354463130659769E-2</v>
      </c>
      <c r="N182" s="1324">
        <v>223.3</v>
      </c>
      <c r="O182" s="1324">
        <f t="shared" si="21"/>
        <v>4.9917516170763268</v>
      </c>
      <c r="P182" s="1324">
        <f t="shared" si="22"/>
        <v>1341.2677878395862</v>
      </c>
      <c r="Q182" s="1325">
        <f t="shared" si="23"/>
        <v>299.50509702457958</v>
      </c>
      <c r="S182" s="58"/>
      <c r="T182" s="58"/>
    </row>
    <row r="183" spans="1:20" ht="12.75">
      <c r="A183" s="1644" t="s">
        <v>512</v>
      </c>
      <c r="B183" s="299">
        <v>1</v>
      </c>
      <c r="C183" s="1156" t="s">
        <v>217</v>
      </c>
      <c r="D183" s="1326">
        <v>54</v>
      </c>
      <c r="E183" s="1327" t="s">
        <v>55</v>
      </c>
      <c r="F183" s="1328">
        <v>53.64</v>
      </c>
      <c r="G183" s="1328">
        <v>5.61</v>
      </c>
      <c r="H183" s="1328">
        <v>8.64</v>
      </c>
      <c r="I183" s="1328">
        <v>39.39</v>
      </c>
      <c r="J183" s="1329">
        <v>2987.33</v>
      </c>
      <c r="K183" s="1328">
        <v>39.28</v>
      </c>
      <c r="L183" s="1329">
        <v>2987.33</v>
      </c>
      <c r="M183" s="1330">
        <f t="shared" si="20"/>
        <v>1.3148865374766096E-2</v>
      </c>
      <c r="N183" s="1331">
        <v>223.3</v>
      </c>
      <c r="O183" s="1331">
        <f t="shared" si="21"/>
        <v>2.9361416381852692</v>
      </c>
      <c r="P183" s="1331">
        <f t="shared" si="22"/>
        <v>788.93192248596574</v>
      </c>
      <c r="Q183" s="1332">
        <f t="shared" si="23"/>
        <v>176.16849829111615</v>
      </c>
      <c r="S183" s="58"/>
      <c r="T183" s="58"/>
    </row>
    <row r="184" spans="1:20" ht="12.75">
      <c r="A184" s="1645"/>
      <c r="B184" s="293">
        <v>2</v>
      </c>
      <c r="C184" s="1157" t="s">
        <v>219</v>
      </c>
      <c r="D184" s="1333">
        <v>56</v>
      </c>
      <c r="E184" s="1334" t="s">
        <v>55</v>
      </c>
      <c r="F184" s="1335">
        <v>54.39</v>
      </c>
      <c r="G184" s="1335">
        <v>5.74</v>
      </c>
      <c r="H184" s="1335">
        <v>8.64</v>
      </c>
      <c r="I184" s="1335">
        <v>40.01</v>
      </c>
      <c r="J184" s="1336">
        <v>3028.84</v>
      </c>
      <c r="K184" s="1335">
        <v>40.01</v>
      </c>
      <c r="L184" s="1336">
        <v>3028.84</v>
      </c>
      <c r="M184" s="1337">
        <f t="shared" si="20"/>
        <v>1.3209677632360903E-2</v>
      </c>
      <c r="N184" s="1338">
        <v>223.3</v>
      </c>
      <c r="O184" s="1338">
        <f t="shared" si="21"/>
        <v>2.9497210153061899</v>
      </c>
      <c r="P184" s="1338">
        <f t="shared" si="22"/>
        <v>792.58065794165407</v>
      </c>
      <c r="Q184" s="1339">
        <f t="shared" si="23"/>
        <v>176.98326091837134</v>
      </c>
      <c r="S184" s="58"/>
      <c r="T184" s="58"/>
    </row>
    <row r="185" spans="1:20" ht="12.75">
      <c r="A185" s="1645"/>
      <c r="B185" s="293">
        <v>3</v>
      </c>
      <c r="C185" s="1157" t="s">
        <v>222</v>
      </c>
      <c r="D185" s="1333">
        <v>15</v>
      </c>
      <c r="E185" s="1334" t="s">
        <v>55</v>
      </c>
      <c r="F185" s="1335">
        <v>20.65</v>
      </c>
      <c r="G185" s="1335">
        <v>2.21</v>
      </c>
      <c r="H185" s="1335">
        <v>2.4</v>
      </c>
      <c r="I185" s="1335">
        <v>16.04</v>
      </c>
      <c r="J185" s="1336">
        <v>1120.1099999999999</v>
      </c>
      <c r="K185" s="1335">
        <v>16.04</v>
      </c>
      <c r="L185" s="1336">
        <v>1120.1099999999999</v>
      </c>
      <c r="M185" s="1337">
        <f t="shared" si="20"/>
        <v>1.4320022140682611E-2</v>
      </c>
      <c r="N185" s="1338">
        <v>223.3</v>
      </c>
      <c r="O185" s="1338">
        <f t="shared" si="21"/>
        <v>3.1976609440144275</v>
      </c>
      <c r="P185" s="1338">
        <f t="shared" si="22"/>
        <v>859.20132844095667</v>
      </c>
      <c r="Q185" s="1339">
        <f t="shared" si="23"/>
        <v>191.85965664086564</v>
      </c>
      <c r="S185" s="58"/>
      <c r="T185" s="58"/>
    </row>
    <row r="186" spans="1:20" ht="12.75">
      <c r="A186" s="1645"/>
      <c r="B186" s="293">
        <v>4</v>
      </c>
      <c r="C186" s="1157" t="s">
        <v>221</v>
      </c>
      <c r="D186" s="1333">
        <v>30</v>
      </c>
      <c r="E186" s="1334" t="s">
        <v>55</v>
      </c>
      <c r="F186" s="1335">
        <v>38.659999999999997</v>
      </c>
      <c r="G186" s="1335">
        <v>4.2300000000000004</v>
      </c>
      <c r="H186" s="1335">
        <v>4.8</v>
      </c>
      <c r="I186" s="1335">
        <v>29.63</v>
      </c>
      <c r="J186" s="1336">
        <v>2051.9499999999998</v>
      </c>
      <c r="K186" s="1335">
        <v>29.63</v>
      </c>
      <c r="L186" s="1336">
        <v>2051.9499999999998</v>
      </c>
      <c r="M186" s="1337">
        <f t="shared" si="20"/>
        <v>1.4439923000073102E-2</v>
      </c>
      <c r="N186" s="1338">
        <v>223.3</v>
      </c>
      <c r="O186" s="1338">
        <f t="shared" si="21"/>
        <v>3.2244348059163239</v>
      </c>
      <c r="P186" s="1338">
        <f t="shared" si="22"/>
        <v>866.39538000438608</v>
      </c>
      <c r="Q186" s="1339">
        <f t="shared" si="23"/>
        <v>193.46608835497941</v>
      </c>
      <c r="S186" s="58"/>
      <c r="T186" s="58"/>
    </row>
    <row r="187" spans="1:20" ht="12.75">
      <c r="A187" s="1645"/>
      <c r="B187" s="293">
        <v>5</v>
      </c>
      <c r="C187" s="1157" t="s">
        <v>225</v>
      </c>
      <c r="D187" s="1333">
        <v>30</v>
      </c>
      <c r="E187" s="1334" t="s">
        <v>55</v>
      </c>
      <c r="F187" s="1335">
        <v>41.05</v>
      </c>
      <c r="G187" s="1335">
        <v>4.67</v>
      </c>
      <c r="H187" s="1335">
        <v>4.8</v>
      </c>
      <c r="I187" s="1335">
        <v>31.58</v>
      </c>
      <c r="J187" s="1336">
        <v>2013.33</v>
      </c>
      <c r="K187" s="1335">
        <v>31.58</v>
      </c>
      <c r="L187" s="1336">
        <v>2013.33</v>
      </c>
      <c r="M187" s="1337">
        <f t="shared" si="20"/>
        <v>1.5685456432874889E-2</v>
      </c>
      <c r="N187" s="1338">
        <v>223.3</v>
      </c>
      <c r="O187" s="1338">
        <f t="shared" si="21"/>
        <v>3.5025624214609627</v>
      </c>
      <c r="P187" s="1338">
        <f t="shared" si="22"/>
        <v>941.12738597249336</v>
      </c>
      <c r="Q187" s="1339">
        <f t="shared" si="23"/>
        <v>210.15374528765778</v>
      </c>
      <c r="S187" s="58"/>
      <c r="T187" s="58"/>
    </row>
    <row r="188" spans="1:20" ht="12.75">
      <c r="A188" s="1645"/>
      <c r="B188" s="293">
        <v>6</v>
      </c>
      <c r="C188" s="1157" t="s">
        <v>224</v>
      </c>
      <c r="D188" s="1333">
        <v>54</v>
      </c>
      <c r="E188" s="1334" t="s">
        <v>55</v>
      </c>
      <c r="F188" s="1335">
        <v>65.55</v>
      </c>
      <c r="G188" s="1335">
        <v>6.75</v>
      </c>
      <c r="H188" s="1335">
        <v>8.64</v>
      </c>
      <c r="I188" s="1335">
        <v>50.16</v>
      </c>
      <c r="J188" s="1336">
        <v>3008.9</v>
      </c>
      <c r="K188" s="1335">
        <v>50.16</v>
      </c>
      <c r="L188" s="1336">
        <v>3008.9</v>
      </c>
      <c r="M188" s="1337">
        <f t="shared" si="20"/>
        <v>1.6670544052643822E-2</v>
      </c>
      <c r="N188" s="1338">
        <v>223.3</v>
      </c>
      <c r="O188" s="1338">
        <f t="shared" si="21"/>
        <v>3.7225324869553655</v>
      </c>
      <c r="P188" s="1338">
        <f t="shared" si="22"/>
        <v>1000.2326431586292</v>
      </c>
      <c r="Q188" s="1339">
        <f t="shared" si="23"/>
        <v>223.3519492173219</v>
      </c>
      <c r="S188" s="58"/>
      <c r="T188" s="58"/>
    </row>
    <row r="189" spans="1:20" ht="12.75">
      <c r="A189" s="1645"/>
      <c r="B189" s="293">
        <v>7</v>
      </c>
      <c r="C189" s="1157" t="s">
        <v>223</v>
      </c>
      <c r="D189" s="1333">
        <v>52</v>
      </c>
      <c r="E189" s="1334" t="s">
        <v>55</v>
      </c>
      <c r="F189" s="1335">
        <v>64.22</v>
      </c>
      <c r="G189" s="1335">
        <v>5.0999999999999996</v>
      </c>
      <c r="H189" s="1335">
        <v>8.48</v>
      </c>
      <c r="I189" s="1335">
        <v>50.64</v>
      </c>
      <c r="J189" s="1336">
        <v>2936.04</v>
      </c>
      <c r="K189" s="1335">
        <v>49.53</v>
      </c>
      <c r="L189" s="1336">
        <v>2936.04</v>
      </c>
      <c r="M189" s="1337">
        <f t="shared" si="20"/>
        <v>1.6869661176278253E-2</v>
      </c>
      <c r="N189" s="1338">
        <v>223.3</v>
      </c>
      <c r="O189" s="1338">
        <f t="shared" si="21"/>
        <v>3.7669953406629344</v>
      </c>
      <c r="P189" s="1338">
        <f t="shared" si="22"/>
        <v>1012.1796705766952</v>
      </c>
      <c r="Q189" s="1339">
        <f t="shared" si="23"/>
        <v>226.01972043977605</v>
      </c>
      <c r="S189" s="58"/>
      <c r="T189" s="58"/>
    </row>
    <row r="190" spans="1:20" ht="12.75">
      <c r="A190" s="1645"/>
      <c r="B190" s="293">
        <v>8</v>
      </c>
      <c r="C190" s="1157" t="s">
        <v>220</v>
      </c>
      <c r="D190" s="1333">
        <v>53</v>
      </c>
      <c r="E190" s="1334" t="s">
        <v>55</v>
      </c>
      <c r="F190" s="1335">
        <v>64.150000000000006</v>
      </c>
      <c r="G190" s="1335">
        <v>3.39</v>
      </c>
      <c r="H190" s="1335">
        <v>8.56</v>
      </c>
      <c r="I190" s="1335">
        <v>52.2</v>
      </c>
      <c r="J190" s="1336">
        <v>2943.21</v>
      </c>
      <c r="K190" s="1335">
        <v>51.47</v>
      </c>
      <c r="L190" s="1336">
        <v>2943.21</v>
      </c>
      <c r="M190" s="1337">
        <f t="shared" si="20"/>
        <v>1.7487708997998782E-2</v>
      </c>
      <c r="N190" s="1338">
        <v>223.3</v>
      </c>
      <c r="O190" s="1338">
        <f t="shared" si="21"/>
        <v>3.9050054192531283</v>
      </c>
      <c r="P190" s="1338">
        <f t="shared" si="22"/>
        <v>1049.2625398799269</v>
      </c>
      <c r="Q190" s="1339">
        <f t="shared" si="23"/>
        <v>234.30032515518769</v>
      </c>
      <c r="S190" s="58"/>
      <c r="T190" s="58"/>
    </row>
    <row r="191" spans="1:20" ht="12.75">
      <c r="A191" s="1645"/>
      <c r="B191" s="293">
        <v>9</v>
      </c>
      <c r="C191" s="1157" t="s">
        <v>218</v>
      </c>
      <c r="D191" s="1333">
        <v>54</v>
      </c>
      <c r="E191" s="1334" t="s">
        <v>55</v>
      </c>
      <c r="F191" s="1335">
        <v>70.8</v>
      </c>
      <c r="G191" s="1335">
        <v>5.38</v>
      </c>
      <c r="H191" s="1335">
        <v>8.64</v>
      </c>
      <c r="I191" s="1335">
        <v>56.78</v>
      </c>
      <c r="J191" s="1336">
        <v>2985.12</v>
      </c>
      <c r="K191" s="1335">
        <v>56.78</v>
      </c>
      <c r="L191" s="1336">
        <v>2985.12</v>
      </c>
      <c r="M191" s="1337">
        <f t="shared" si="20"/>
        <v>1.9021010880634615E-2</v>
      </c>
      <c r="N191" s="1338">
        <v>223.3</v>
      </c>
      <c r="O191" s="1338">
        <f t="shared" si="21"/>
        <v>4.2473917296457095</v>
      </c>
      <c r="P191" s="1338">
        <f t="shared" si="22"/>
        <v>1141.2606528380768</v>
      </c>
      <c r="Q191" s="1339">
        <f t="shared" si="23"/>
        <v>254.84350377874256</v>
      </c>
      <c r="S191" s="58"/>
      <c r="T191" s="58"/>
    </row>
    <row r="192" spans="1:20" ht="13.5" thickBot="1">
      <c r="A192" s="1646"/>
      <c r="B192" s="300">
        <v>10</v>
      </c>
      <c r="C192" s="1158" t="s">
        <v>226</v>
      </c>
      <c r="D192" s="1340">
        <v>18</v>
      </c>
      <c r="E192" s="1341" t="s">
        <v>55</v>
      </c>
      <c r="F192" s="1342">
        <v>30.44</v>
      </c>
      <c r="G192" s="1342">
        <v>1.82</v>
      </c>
      <c r="H192" s="1342">
        <v>2.88</v>
      </c>
      <c r="I192" s="1342">
        <v>25.741</v>
      </c>
      <c r="J192" s="1343">
        <v>946.37</v>
      </c>
      <c r="K192" s="1342">
        <v>25.741</v>
      </c>
      <c r="L192" s="1343">
        <v>946.37</v>
      </c>
      <c r="M192" s="1344">
        <f t="shared" si="20"/>
        <v>2.7199721039339791E-2</v>
      </c>
      <c r="N192" s="1345">
        <v>223.3</v>
      </c>
      <c r="O192" s="1345">
        <f t="shared" si="21"/>
        <v>6.073697708084576</v>
      </c>
      <c r="P192" s="1345">
        <f t="shared" si="22"/>
        <v>1631.9832623603877</v>
      </c>
      <c r="Q192" s="1346">
        <f t="shared" si="23"/>
        <v>364.4218624850746</v>
      </c>
      <c r="S192" s="58"/>
      <c r="T192" s="58"/>
    </row>
    <row r="193" spans="1:20" ht="12.75">
      <c r="A193" s="1558" t="s">
        <v>477</v>
      </c>
      <c r="B193" s="114">
        <v>1</v>
      </c>
      <c r="C193" s="1159" t="s">
        <v>233</v>
      </c>
      <c r="D193" s="1347">
        <v>76</v>
      </c>
      <c r="E193" s="1160" t="s">
        <v>55</v>
      </c>
      <c r="F193" s="1348">
        <v>46.67</v>
      </c>
      <c r="G193" s="1348">
        <v>5.09</v>
      </c>
      <c r="H193" s="1161">
        <v>0.76</v>
      </c>
      <c r="I193" s="1348">
        <v>40.82</v>
      </c>
      <c r="J193" s="1161">
        <v>1931.61</v>
      </c>
      <c r="K193" s="1348">
        <v>40.82</v>
      </c>
      <c r="L193" s="1161">
        <v>1931.61</v>
      </c>
      <c r="M193" s="1349">
        <f t="shared" si="20"/>
        <v>2.1132630292864503E-2</v>
      </c>
      <c r="N193" s="1350">
        <v>223.3</v>
      </c>
      <c r="O193" s="1350">
        <f t="shared" si="21"/>
        <v>4.7189163443966438</v>
      </c>
      <c r="P193" s="1350">
        <f t="shared" si="22"/>
        <v>1267.9578175718702</v>
      </c>
      <c r="Q193" s="1351">
        <f t="shared" si="23"/>
        <v>283.13498066379861</v>
      </c>
      <c r="S193" s="58"/>
      <c r="T193" s="58"/>
    </row>
    <row r="194" spans="1:20" ht="12.75">
      <c r="A194" s="1559"/>
      <c r="B194" s="115">
        <v>2</v>
      </c>
      <c r="C194" s="1162" t="s">
        <v>235</v>
      </c>
      <c r="D194" s="1352">
        <v>33</v>
      </c>
      <c r="E194" s="1163" t="s">
        <v>55</v>
      </c>
      <c r="F194" s="1353">
        <v>41.75</v>
      </c>
      <c r="G194" s="1353">
        <v>2.12</v>
      </c>
      <c r="H194" s="1164">
        <v>5.12</v>
      </c>
      <c r="I194" s="1353">
        <v>34.51</v>
      </c>
      <c r="J194" s="1164">
        <v>1419.26</v>
      </c>
      <c r="K194" s="1353">
        <v>34.51</v>
      </c>
      <c r="L194" s="1164">
        <v>1419.26</v>
      </c>
      <c r="M194" s="1354">
        <f t="shared" si="20"/>
        <v>2.4315488353085408E-2</v>
      </c>
      <c r="N194" s="1355">
        <v>223.3</v>
      </c>
      <c r="O194" s="1355">
        <f t="shared" si="21"/>
        <v>5.4296485492439714</v>
      </c>
      <c r="P194" s="1355">
        <f t="shared" si="22"/>
        <v>1458.9293011851246</v>
      </c>
      <c r="Q194" s="1356">
        <f t="shared" si="23"/>
        <v>325.77891295463837</v>
      </c>
      <c r="S194" s="58"/>
      <c r="T194" s="58"/>
    </row>
    <row r="195" spans="1:20" ht="12.75">
      <c r="A195" s="1559"/>
      <c r="B195" s="115">
        <v>3</v>
      </c>
      <c r="C195" s="1162" t="s">
        <v>230</v>
      </c>
      <c r="D195" s="1352">
        <v>59</v>
      </c>
      <c r="E195" s="1163" t="s">
        <v>55</v>
      </c>
      <c r="F195" s="1353">
        <v>68.849999999999994</v>
      </c>
      <c r="G195" s="1353">
        <v>5.0999999999999996</v>
      </c>
      <c r="H195" s="1164">
        <v>0.6</v>
      </c>
      <c r="I195" s="1353">
        <v>63.148000000000003</v>
      </c>
      <c r="J195" s="1164">
        <v>2449.7199999999998</v>
      </c>
      <c r="K195" s="1353">
        <v>61.95</v>
      </c>
      <c r="L195" s="1164">
        <v>2403.11</v>
      </c>
      <c r="M195" s="1354">
        <f t="shared" si="20"/>
        <v>2.5779094589927221E-2</v>
      </c>
      <c r="N195" s="1355">
        <v>223.3</v>
      </c>
      <c r="O195" s="1355">
        <f t="shared" si="21"/>
        <v>5.7564718219307487</v>
      </c>
      <c r="P195" s="1355">
        <f t="shared" si="22"/>
        <v>1546.7456753956333</v>
      </c>
      <c r="Q195" s="1356">
        <f t="shared" si="23"/>
        <v>345.38830931584488</v>
      </c>
      <c r="S195" s="58"/>
      <c r="T195" s="58"/>
    </row>
    <row r="196" spans="1:20" ht="12.75">
      <c r="A196" s="1559"/>
      <c r="B196" s="115">
        <v>4</v>
      </c>
      <c r="C196" s="1162" t="s">
        <v>232</v>
      </c>
      <c r="D196" s="1352">
        <v>107</v>
      </c>
      <c r="E196" s="1163" t="s">
        <v>55</v>
      </c>
      <c r="F196" s="1353">
        <v>91.58</v>
      </c>
      <c r="G196" s="1353">
        <v>5.62</v>
      </c>
      <c r="H196" s="1164">
        <v>17.28</v>
      </c>
      <c r="I196" s="1353">
        <v>68.680000000000007</v>
      </c>
      <c r="J196" s="1164">
        <v>2632.02</v>
      </c>
      <c r="K196" s="1353">
        <v>68.14</v>
      </c>
      <c r="L196" s="1164">
        <v>2611.6799999999998</v>
      </c>
      <c r="M196" s="1354">
        <f t="shared" si="20"/>
        <v>2.6090485817558049E-2</v>
      </c>
      <c r="N196" s="1355">
        <v>223.3</v>
      </c>
      <c r="O196" s="1355">
        <f t="shared" si="21"/>
        <v>5.8260054830607126</v>
      </c>
      <c r="P196" s="1355">
        <f t="shared" si="22"/>
        <v>1565.4291490534829</v>
      </c>
      <c r="Q196" s="1356">
        <f t="shared" si="23"/>
        <v>349.56032898364276</v>
      </c>
      <c r="S196" s="58"/>
      <c r="T196" s="58"/>
    </row>
    <row r="197" spans="1:20" ht="12.75">
      <c r="A197" s="1559"/>
      <c r="B197" s="115">
        <v>5</v>
      </c>
      <c r="C197" s="1162" t="s">
        <v>227</v>
      </c>
      <c r="D197" s="1352">
        <v>32</v>
      </c>
      <c r="E197" s="1163" t="s">
        <v>55</v>
      </c>
      <c r="F197" s="1353">
        <v>36.14</v>
      </c>
      <c r="G197" s="1353">
        <v>1.96</v>
      </c>
      <c r="H197" s="1164">
        <v>0.31</v>
      </c>
      <c r="I197" s="1353">
        <v>33.869999999999997</v>
      </c>
      <c r="J197" s="1164">
        <v>1286.95</v>
      </c>
      <c r="K197" s="1353">
        <v>30.76</v>
      </c>
      <c r="L197" s="1164">
        <v>1168.72</v>
      </c>
      <c r="M197" s="1354">
        <f t="shared" si="20"/>
        <v>2.6319392155520569E-2</v>
      </c>
      <c r="N197" s="1355">
        <v>223.3</v>
      </c>
      <c r="O197" s="1355">
        <f t="shared" si="21"/>
        <v>5.8771202683277437</v>
      </c>
      <c r="P197" s="1355">
        <f t="shared" si="22"/>
        <v>1579.163529331234</v>
      </c>
      <c r="Q197" s="1356">
        <f t="shared" si="23"/>
        <v>352.62721609966457</v>
      </c>
      <c r="S197" s="58"/>
      <c r="T197" s="58"/>
    </row>
    <row r="198" spans="1:20" ht="12.75">
      <c r="A198" s="1559"/>
      <c r="B198" s="115">
        <v>6</v>
      </c>
      <c r="C198" s="1162" t="s">
        <v>228</v>
      </c>
      <c r="D198" s="1352">
        <v>48</v>
      </c>
      <c r="E198" s="1163" t="s">
        <v>55</v>
      </c>
      <c r="F198" s="1353">
        <v>63.21</v>
      </c>
      <c r="G198" s="1353">
        <v>2.5299999999999998</v>
      </c>
      <c r="H198" s="1164">
        <v>7.6</v>
      </c>
      <c r="I198" s="1353">
        <v>53.08</v>
      </c>
      <c r="J198" s="1164">
        <v>1955.1</v>
      </c>
      <c r="K198" s="1353">
        <v>53.08</v>
      </c>
      <c r="L198" s="1164">
        <v>1955.1</v>
      </c>
      <c r="M198" s="1354">
        <f t="shared" si="20"/>
        <v>2.7149506419108998E-2</v>
      </c>
      <c r="N198" s="1355">
        <v>223.3</v>
      </c>
      <c r="O198" s="1355">
        <f t="shared" si="21"/>
        <v>6.0624847833870392</v>
      </c>
      <c r="P198" s="1355">
        <f t="shared" si="22"/>
        <v>1628.9703851465399</v>
      </c>
      <c r="Q198" s="1356">
        <f t="shared" si="23"/>
        <v>363.74908700322237</v>
      </c>
      <c r="S198" s="58"/>
      <c r="T198" s="58"/>
    </row>
    <row r="199" spans="1:20" ht="12.75">
      <c r="A199" s="1559"/>
      <c r="B199" s="115">
        <v>7</v>
      </c>
      <c r="C199" s="1162" t="s">
        <v>236</v>
      </c>
      <c r="D199" s="1352">
        <v>105</v>
      </c>
      <c r="E199" s="1357" t="s">
        <v>55</v>
      </c>
      <c r="F199" s="1353">
        <v>97.29</v>
      </c>
      <c r="G199" s="1353">
        <v>6.61</v>
      </c>
      <c r="H199" s="1164">
        <v>17.13</v>
      </c>
      <c r="I199" s="1353">
        <v>73.55</v>
      </c>
      <c r="J199" s="1164">
        <v>2608.98</v>
      </c>
      <c r="K199" s="1353">
        <v>71.599999999999994</v>
      </c>
      <c r="L199" s="1164">
        <v>2539.69</v>
      </c>
      <c r="M199" s="1354">
        <f t="shared" si="20"/>
        <v>2.8192417184774516E-2</v>
      </c>
      <c r="N199" s="1355">
        <v>223.3</v>
      </c>
      <c r="O199" s="1355">
        <f t="shared" si="21"/>
        <v>6.2953667573601502</v>
      </c>
      <c r="P199" s="1355">
        <f t="shared" si="22"/>
        <v>1691.545031086471</v>
      </c>
      <c r="Q199" s="1356">
        <f t="shared" si="23"/>
        <v>377.72200544160899</v>
      </c>
      <c r="S199" s="58"/>
      <c r="T199" s="58"/>
    </row>
    <row r="200" spans="1:20" ht="12.75">
      <c r="A200" s="1559"/>
      <c r="B200" s="115">
        <v>8</v>
      </c>
      <c r="C200" s="1162" t="s">
        <v>234</v>
      </c>
      <c r="D200" s="1352">
        <v>107</v>
      </c>
      <c r="E200" s="1163" t="s">
        <v>55</v>
      </c>
      <c r="F200" s="1353">
        <v>95.55</v>
      </c>
      <c r="G200" s="1353">
        <v>5.36</v>
      </c>
      <c r="H200" s="1164">
        <v>17.2</v>
      </c>
      <c r="I200" s="1353">
        <v>72.989999999999995</v>
      </c>
      <c r="J200" s="1164">
        <v>2563.58</v>
      </c>
      <c r="K200" s="1353">
        <v>72.989999999999995</v>
      </c>
      <c r="L200" s="1164">
        <v>2563.58</v>
      </c>
      <c r="M200" s="1354">
        <f t="shared" si="20"/>
        <v>2.8471902573744528E-2</v>
      </c>
      <c r="N200" s="1355">
        <v>223.3</v>
      </c>
      <c r="O200" s="1355">
        <f t="shared" si="21"/>
        <v>6.3577758447171533</v>
      </c>
      <c r="P200" s="1355">
        <f t="shared" si="22"/>
        <v>1708.3141544246716</v>
      </c>
      <c r="Q200" s="1356">
        <f t="shared" si="23"/>
        <v>381.4665506830292</v>
      </c>
      <c r="S200" s="58"/>
      <c r="T200" s="58"/>
    </row>
    <row r="201" spans="1:20" ht="12.75">
      <c r="A201" s="1559"/>
      <c r="B201" s="115">
        <v>9</v>
      </c>
      <c r="C201" s="1162" t="s">
        <v>231</v>
      </c>
      <c r="D201" s="1352">
        <v>108</v>
      </c>
      <c r="E201" s="1163" t="s">
        <v>55</v>
      </c>
      <c r="F201" s="1353">
        <v>98.53</v>
      </c>
      <c r="G201" s="1353">
        <v>5.37</v>
      </c>
      <c r="H201" s="1164">
        <v>17.28</v>
      </c>
      <c r="I201" s="1353">
        <v>75.88</v>
      </c>
      <c r="J201" s="1164">
        <v>2561.06</v>
      </c>
      <c r="K201" s="1353">
        <v>75.88</v>
      </c>
      <c r="L201" s="1164">
        <v>2561.06</v>
      </c>
      <c r="M201" s="1354">
        <f t="shared" si="20"/>
        <v>2.9628357008426198E-2</v>
      </c>
      <c r="N201" s="1355">
        <v>223.3</v>
      </c>
      <c r="O201" s="1355">
        <f t="shared" si="21"/>
        <v>6.61601211998157</v>
      </c>
      <c r="P201" s="1355">
        <f t="shared" si="22"/>
        <v>1777.7014205055718</v>
      </c>
      <c r="Q201" s="1356">
        <f t="shared" si="23"/>
        <v>396.96072719889418</v>
      </c>
      <c r="S201" s="58"/>
      <c r="T201" s="58"/>
    </row>
    <row r="202" spans="1:20" ht="13.5" thickBot="1">
      <c r="A202" s="1560"/>
      <c r="B202" s="118">
        <v>10</v>
      </c>
      <c r="C202" s="1165" t="s">
        <v>229</v>
      </c>
      <c r="D202" s="1358">
        <v>12</v>
      </c>
      <c r="E202" s="1359" t="s">
        <v>55</v>
      </c>
      <c r="F202" s="1360">
        <v>20.52</v>
      </c>
      <c r="G202" s="1360">
        <v>1.52</v>
      </c>
      <c r="H202" s="1166">
        <v>1.76</v>
      </c>
      <c r="I202" s="1360">
        <v>17.239999999999998</v>
      </c>
      <c r="J202" s="1166">
        <v>604.23</v>
      </c>
      <c r="K202" s="1360">
        <v>17.100000000000001</v>
      </c>
      <c r="L202" s="1166">
        <v>552.99</v>
      </c>
      <c r="M202" s="1361">
        <f t="shared" si="20"/>
        <v>3.0922801497314602E-2</v>
      </c>
      <c r="N202" s="1362">
        <v>223.3</v>
      </c>
      <c r="O202" s="1362">
        <f t="shared" si="21"/>
        <v>6.9050615743503512</v>
      </c>
      <c r="P202" s="1362">
        <f t="shared" si="22"/>
        <v>1855.3680898388761</v>
      </c>
      <c r="Q202" s="1363">
        <f t="shared" si="23"/>
        <v>414.30369446102105</v>
      </c>
      <c r="S202" s="58"/>
      <c r="T202" s="58"/>
    </row>
    <row r="203" spans="1:20" ht="12.75">
      <c r="A203" s="1647" t="s">
        <v>487</v>
      </c>
      <c r="B203" s="24">
        <v>1</v>
      </c>
      <c r="C203" s="1167" t="s">
        <v>243</v>
      </c>
      <c r="D203" s="1364">
        <v>24</v>
      </c>
      <c r="E203" s="1365" t="s">
        <v>55</v>
      </c>
      <c r="F203" s="1366">
        <v>42.67</v>
      </c>
      <c r="G203" s="1366">
        <v>2.69</v>
      </c>
      <c r="H203" s="1168">
        <v>2.95</v>
      </c>
      <c r="I203" s="1366">
        <v>37.03</v>
      </c>
      <c r="J203" s="1168">
        <v>1451.37</v>
      </c>
      <c r="K203" s="1366">
        <v>34.06</v>
      </c>
      <c r="L203" s="1168">
        <v>1207.1099999999999</v>
      </c>
      <c r="M203" s="1367">
        <f t="shared" si="20"/>
        <v>2.8216152629006473E-2</v>
      </c>
      <c r="N203" s="1368">
        <v>223.3</v>
      </c>
      <c r="O203" s="1368">
        <f t="shared" si="21"/>
        <v>6.3006668820571461</v>
      </c>
      <c r="P203" s="1368">
        <f t="shared" si="22"/>
        <v>1692.9691577403885</v>
      </c>
      <c r="Q203" s="1369">
        <f t="shared" si="23"/>
        <v>378.04001292342878</v>
      </c>
      <c r="S203" s="58"/>
      <c r="T203" s="58"/>
    </row>
    <row r="204" spans="1:20" ht="12.75">
      <c r="A204" s="1561"/>
      <c r="B204" s="26">
        <v>2</v>
      </c>
      <c r="C204" s="1370" t="s">
        <v>238</v>
      </c>
      <c r="D204" s="1371">
        <v>6</v>
      </c>
      <c r="E204" s="1372" t="s">
        <v>55</v>
      </c>
      <c r="F204" s="1373">
        <v>9.91</v>
      </c>
      <c r="G204" s="1373">
        <v>0.23</v>
      </c>
      <c r="H204" s="1374">
        <v>0.96</v>
      </c>
      <c r="I204" s="1373">
        <v>8.7200000000000006</v>
      </c>
      <c r="J204" s="1374">
        <v>305.61</v>
      </c>
      <c r="K204" s="1373">
        <v>8.7200000000000006</v>
      </c>
      <c r="L204" s="1374">
        <v>305.61</v>
      </c>
      <c r="M204" s="1375">
        <f t="shared" si="20"/>
        <v>2.8533097738948333E-2</v>
      </c>
      <c r="N204" s="1376">
        <v>223.3</v>
      </c>
      <c r="O204" s="1376">
        <f t="shared" si="21"/>
        <v>6.3714407251071634</v>
      </c>
      <c r="P204" s="1376">
        <f t="shared" si="22"/>
        <v>1711.9858643369</v>
      </c>
      <c r="Q204" s="1377">
        <f t="shared" si="23"/>
        <v>382.2864435064298</v>
      </c>
      <c r="S204" s="58"/>
      <c r="T204" s="58"/>
    </row>
    <row r="205" spans="1:20" ht="12.75">
      <c r="A205" s="1561"/>
      <c r="B205" s="26">
        <v>3</v>
      </c>
      <c r="C205" s="1169" t="s">
        <v>245</v>
      </c>
      <c r="D205" s="1378">
        <v>19</v>
      </c>
      <c r="E205" s="1379" t="s">
        <v>55</v>
      </c>
      <c r="F205" s="1380">
        <v>22.49</v>
      </c>
      <c r="G205" s="1380">
        <v>1.65</v>
      </c>
      <c r="H205" s="1170">
        <v>0.49</v>
      </c>
      <c r="I205" s="1380">
        <v>20.350000000000001</v>
      </c>
      <c r="J205" s="1170">
        <v>670.33</v>
      </c>
      <c r="K205" s="1380">
        <v>20.350000000000001</v>
      </c>
      <c r="L205" s="1170">
        <v>670.33</v>
      </c>
      <c r="M205" s="1381">
        <f t="shared" si="20"/>
        <v>3.0358181791058137E-2</v>
      </c>
      <c r="N205" s="1376">
        <v>223.3</v>
      </c>
      <c r="O205" s="1382">
        <f t="shared" si="21"/>
        <v>6.7789819939432823</v>
      </c>
      <c r="P205" s="1376">
        <f t="shared" si="22"/>
        <v>1821.4909074634882</v>
      </c>
      <c r="Q205" s="1383">
        <f t="shared" si="23"/>
        <v>406.7389196365969</v>
      </c>
      <c r="S205" s="58"/>
      <c r="T205" s="58"/>
    </row>
    <row r="206" spans="1:20" ht="12.75">
      <c r="A206" s="1561"/>
      <c r="B206" s="26">
        <v>4</v>
      </c>
      <c r="C206" s="1169" t="s">
        <v>242</v>
      </c>
      <c r="D206" s="1378">
        <v>11</v>
      </c>
      <c r="E206" s="1379" t="s">
        <v>55</v>
      </c>
      <c r="F206" s="1380">
        <v>23.79</v>
      </c>
      <c r="G206" s="1380">
        <v>0</v>
      </c>
      <c r="H206" s="1170">
        <v>0</v>
      </c>
      <c r="I206" s="1380">
        <v>23.79</v>
      </c>
      <c r="J206" s="1170">
        <v>766.97</v>
      </c>
      <c r="K206" s="1380">
        <v>16.02</v>
      </c>
      <c r="L206" s="1170">
        <v>516.54999999999995</v>
      </c>
      <c r="M206" s="1381">
        <f t="shared" si="20"/>
        <v>3.1013454651050237E-2</v>
      </c>
      <c r="N206" s="1376">
        <v>223.3</v>
      </c>
      <c r="O206" s="1382">
        <f t="shared" si="21"/>
        <v>6.9253044235795187</v>
      </c>
      <c r="P206" s="1376">
        <f t="shared" si="22"/>
        <v>1860.8072790630144</v>
      </c>
      <c r="Q206" s="1383">
        <f t="shared" si="23"/>
        <v>415.51826541477118</v>
      </c>
      <c r="S206" s="58"/>
      <c r="T206" s="58"/>
    </row>
    <row r="207" spans="1:20" ht="12.75">
      <c r="A207" s="1561"/>
      <c r="B207" s="26">
        <v>5</v>
      </c>
      <c r="C207" s="1169" t="s">
        <v>240</v>
      </c>
      <c r="D207" s="1378">
        <v>17</v>
      </c>
      <c r="E207" s="1379" t="s">
        <v>55</v>
      </c>
      <c r="F207" s="1380">
        <v>23.04</v>
      </c>
      <c r="G207" s="1380">
        <v>1.82</v>
      </c>
      <c r="H207" s="1170">
        <v>0.8</v>
      </c>
      <c r="I207" s="1380">
        <v>20.420000000000002</v>
      </c>
      <c r="J207" s="1170">
        <v>635.98</v>
      </c>
      <c r="K207" s="1380">
        <v>20.420000000000002</v>
      </c>
      <c r="L207" s="1170">
        <v>635.98</v>
      </c>
      <c r="M207" s="1381">
        <f t="shared" si="20"/>
        <v>3.2107927922261706E-2</v>
      </c>
      <c r="N207" s="1376">
        <v>223.3</v>
      </c>
      <c r="O207" s="1382">
        <f t="shared" si="21"/>
        <v>7.1697003050410393</v>
      </c>
      <c r="P207" s="1376">
        <f t="shared" si="22"/>
        <v>1926.4756753357024</v>
      </c>
      <c r="Q207" s="1383">
        <f t="shared" si="23"/>
        <v>430.18201830246238</v>
      </c>
      <c r="S207" s="58"/>
      <c r="T207" s="58"/>
    </row>
    <row r="208" spans="1:20" ht="12.75">
      <c r="A208" s="1561"/>
      <c r="B208" s="26">
        <v>6</v>
      </c>
      <c r="C208" s="1169" t="s">
        <v>246</v>
      </c>
      <c r="D208" s="1378">
        <v>4</v>
      </c>
      <c r="E208" s="1379" t="s">
        <v>55</v>
      </c>
      <c r="F208" s="1380">
        <v>8.33</v>
      </c>
      <c r="G208" s="1380">
        <v>0.73</v>
      </c>
      <c r="H208" s="1170">
        <v>0.64</v>
      </c>
      <c r="I208" s="1380">
        <v>6.96</v>
      </c>
      <c r="J208" s="1170">
        <v>215.91</v>
      </c>
      <c r="K208" s="1380">
        <v>6.96</v>
      </c>
      <c r="L208" s="1170">
        <v>215.91</v>
      </c>
      <c r="M208" s="1381">
        <f t="shared" si="20"/>
        <v>3.223565374461581E-2</v>
      </c>
      <c r="N208" s="1376">
        <v>223.3</v>
      </c>
      <c r="O208" s="1382">
        <f t="shared" si="21"/>
        <v>7.1982214811727108</v>
      </c>
      <c r="P208" s="1376">
        <f t="shared" si="22"/>
        <v>1934.1392246769487</v>
      </c>
      <c r="Q208" s="1383">
        <f t="shared" si="23"/>
        <v>431.89328887036265</v>
      </c>
      <c r="S208" s="58"/>
      <c r="T208" s="58"/>
    </row>
    <row r="209" spans="1:20" ht="12.75">
      <c r="A209" s="1561"/>
      <c r="B209" s="26">
        <v>7</v>
      </c>
      <c r="C209" s="1169" t="s">
        <v>239</v>
      </c>
      <c r="D209" s="1378">
        <v>5</v>
      </c>
      <c r="E209" s="1379" t="s">
        <v>55</v>
      </c>
      <c r="F209" s="1380">
        <v>21.29</v>
      </c>
      <c r="G209" s="1380">
        <v>0.33</v>
      </c>
      <c r="H209" s="1170">
        <v>0.82</v>
      </c>
      <c r="I209" s="1380">
        <v>20.14</v>
      </c>
      <c r="J209" s="1170">
        <v>655.23</v>
      </c>
      <c r="K209" s="1380">
        <v>20.14</v>
      </c>
      <c r="L209" s="1170">
        <v>611.46</v>
      </c>
      <c r="M209" s="1381">
        <f t="shared" si="20"/>
        <v>3.2937559284335852E-2</v>
      </c>
      <c r="N209" s="1376">
        <v>223.3</v>
      </c>
      <c r="O209" s="1382">
        <f t="shared" si="21"/>
        <v>7.3549569881921961</v>
      </c>
      <c r="P209" s="1376">
        <f t="shared" si="22"/>
        <v>1976.2535570601513</v>
      </c>
      <c r="Q209" s="1383">
        <f t="shared" si="23"/>
        <v>441.29741929153181</v>
      </c>
      <c r="S209" s="58"/>
      <c r="T209" s="58"/>
    </row>
    <row r="210" spans="1:20" ht="12.75">
      <c r="A210" s="1561"/>
      <c r="B210" s="26">
        <v>8</v>
      </c>
      <c r="C210" s="1169" t="s">
        <v>237</v>
      </c>
      <c r="D210" s="1378">
        <v>4</v>
      </c>
      <c r="E210" s="1384" t="s">
        <v>55</v>
      </c>
      <c r="F210" s="1380">
        <v>7.62</v>
      </c>
      <c r="G210" s="1380">
        <v>0.21</v>
      </c>
      <c r="H210" s="1170">
        <v>0.4</v>
      </c>
      <c r="I210" s="1380">
        <v>7.01</v>
      </c>
      <c r="J210" s="1170">
        <v>191.55</v>
      </c>
      <c r="K210" s="1380">
        <v>7.01</v>
      </c>
      <c r="L210" s="1170">
        <v>191.55</v>
      </c>
      <c r="M210" s="1381">
        <f t="shared" si="20"/>
        <v>3.659618898459932E-2</v>
      </c>
      <c r="N210" s="1376">
        <v>223.3</v>
      </c>
      <c r="O210" s="1382">
        <f t="shared" si="21"/>
        <v>8.171929000261029</v>
      </c>
      <c r="P210" s="1376">
        <f t="shared" si="22"/>
        <v>2195.7713390759591</v>
      </c>
      <c r="Q210" s="1383">
        <f t="shared" si="23"/>
        <v>490.31574001566167</v>
      </c>
      <c r="S210" s="58"/>
      <c r="T210" s="58"/>
    </row>
    <row r="211" spans="1:20" ht="12.75">
      <c r="A211" s="1561"/>
      <c r="B211" s="26">
        <v>9</v>
      </c>
      <c r="C211" s="1169" t="s">
        <v>241</v>
      </c>
      <c r="D211" s="1378">
        <v>12</v>
      </c>
      <c r="E211" s="1379" t="s">
        <v>55</v>
      </c>
      <c r="F211" s="1380">
        <v>26.68</v>
      </c>
      <c r="G211" s="1380">
        <v>1.64</v>
      </c>
      <c r="H211" s="1170">
        <v>1.92</v>
      </c>
      <c r="I211" s="1380">
        <v>23.12</v>
      </c>
      <c r="J211" s="1170">
        <v>592.58000000000004</v>
      </c>
      <c r="K211" s="1380">
        <v>23.12</v>
      </c>
      <c r="L211" s="1170">
        <v>592.58000000000004</v>
      </c>
      <c r="M211" s="1381">
        <f t="shared" si="20"/>
        <v>3.9015829086368081E-2</v>
      </c>
      <c r="N211" s="1376">
        <v>223.3</v>
      </c>
      <c r="O211" s="1382">
        <f t="shared" si="21"/>
        <v>8.7122346349859932</v>
      </c>
      <c r="P211" s="1376">
        <f t="shared" si="22"/>
        <v>2340.9497451820853</v>
      </c>
      <c r="Q211" s="1383">
        <f t="shared" si="23"/>
        <v>522.73407809915966</v>
      </c>
      <c r="S211" s="58"/>
      <c r="T211" s="58"/>
    </row>
    <row r="212" spans="1:20" ht="13.5" thickBot="1">
      <c r="A212" s="1562"/>
      <c r="B212" s="29">
        <v>10</v>
      </c>
      <c r="C212" s="1171" t="s">
        <v>244</v>
      </c>
      <c r="D212" s="1385">
        <v>4</v>
      </c>
      <c r="E212" s="1386" t="s">
        <v>55</v>
      </c>
      <c r="F212" s="1387">
        <v>6.8</v>
      </c>
      <c r="G212" s="1387">
        <v>0.14000000000000001</v>
      </c>
      <c r="H212" s="1172">
        <v>0.04</v>
      </c>
      <c r="I212" s="1387">
        <v>6.62</v>
      </c>
      <c r="J212" s="1172">
        <v>158.1</v>
      </c>
      <c r="K212" s="1387">
        <v>6.62</v>
      </c>
      <c r="L212" s="1172">
        <v>158.1</v>
      </c>
      <c r="M212" s="1388">
        <f t="shared" si="20"/>
        <v>4.1872232764073376E-2</v>
      </c>
      <c r="N212" s="1389">
        <v>223.3</v>
      </c>
      <c r="O212" s="1390">
        <f t="shared" si="21"/>
        <v>9.3500695762175852</v>
      </c>
      <c r="P212" s="1389">
        <f t="shared" si="22"/>
        <v>2512.3339658444024</v>
      </c>
      <c r="Q212" s="1391">
        <f t="shared" si="23"/>
        <v>561.00417457305514</v>
      </c>
      <c r="S212" s="58"/>
      <c r="T212" s="58"/>
    </row>
    <row r="213" spans="1:20" ht="12.75">
      <c r="S213" s="58"/>
      <c r="T213" s="58"/>
    </row>
    <row r="214" spans="1:20" s="12" customFormat="1" ht="20.25" customHeight="1">
      <c r="A214" s="1640" t="s">
        <v>35</v>
      </c>
      <c r="B214" s="1640"/>
      <c r="C214" s="1640"/>
      <c r="D214" s="1640"/>
      <c r="E214" s="1640"/>
      <c r="F214" s="1640"/>
      <c r="G214" s="1640"/>
      <c r="H214" s="1640"/>
      <c r="I214" s="1640"/>
      <c r="J214" s="1640"/>
      <c r="K214" s="1640"/>
      <c r="L214" s="1640"/>
      <c r="M214" s="1640"/>
      <c r="N214" s="1640"/>
      <c r="O214" s="1640"/>
      <c r="P214" s="1640"/>
      <c r="Q214" s="1640"/>
      <c r="S214" s="923"/>
      <c r="T214" s="923"/>
    </row>
    <row r="215" spans="1:20" s="12" customFormat="1" ht="14.25" customHeight="1" thickBot="1">
      <c r="A215" s="1630" t="s">
        <v>890</v>
      </c>
      <c r="B215" s="1630"/>
      <c r="C215" s="1630"/>
      <c r="D215" s="1630"/>
      <c r="E215" s="1630"/>
      <c r="F215" s="1630"/>
      <c r="G215" s="1630"/>
      <c r="H215" s="1630"/>
      <c r="I215" s="1630"/>
      <c r="J215" s="1630"/>
      <c r="K215" s="1630"/>
      <c r="L215" s="1630"/>
      <c r="M215" s="1630"/>
      <c r="N215" s="1630"/>
      <c r="O215" s="1630"/>
      <c r="P215" s="1630"/>
      <c r="Q215" s="1630"/>
      <c r="S215" s="58"/>
      <c r="T215" s="58"/>
    </row>
    <row r="216" spans="1:20" ht="12.75" customHeight="1">
      <c r="A216" s="1581" t="s">
        <v>1</v>
      </c>
      <c r="B216" s="1584" t="s">
        <v>0</v>
      </c>
      <c r="C216" s="1565" t="s">
        <v>2</v>
      </c>
      <c r="D216" s="1565" t="s">
        <v>3</v>
      </c>
      <c r="E216" s="1565" t="s">
        <v>13</v>
      </c>
      <c r="F216" s="1575" t="s">
        <v>14</v>
      </c>
      <c r="G216" s="1576"/>
      <c r="H216" s="1576"/>
      <c r="I216" s="1577"/>
      <c r="J216" s="1565" t="s">
        <v>4</v>
      </c>
      <c r="K216" s="1565" t="s">
        <v>15</v>
      </c>
      <c r="L216" s="1565" t="s">
        <v>5</v>
      </c>
      <c r="M216" s="1565" t="s">
        <v>6</v>
      </c>
      <c r="N216" s="1565" t="s">
        <v>16</v>
      </c>
      <c r="O216" s="1621" t="s">
        <v>17</v>
      </c>
      <c r="P216" s="1621" t="s">
        <v>36</v>
      </c>
      <c r="Q216" s="1567" t="s">
        <v>26</v>
      </c>
      <c r="S216" s="58"/>
      <c r="T216" s="58"/>
    </row>
    <row r="217" spans="1:20" s="2" customFormat="1" ht="33.75">
      <c r="A217" s="1582"/>
      <c r="B217" s="1585"/>
      <c r="C217" s="1587"/>
      <c r="D217" s="1566"/>
      <c r="E217" s="1566"/>
      <c r="F217" s="381" t="s">
        <v>18</v>
      </c>
      <c r="G217" s="381" t="s">
        <v>19</v>
      </c>
      <c r="H217" s="381" t="s">
        <v>20</v>
      </c>
      <c r="I217" s="381" t="s">
        <v>21</v>
      </c>
      <c r="J217" s="1566"/>
      <c r="K217" s="1566"/>
      <c r="L217" s="1566"/>
      <c r="M217" s="1566"/>
      <c r="N217" s="1566"/>
      <c r="O217" s="1622"/>
      <c r="P217" s="1622"/>
      <c r="Q217" s="1568"/>
      <c r="S217" s="58"/>
      <c r="T217" s="58"/>
    </row>
    <row r="218" spans="1:20" s="3" customFormat="1" ht="17.25" customHeight="1" thickBot="1">
      <c r="A218" s="1583"/>
      <c r="B218" s="1586"/>
      <c r="C218" s="1588"/>
      <c r="D218" s="43" t="s">
        <v>7</v>
      </c>
      <c r="E218" s="43" t="s">
        <v>8</v>
      </c>
      <c r="F218" s="43" t="s">
        <v>9</v>
      </c>
      <c r="G218" s="43" t="s">
        <v>9</v>
      </c>
      <c r="H218" s="43" t="s">
        <v>9</v>
      </c>
      <c r="I218" s="43" t="s">
        <v>9</v>
      </c>
      <c r="J218" s="43" t="s">
        <v>22</v>
      </c>
      <c r="K218" s="43" t="s">
        <v>9</v>
      </c>
      <c r="L218" s="43" t="s">
        <v>22</v>
      </c>
      <c r="M218" s="43" t="s">
        <v>93</v>
      </c>
      <c r="N218" s="43" t="s">
        <v>10</v>
      </c>
      <c r="O218" s="43" t="s">
        <v>24</v>
      </c>
      <c r="P218" s="44" t="s">
        <v>37</v>
      </c>
      <c r="Q218" s="45" t="s">
        <v>28</v>
      </c>
      <c r="S218" s="58"/>
      <c r="T218" s="58"/>
    </row>
    <row r="219" spans="1:20" ht="12.75">
      <c r="A219" s="1684" t="s">
        <v>334</v>
      </c>
      <c r="B219" s="46">
        <v>1</v>
      </c>
      <c r="C219" s="479" t="s">
        <v>861</v>
      </c>
      <c r="D219" s="480">
        <v>30</v>
      </c>
      <c r="E219" s="480">
        <v>1987</v>
      </c>
      <c r="F219" s="895">
        <v>20.61</v>
      </c>
      <c r="G219" s="895">
        <v>4.1619999999999999</v>
      </c>
      <c r="H219" s="895">
        <v>4.8</v>
      </c>
      <c r="I219" s="895">
        <v>11.648</v>
      </c>
      <c r="J219" s="896">
        <v>1595.47</v>
      </c>
      <c r="K219" s="895">
        <v>11.648</v>
      </c>
      <c r="L219" s="896">
        <v>1595.47</v>
      </c>
      <c r="M219" s="897">
        <f>K219/L219</f>
        <v>7.300670021999787E-3</v>
      </c>
      <c r="N219" s="896">
        <v>251.35</v>
      </c>
      <c r="O219" s="256">
        <f>M219*N219</f>
        <v>1.8350234100296463</v>
      </c>
      <c r="P219" s="1221">
        <f>M219*60*1000</f>
        <v>438.0402013199872</v>
      </c>
      <c r="Q219" s="414">
        <f>P219*N219/1000</f>
        <v>110.10140460177878</v>
      </c>
      <c r="R219" s="6"/>
      <c r="S219" s="58"/>
      <c r="T219" s="58"/>
    </row>
    <row r="220" spans="1:20" ht="12.75">
      <c r="A220" s="1684"/>
      <c r="B220" s="46">
        <v>2</v>
      </c>
      <c r="C220" s="482" t="s">
        <v>633</v>
      </c>
      <c r="D220" s="415">
        <v>29</v>
      </c>
      <c r="E220" s="415">
        <v>1984</v>
      </c>
      <c r="F220" s="81">
        <v>16.783999999999999</v>
      </c>
      <c r="G220" s="81">
        <v>3.4830000000000001</v>
      </c>
      <c r="H220" s="81">
        <v>0.93400000000000005</v>
      </c>
      <c r="I220" s="81">
        <v>12.367000000000001</v>
      </c>
      <c r="J220" s="416">
        <v>1502.19</v>
      </c>
      <c r="K220" s="81">
        <v>12.367000000000001</v>
      </c>
      <c r="L220" s="416">
        <v>1502.19</v>
      </c>
      <c r="M220" s="74">
        <f t="shared" ref="M220:M228" si="24">K220/L220</f>
        <v>8.2326470020436839E-3</v>
      </c>
      <c r="N220" s="896">
        <v>251.35</v>
      </c>
      <c r="O220" s="420">
        <f t="shared" ref="O220:O238" si="25">M220*N220</f>
        <v>2.0692758239636797</v>
      </c>
      <c r="P220" s="1221">
        <f t="shared" ref="P220:P238" si="26">M220*60*1000</f>
        <v>493.95882012262103</v>
      </c>
      <c r="Q220" s="421">
        <f t="shared" ref="Q220:Q238" si="27">P220*N220/1000</f>
        <v>124.1565494378208</v>
      </c>
      <c r="S220" s="58"/>
      <c r="T220" s="58"/>
    </row>
    <row r="221" spans="1:20" ht="12.75">
      <c r="A221" s="1684"/>
      <c r="B221" s="46">
        <v>3</v>
      </c>
      <c r="C221" s="482" t="s">
        <v>631</v>
      </c>
      <c r="D221" s="415">
        <v>25</v>
      </c>
      <c r="E221" s="415">
        <v>1969</v>
      </c>
      <c r="F221" s="81">
        <v>17.579999999999998</v>
      </c>
      <c r="G221" s="81">
        <v>1.5249999999999999</v>
      </c>
      <c r="H221" s="81">
        <v>3.84</v>
      </c>
      <c r="I221" s="81">
        <v>12.215</v>
      </c>
      <c r="J221" s="416">
        <v>1330.98</v>
      </c>
      <c r="K221" s="81">
        <v>12.215</v>
      </c>
      <c r="L221" s="416">
        <v>1330.98</v>
      </c>
      <c r="M221" s="74">
        <f t="shared" si="24"/>
        <v>9.177448196066057E-3</v>
      </c>
      <c r="N221" s="896">
        <v>251.35</v>
      </c>
      <c r="O221" s="420">
        <f t="shared" si="25"/>
        <v>2.3067516040812035</v>
      </c>
      <c r="P221" s="1221">
        <f t="shared" si="26"/>
        <v>550.64689176396337</v>
      </c>
      <c r="Q221" s="421">
        <f t="shared" si="27"/>
        <v>138.4050962448722</v>
      </c>
      <c r="S221" s="58"/>
      <c r="T221" s="58"/>
    </row>
    <row r="222" spans="1:20" ht="12.75">
      <c r="A222" s="1684"/>
      <c r="B222" s="46">
        <v>4</v>
      </c>
      <c r="C222" s="482" t="s">
        <v>634</v>
      </c>
      <c r="D222" s="415">
        <v>30</v>
      </c>
      <c r="E222" s="415">
        <v>1985</v>
      </c>
      <c r="F222" s="81">
        <v>22.01</v>
      </c>
      <c r="G222" s="81">
        <v>3.37</v>
      </c>
      <c r="H222" s="81">
        <v>4.8</v>
      </c>
      <c r="I222" s="81">
        <v>13.84</v>
      </c>
      <c r="J222" s="416">
        <v>1495.81</v>
      </c>
      <c r="K222" s="81">
        <v>13.84</v>
      </c>
      <c r="L222" s="416">
        <v>1495.81</v>
      </c>
      <c r="M222" s="74">
        <f t="shared" si="24"/>
        <v>9.2525120169005427E-3</v>
      </c>
      <c r="N222" s="896">
        <v>251.35</v>
      </c>
      <c r="O222" s="420">
        <f t="shared" si="25"/>
        <v>2.3256188954479513</v>
      </c>
      <c r="P222" s="1221">
        <f t="shared" si="26"/>
        <v>555.15072101403246</v>
      </c>
      <c r="Q222" s="421">
        <f t="shared" si="27"/>
        <v>139.53713372687704</v>
      </c>
      <c r="S222" s="58"/>
      <c r="T222" s="58"/>
    </row>
    <row r="223" spans="1:20" ht="12.75">
      <c r="A223" s="1684"/>
      <c r="B223" s="46">
        <v>5</v>
      </c>
      <c r="C223" s="482" t="s">
        <v>636</v>
      </c>
      <c r="D223" s="415">
        <v>60</v>
      </c>
      <c r="E223" s="415">
        <v>1971</v>
      </c>
      <c r="F223" s="81">
        <v>41.703000000000003</v>
      </c>
      <c r="G223" s="81">
        <v>5.0890000000000004</v>
      </c>
      <c r="H223" s="81">
        <v>9.6</v>
      </c>
      <c r="I223" s="81">
        <v>27.013999999999999</v>
      </c>
      <c r="J223" s="416">
        <v>2799.04</v>
      </c>
      <c r="K223" s="81">
        <v>27.013999999999999</v>
      </c>
      <c r="L223" s="416">
        <v>2799.04</v>
      </c>
      <c r="M223" s="74">
        <f t="shared" si="24"/>
        <v>9.6511661140962612E-3</v>
      </c>
      <c r="N223" s="896">
        <v>251.35</v>
      </c>
      <c r="O223" s="420">
        <f t="shared" si="25"/>
        <v>2.4258206027780953</v>
      </c>
      <c r="P223" s="1221">
        <f t="shared" si="26"/>
        <v>579.06996684577575</v>
      </c>
      <c r="Q223" s="421">
        <f t="shared" si="27"/>
        <v>145.54923616668574</v>
      </c>
      <c r="S223" s="58"/>
      <c r="T223" s="58"/>
    </row>
    <row r="224" spans="1:20" ht="12.75">
      <c r="A224" s="1684"/>
      <c r="B224" s="46">
        <v>6</v>
      </c>
      <c r="C224" s="482" t="s">
        <v>635</v>
      </c>
      <c r="D224" s="415">
        <v>76</v>
      </c>
      <c r="E224" s="415">
        <v>1976</v>
      </c>
      <c r="F224" s="81">
        <v>58.57</v>
      </c>
      <c r="G224" s="81">
        <v>7.7460000000000004</v>
      </c>
      <c r="H224" s="81">
        <v>12</v>
      </c>
      <c r="I224" s="81">
        <v>38.823999999999998</v>
      </c>
      <c r="J224" s="416">
        <v>3969.57</v>
      </c>
      <c r="K224" s="81">
        <v>38.823999999999998</v>
      </c>
      <c r="L224" s="416">
        <v>3969.57</v>
      </c>
      <c r="M224" s="74">
        <f t="shared" si="24"/>
        <v>9.7804044266759371E-3</v>
      </c>
      <c r="N224" s="896">
        <v>251.35</v>
      </c>
      <c r="O224" s="420">
        <f t="shared" si="25"/>
        <v>2.4583046526449968</v>
      </c>
      <c r="P224" s="1221">
        <f t="shared" si="26"/>
        <v>586.82426560055626</v>
      </c>
      <c r="Q224" s="421">
        <f t="shared" si="27"/>
        <v>147.49827915869983</v>
      </c>
      <c r="S224" s="58"/>
      <c r="T224" s="58"/>
    </row>
    <row r="225" spans="1:20" ht="12.75">
      <c r="A225" s="1665"/>
      <c r="B225" s="46">
        <v>7</v>
      </c>
      <c r="C225" s="482" t="s">
        <v>637</v>
      </c>
      <c r="D225" s="415">
        <v>34</v>
      </c>
      <c r="E225" s="415">
        <v>1983</v>
      </c>
      <c r="F225" s="81">
        <v>30.65</v>
      </c>
      <c r="G225" s="81">
        <v>4.2779999999999996</v>
      </c>
      <c r="H225" s="81">
        <v>5.12</v>
      </c>
      <c r="I225" s="81">
        <v>21.251999999999999</v>
      </c>
      <c r="J225" s="416">
        <v>2162.7199999999998</v>
      </c>
      <c r="K225" s="81">
        <v>21.251999999999999</v>
      </c>
      <c r="L225" s="416">
        <v>2162.7199999999998</v>
      </c>
      <c r="M225" s="74">
        <f t="shared" si="24"/>
        <v>9.826514759192129E-3</v>
      </c>
      <c r="N225" s="896">
        <v>251.35</v>
      </c>
      <c r="O225" s="420">
        <f t="shared" si="25"/>
        <v>2.4698944847229414</v>
      </c>
      <c r="P225" s="1221">
        <f t="shared" si="26"/>
        <v>589.59088555152778</v>
      </c>
      <c r="Q225" s="421">
        <f t="shared" si="27"/>
        <v>148.19366908337651</v>
      </c>
      <c r="S225" s="58"/>
      <c r="T225" s="58"/>
    </row>
    <row r="226" spans="1:20" ht="12.75">
      <c r="A226" s="1665"/>
      <c r="B226" s="46">
        <v>8</v>
      </c>
      <c r="C226" s="482" t="s">
        <v>632</v>
      </c>
      <c r="D226" s="415">
        <v>29</v>
      </c>
      <c r="E226" s="415">
        <v>1991</v>
      </c>
      <c r="F226" s="81">
        <v>22.59</v>
      </c>
      <c r="G226" s="81">
        <v>2.758</v>
      </c>
      <c r="H226" s="81">
        <v>4.5599999999999996</v>
      </c>
      <c r="I226" s="81">
        <v>15.272</v>
      </c>
      <c r="J226" s="416">
        <v>1509.42</v>
      </c>
      <c r="K226" s="81">
        <v>15.272</v>
      </c>
      <c r="L226" s="416">
        <v>1509.42</v>
      </c>
      <c r="M226" s="74">
        <f t="shared" si="24"/>
        <v>1.0117793589590703E-2</v>
      </c>
      <c r="N226" s="896">
        <v>251.35</v>
      </c>
      <c r="O226" s="420">
        <f t="shared" si="25"/>
        <v>2.5431074187436229</v>
      </c>
      <c r="P226" s="1221">
        <f t="shared" si="26"/>
        <v>607.06761537544219</v>
      </c>
      <c r="Q226" s="421">
        <f t="shared" si="27"/>
        <v>152.5864451246174</v>
      </c>
      <c r="S226" s="58"/>
      <c r="T226" s="58"/>
    </row>
    <row r="227" spans="1:20" ht="12.75">
      <c r="A227" s="1665"/>
      <c r="B227" s="46">
        <v>9</v>
      </c>
      <c r="C227" s="482" t="s">
        <v>862</v>
      </c>
      <c r="D227" s="415">
        <v>45</v>
      </c>
      <c r="E227" s="415">
        <v>1973</v>
      </c>
      <c r="F227" s="81">
        <v>35.777999999999999</v>
      </c>
      <c r="G227" s="81">
        <v>4.2110000000000003</v>
      </c>
      <c r="H227" s="81">
        <v>7.2</v>
      </c>
      <c r="I227" s="81">
        <v>24.367000000000001</v>
      </c>
      <c r="J227" s="416">
        <v>2317.75</v>
      </c>
      <c r="K227" s="81">
        <v>24.367000000000001</v>
      </c>
      <c r="L227" s="416">
        <v>2317.75</v>
      </c>
      <c r="M227" s="74">
        <f t="shared" si="24"/>
        <v>1.0513213245604574E-2</v>
      </c>
      <c r="N227" s="896">
        <v>251.35</v>
      </c>
      <c r="O227" s="420">
        <f t="shared" si="25"/>
        <v>2.6424961492827097</v>
      </c>
      <c r="P227" s="1221">
        <f t="shared" si="26"/>
        <v>630.79279473627435</v>
      </c>
      <c r="Q227" s="421">
        <f t="shared" si="27"/>
        <v>158.54976895696257</v>
      </c>
      <c r="S227" s="58"/>
      <c r="T227" s="58"/>
    </row>
    <row r="228" spans="1:20" ht="13.5" thickBot="1">
      <c r="A228" s="1665"/>
      <c r="B228" s="46">
        <v>10</v>
      </c>
      <c r="C228" s="484" t="s">
        <v>863</v>
      </c>
      <c r="D228" s="485">
        <v>21</v>
      </c>
      <c r="E228" s="485">
        <v>1987</v>
      </c>
      <c r="F228" s="898">
        <v>16.79</v>
      </c>
      <c r="G228" s="898">
        <v>1.028</v>
      </c>
      <c r="H228" s="898">
        <v>3.36</v>
      </c>
      <c r="I228" s="898">
        <v>12.401999999999999</v>
      </c>
      <c r="J228" s="899">
        <v>1097.0999999999999</v>
      </c>
      <c r="K228" s="898">
        <v>12.401999999999999</v>
      </c>
      <c r="L228" s="899">
        <v>1097.0999999999999</v>
      </c>
      <c r="M228" s="900">
        <f t="shared" si="24"/>
        <v>1.1304347826086957E-2</v>
      </c>
      <c r="N228" s="899">
        <v>251.35</v>
      </c>
      <c r="O228" s="349">
        <f t="shared" si="25"/>
        <v>2.8413478260869565</v>
      </c>
      <c r="P228" s="899">
        <f t="shared" si="26"/>
        <v>678.26086956521738</v>
      </c>
      <c r="Q228" s="489">
        <f t="shared" si="27"/>
        <v>170.48086956521738</v>
      </c>
      <c r="S228" s="58"/>
      <c r="T228" s="58"/>
    </row>
    <row r="229" spans="1:20" ht="12.75">
      <c r="A229" s="1685" t="s">
        <v>335</v>
      </c>
      <c r="B229" s="19">
        <v>1</v>
      </c>
      <c r="C229" s="492" t="s">
        <v>638</v>
      </c>
      <c r="D229" s="263">
        <v>100</v>
      </c>
      <c r="E229" s="263">
        <v>1969</v>
      </c>
      <c r="F229" s="439">
        <v>89.77</v>
      </c>
      <c r="G229" s="439">
        <v>8.4529999999999994</v>
      </c>
      <c r="H229" s="439">
        <v>16</v>
      </c>
      <c r="I229" s="439">
        <v>65.316999999999993</v>
      </c>
      <c r="J229" s="436">
        <v>4625.66</v>
      </c>
      <c r="K229" s="439">
        <v>65.316999999999993</v>
      </c>
      <c r="L229" s="436">
        <v>4625.66</v>
      </c>
      <c r="M229" s="901">
        <f>K229/L229</f>
        <v>1.4120579549729119E-2</v>
      </c>
      <c r="N229" s="902">
        <v>251.35</v>
      </c>
      <c r="O229" s="260">
        <f t="shared" si="25"/>
        <v>3.5492076698244142</v>
      </c>
      <c r="P229" s="902">
        <f t="shared" si="26"/>
        <v>847.23477298374712</v>
      </c>
      <c r="Q229" s="261">
        <f t="shared" si="27"/>
        <v>212.95246018946483</v>
      </c>
      <c r="S229" s="58"/>
      <c r="T229" s="58"/>
    </row>
    <row r="230" spans="1:20" ht="12.75">
      <c r="A230" s="1686"/>
      <c r="B230" s="20">
        <v>2</v>
      </c>
      <c r="C230" s="492" t="s">
        <v>639</v>
      </c>
      <c r="D230" s="263">
        <v>119</v>
      </c>
      <c r="E230" s="263">
        <v>1971</v>
      </c>
      <c r="F230" s="258">
        <v>114.703</v>
      </c>
      <c r="G230" s="258">
        <v>11.734999999999999</v>
      </c>
      <c r="H230" s="258">
        <v>19.04</v>
      </c>
      <c r="I230" s="258">
        <v>83.927999999999997</v>
      </c>
      <c r="J230" s="902">
        <v>5772.18</v>
      </c>
      <c r="K230" s="258">
        <v>83.927999999999997</v>
      </c>
      <c r="L230" s="902">
        <v>5772.18</v>
      </c>
      <c r="M230" s="901">
        <f>K230/L230</f>
        <v>1.4540087107470659E-2</v>
      </c>
      <c r="N230" s="902">
        <v>251.35</v>
      </c>
      <c r="O230" s="260">
        <f t="shared" si="25"/>
        <v>3.6546508944627503</v>
      </c>
      <c r="P230" s="902">
        <f t="shared" si="26"/>
        <v>872.40522644823955</v>
      </c>
      <c r="Q230" s="261">
        <f t="shared" si="27"/>
        <v>219.279053667765</v>
      </c>
      <c r="S230" s="58"/>
      <c r="T230" s="58"/>
    </row>
    <row r="231" spans="1:20" ht="12.75">
      <c r="A231" s="1686"/>
      <c r="B231" s="20"/>
      <c r="C231" s="492" t="s">
        <v>864</v>
      </c>
      <c r="D231" s="263">
        <v>45</v>
      </c>
      <c r="E231" s="263">
        <v>1979</v>
      </c>
      <c r="F231" s="264">
        <v>46.427999999999997</v>
      </c>
      <c r="G231" s="264">
        <v>5.0389999999999997</v>
      </c>
      <c r="H231" s="264">
        <v>7.2</v>
      </c>
      <c r="I231" s="264">
        <v>34.189</v>
      </c>
      <c r="J231" s="268">
        <v>2320.38</v>
      </c>
      <c r="K231" s="264">
        <v>34.189</v>
      </c>
      <c r="L231" s="268">
        <v>2320.38</v>
      </c>
      <c r="M231" s="265">
        <f t="shared" ref="M231:M238" si="28">K231/L231</f>
        <v>1.4734224566665803E-2</v>
      </c>
      <c r="N231" s="902">
        <v>251.35</v>
      </c>
      <c r="O231" s="260">
        <f t="shared" si="25"/>
        <v>3.7034473448314498</v>
      </c>
      <c r="P231" s="902">
        <f t="shared" si="26"/>
        <v>884.05347399994821</v>
      </c>
      <c r="Q231" s="267">
        <f t="shared" si="27"/>
        <v>222.20684068988697</v>
      </c>
      <c r="S231" s="58"/>
      <c r="T231" s="58"/>
    </row>
    <row r="232" spans="1:20" ht="12.75">
      <c r="A232" s="1686"/>
      <c r="B232" s="20"/>
      <c r="C232" s="492" t="s">
        <v>865</v>
      </c>
      <c r="D232" s="263">
        <v>100</v>
      </c>
      <c r="E232" s="263">
        <v>1969</v>
      </c>
      <c r="F232" s="264">
        <v>91.963999999999999</v>
      </c>
      <c r="G232" s="264">
        <v>8.5030000000000001</v>
      </c>
      <c r="H232" s="264">
        <v>15.92</v>
      </c>
      <c r="I232" s="264">
        <v>67.540999999999997</v>
      </c>
      <c r="J232" s="268">
        <v>4440.95</v>
      </c>
      <c r="K232" s="264">
        <v>67.540999999999997</v>
      </c>
      <c r="L232" s="268">
        <v>4440.95</v>
      </c>
      <c r="M232" s="265">
        <f t="shared" si="28"/>
        <v>1.5208682826872629E-2</v>
      </c>
      <c r="N232" s="902">
        <v>251.35</v>
      </c>
      <c r="O232" s="266">
        <f t="shared" si="25"/>
        <v>3.8227024285344351</v>
      </c>
      <c r="P232" s="902">
        <f t="shared" si="26"/>
        <v>912.5209696123577</v>
      </c>
      <c r="Q232" s="267">
        <f t="shared" si="27"/>
        <v>229.36214571206608</v>
      </c>
      <c r="S232" s="58"/>
      <c r="T232" s="58"/>
    </row>
    <row r="233" spans="1:20" ht="12.75">
      <c r="A233" s="1686"/>
      <c r="B233" s="20"/>
      <c r="C233" s="492" t="s">
        <v>866</v>
      </c>
      <c r="D233" s="263">
        <v>100</v>
      </c>
      <c r="E233" s="263">
        <v>1970</v>
      </c>
      <c r="F233" s="264">
        <v>93.036000000000001</v>
      </c>
      <c r="G233" s="264">
        <v>8.1329999999999991</v>
      </c>
      <c r="H233" s="264">
        <v>16</v>
      </c>
      <c r="I233" s="264">
        <v>68.903000000000006</v>
      </c>
      <c r="J233" s="268">
        <v>4430.04</v>
      </c>
      <c r="K233" s="264">
        <v>68.903000000000006</v>
      </c>
      <c r="L233" s="268">
        <v>4430.04</v>
      </c>
      <c r="M233" s="265">
        <f t="shared" si="28"/>
        <v>1.5553584166282924E-2</v>
      </c>
      <c r="N233" s="902">
        <v>251.35</v>
      </c>
      <c r="O233" s="266">
        <f t="shared" si="25"/>
        <v>3.9093933801952128</v>
      </c>
      <c r="P233" s="902">
        <f t="shared" si="26"/>
        <v>933.21504997697548</v>
      </c>
      <c r="Q233" s="267">
        <f t="shared" si="27"/>
        <v>234.56360281171277</v>
      </c>
      <c r="S233" s="58"/>
      <c r="T233" s="58"/>
    </row>
    <row r="234" spans="1:20" ht="12.75">
      <c r="A234" s="1686"/>
      <c r="B234" s="20">
        <v>3</v>
      </c>
      <c r="C234" s="492" t="s">
        <v>867</v>
      </c>
      <c r="D234" s="263">
        <v>60</v>
      </c>
      <c r="E234" s="263">
        <v>1972</v>
      </c>
      <c r="F234" s="264">
        <v>58.97</v>
      </c>
      <c r="G234" s="264">
        <v>5.9029999999999996</v>
      </c>
      <c r="H234" s="264">
        <v>9.6</v>
      </c>
      <c r="I234" s="264">
        <v>43.466999999999999</v>
      </c>
      <c r="J234" s="268">
        <v>2729.58</v>
      </c>
      <c r="K234" s="264">
        <v>43.466999999999999</v>
      </c>
      <c r="L234" s="268">
        <v>2729.58</v>
      </c>
      <c r="M234" s="265">
        <f t="shared" si="28"/>
        <v>1.5924427933967863E-2</v>
      </c>
      <c r="N234" s="902">
        <v>251.35</v>
      </c>
      <c r="O234" s="266">
        <f t="shared" si="25"/>
        <v>4.0026049612028221</v>
      </c>
      <c r="P234" s="902">
        <f t="shared" si="26"/>
        <v>955.46567603807171</v>
      </c>
      <c r="Q234" s="267">
        <f t="shared" si="27"/>
        <v>240.1562976721693</v>
      </c>
      <c r="S234" s="58"/>
      <c r="T234" s="58"/>
    </row>
    <row r="235" spans="1:20" ht="12.75">
      <c r="A235" s="1686"/>
      <c r="B235" s="20">
        <v>4</v>
      </c>
      <c r="C235" s="492" t="s">
        <v>868</v>
      </c>
      <c r="D235" s="263">
        <v>120</v>
      </c>
      <c r="E235" s="263">
        <v>1972</v>
      </c>
      <c r="F235" s="264">
        <v>123.005</v>
      </c>
      <c r="G235" s="264">
        <v>11.268000000000001</v>
      </c>
      <c r="H235" s="264">
        <v>19.04</v>
      </c>
      <c r="I235" s="264">
        <v>92.697000000000003</v>
      </c>
      <c r="J235" s="268">
        <v>5747.18</v>
      </c>
      <c r="K235" s="264">
        <v>92.697000000000003</v>
      </c>
      <c r="L235" s="268">
        <v>5747.18</v>
      </c>
      <c r="M235" s="265">
        <f t="shared" si="28"/>
        <v>1.6129127676530054E-2</v>
      </c>
      <c r="N235" s="902">
        <v>251.35</v>
      </c>
      <c r="O235" s="266">
        <f t="shared" si="25"/>
        <v>4.0540562414958288</v>
      </c>
      <c r="P235" s="902">
        <f t="shared" si="26"/>
        <v>967.74766059180331</v>
      </c>
      <c r="Q235" s="267">
        <f t="shared" si="27"/>
        <v>243.24337448974975</v>
      </c>
      <c r="S235" s="58"/>
      <c r="T235" s="58"/>
    </row>
    <row r="236" spans="1:20" ht="12.75">
      <c r="A236" s="1686"/>
      <c r="B236" s="20">
        <v>5</v>
      </c>
      <c r="C236" s="492" t="s">
        <v>869</v>
      </c>
      <c r="D236" s="263">
        <v>55</v>
      </c>
      <c r="E236" s="263">
        <v>1983</v>
      </c>
      <c r="F236" s="264">
        <v>74.216999999999999</v>
      </c>
      <c r="G236" s="264">
        <v>7.6749999999999998</v>
      </c>
      <c r="H236" s="264">
        <v>8.64</v>
      </c>
      <c r="I236" s="264">
        <v>57.902000000000001</v>
      </c>
      <c r="J236" s="268">
        <v>3546.91</v>
      </c>
      <c r="K236" s="264">
        <v>57.902000000000001</v>
      </c>
      <c r="L236" s="268">
        <v>3546.91</v>
      </c>
      <c r="M236" s="265">
        <f t="shared" si="28"/>
        <v>1.6324631862663558E-2</v>
      </c>
      <c r="N236" s="902">
        <v>251.35</v>
      </c>
      <c r="O236" s="266">
        <f t="shared" si="25"/>
        <v>4.1031962186804849</v>
      </c>
      <c r="P236" s="902">
        <f t="shared" si="26"/>
        <v>979.47791175981342</v>
      </c>
      <c r="Q236" s="267">
        <f t="shared" si="27"/>
        <v>246.19177312082911</v>
      </c>
      <c r="S236" s="58"/>
      <c r="T236" s="58"/>
    </row>
    <row r="237" spans="1:20" ht="12.75">
      <c r="A237" s="1686"/>
      <c r="B237" s="20">
        <v>6</v>
      </c>
      <c r="C237" s="492" t="s">
        <v>870</v>
      </c>
      <c r="D237" s="263">
        <v>60</v>
      </c>
      <c r="E237" s="263">
        <v>1965</v>
      </c>
      <c r="F237" s="264">
        <v>59.195</v>
      </c>
      <c r="G237" s="264">
        <v>4.42</v>
      </c>
      <c r="H237" s="264">
        <v>9.6</v>
      </c>
      <c r="I237" s="264">
        <v>45.174999999999997</v>
      </c>
      <c r="J237" s="268">
        <v>2734.75</v>
      </c>
      <c r="K237" s="264">
        <v>45.174999999999997</v>
      </c>
      <c r="L237" s="268">
        <v>2734.75</v>
      </c>
      <c r="M237" s="265">
        <f t="shared" si="28"/>
        <v>1.6518877411097907E-2</v>
      </c>
      <c r="N237" s="902">
        <v>251.35</v>
      </c>
      <c r="O237" s="266">
        <f t="shared" si="25"/>
        <v>4.1520198372794592</v>
      </c>
      <c r="P237" s="902">
        <f t="shared" si="26"/>
        <v>991.13264466587441</v>
      </c>
      <c r="Q237" s="267">
        <f t="shared" si="27"/>
        <v>249.12119023676752</v>
      </c>
      <c r="S237" s="58"/>
      <c r="T237" s="58"/>
    </row>
    <row r="238" spans="1:20" ht="13.5" thickBot="1">
      <c r="A238" s="1686"/>
      <c r="B238" s="20">
        <v>7</v>
      </c>
      <c r="C238" s="536" t="s">
        <v>871</v>
      </c>
      <c r="D238" s="449">
        <v>101</v>
      </c>
      <c r="E238" s="449">
        <v>1966</v>
      </c>
      <c r="F238" s="453">
        <v>102.16</v>
      </c>
      <c r="G238" s="453">
        <v>12.304</v>
      </c>
      <c r="H238" s="453">
        <v>16</v>
      </c>
      <c r="I238" s="453">
        <v>73.855999999999995</v>
      </c>
      <c r="J238" s="450">
        <v>4431.54</v>
      </c>
      <c r="K238" s="453">
        <v>73.855999999999995</v>
      </c>
      <c r="L238" s="450">
        <v>4431.54</v>
      </c>
      <c r="M238" s="455">
        <f t="shared" si="28"/>
        <v>1.6665989701097134E-2</v>
      </c>
      <c r="N238" s="450">
        <v>251.35</v>
      </c>
      <c r="O238" s="458">
        <f t="shared" si="25"/>
        <v>4.1889965113707648</v>
      </c>
      <c r="P238" s="450">
        <f t="shared" si="26"/>
        <v>999.95938206582798</v>
      </c>
      <c r="Q238" s="459">
        <f t="shared" si="27"/>
        <v>251.33979068224585</v>
      </c>
      <c r="S238" s="58"/>
      <c r="T238" s="58"/>
    </row>
    <row r="239" spans="1:20" ht="11.25" customHeight="1">
      <c r="A239" s="1687" t="s">
        <v>483</v>
      </c>
      <c r="B239" s="114">
        <v>1</v>
      </c>
      <c r="C239" s="497" t="s">
        <v>859</v>
      </c>
      <c r="D239" s="460">
        <v>20</v>
      </c>
      <c r="E239" s="460">
        <v>1961</v>
      </c>
      <c r="F239" s="272">
        <v>27.376999999999999</v>
      </c>
      <c r="G239" s="272">
        <v>1.9570000000000001</v>
      </c>
      <c r="H239" s="272">
        <v>0.2</v>
      </c>
      <c r="I239" s="471">
        <f t="shared" ref="I239:I246" si="29">F239-G239-H239</f>
        <v>25.22</v>
      </c>
      <c r="J239" s="270">
        <v>896.37</v>
      </c>
      <c r="K239" s="272">
        <v>25.2196</v>
      </c>
      <c r="L239" s="903">
        <v>896.37</v>
      </c>
      <c r="M239" s="904">
        <f>K239/L239</f>
        <v>2.8135256646250991E-2</v>
      </c>
      <c r="N239" s="903">
        <v>251.35</v>
      </c>
      <c r="O239" s="502">
        <f>M239*N239</f>
        <v>7.0717967580351866</v>
      </c>
      <c r="P239" s="903">
        <f>M239*60*1000</f>
        <v>1688.1153987750595</v>
      </c>
      <c r="Q239" s="503">
        <f>P239*N239/1000</f>
        <v>424.30780548211118</v>
      </c>
      <c r="S239" s="58"/>
      <c r="T239" s="58"/>
    </row>
    <row r="240" spans="1:20" ht="12.75">
      <c r="A240" s="1671"/>
      <c r="B240" s="115">
        <v>2</v>
      </c>
      <c r="C240" s="504" t="s">
        <v>872</v>
      </c>
      <c r="D240" s="465">
        <v>15</v>
      </c>
      <c r="E240" s="465">
        <v>1941</v>
      </c>
      <c r="F240" s="471">
        <v>24.507999999999999</v>
      </c>
      <c r="G240" s="471"/>
      <c r="H240" s="471"/>
      <c r="I240" s="471">
        <f t="shared" si="29"/>
        <v>24.507999999999999</v>
      </c>
      <c r="J240" s="466">
        <v>833.39</v>
      </c>
      <c r="K240" s="471">
        <v>24.507999999999999</v>
      </c>
      <c r="L240" s="466">
        <v>833.39</v>
      </c>
      <c r="M240" s="470">
        <f t="shared" ref="M240:M248" si="30">K240/L240</f>
        <v>2.9407600283180742E-2</v>
      </c>
      <c r="N240" s="903">
        <v>251.35</v>
      </c>
      <c r="O240" s="278">
        <f t="shared" ref="O240:O248" si="31">M240*N240</f>
        <v>7.3916003311774796</v>
      </c>
      <c r="P240" s="903">
        <f t="shared" ref="P240:P248" si="32">M240*60*1000</f>
        <v>1764.4560169908445</v>
      </c>
      <c r="Q240" s="279">
        <f t="shared" ref="Q240:Q248" si="33">P240*N240/1000</f>
        <v>443.49601987064875</v>
      </c>
      <c r="S240" s="58"/>
      <c r="T240" s="58"/>
    </row>
    <row r="241" spans="1:20" ht="12.75">
      <c r="A241" s="1671"/>
      <c r="B241" s="115">
        <v>3</v>
      </c>
      <c r="C241" s="504" t="s">
        <v>873</v>
      </c>
      <c r="D241" s="465">
        <v>32</v>
      </c>
      <c r="E241" s="465">
        <v>1961</v>
      </c>
      <c r="F241" s="471">
        <v>44.64</v>
      </c>
      <c r="G241" s="471">
        <v>2.4249999999999998</v>
      </c>
      <c r="H241" s="471">
        <v>0.32</v>
      </c>
      <c r="I241" s="471">
        <f t="shared" si="29"/>
        <v>41.895000000000003</v>
      </c>
      <c r="J241" s="466">
        <v>1412.83</v>
      </c>
      <c r="K241" s="471">
        <v>41.895000000000003</v>
      </c>
      <c r="L241" s="466">
        <v>1412.83</v>
      </c>
      <c r="M241" s="470">
        <f t="shared" si="30"/>
        <v>2.9653249152410414E-2</v>
      </c>
      <c r="N241" s="903">
        <v>251.35</v>
      </c>
      <c r="O241" s="278">
        <f t="shared" si="31"/>
        <v>7.4533441744583575</v>
      </c>
      <c r="P241" s="903">
        <f t="shared" si="32"/>
        <v>1779.1949491446248</v>
      </c>
      <c r="Q241" s="279">
        <f t="shared" si="33"/>
        <v>447.20065046750142</v>
      </c>
      <c r="S241" s="58"/>
      <c r="T241" s="58"/>
    </row>
    <row r="242" spans="1:20" ht="12.75">
      <c r="A242" s="1671"/>
      <c r="B242" s="115">
        <v>4</v>
      </c>
      <c r="C242" s="504" t="s">
        <v>874</v>
      </c>
      <c r="D242" s="465">
        <v>20</v>
      </c>
      <c r="E242" s="465">
        <v>1979</v>
      </c>
      <c r="F242" s="471">
        <v>37.770000000000003</v>
      </c>
      <c r="G242" s="471">
        <v>2.3460000000000001</v>
      </c>
      <c r="H242" s="471">
        <v>3.2</v>
      </c>
      <c r="I242" s="471">
        <f t="shared" si="29"/>
        <v>32.224000000000004</v>
      </c>
      <c r="J242" s="466">
        <v>1061.48</v>
      </c>
      <c r="K242" s="471">
        <v>32.223999999999997</v>
      </c>
      <c r="L242" s="466">
        <v>1061.48</v>
      </c>
      <c r="M242" s="470">
        <f t="shared" si="30"/>
        <v>3.0357613897576963E-2</v>
      </c>
      <c r="N242" s="903">
        <v>251.35</v>
      </c>
      <c r="O242" s="278">
        <f t="shared" si="31"/>
        <v>7.6303862531559696</v>
      </c>
      <c r="P242" s="903">
        <f t="shared" si="32"/>
        <v>1821.4568338546178</v>
      </c>
      <c r="Q242" s="279">
        <f t="shared" si="33"/>
        <v>457.82317518935821</v>
      </c>
      <c r="S242" s="58"/>
      <c r="T242" s="58"/>
    </row>
    <row r="243" spans="1:20" ht="12.75">
      <c r="A243" s="1671"/>
      <c r="B243" s="115">
        <v>5</v>
      </c>
      <c r="C243" s="504" t="s">
        <v>875</v>
      </c>
      <c r="D243" s="465">
        <v>70</v>
      </c>
      <c r="E243" s="465">
        <v>1962</v>
      </c>
      <c r="F243" s="471">
        <v>99.918999999999997</v>
      </c>
      <c r="G243" s="471">
        <v>7.2969999999999997</v>
      </c>
      <c r="H243" s="471">
        <v>0.7</v>
      </c>
      <c r="I243" s="471">
        <f t="shared" si="29"/>
        <v>91.921999999999997</v>
      </c>
      <c r="J243" s="466">
        <v>3002.09</v>
      </c>
      <c r="K243" s="471">
        <v>91.921999999999997</v>
      </c>
      <c r="L243" s="466">
        <v>3002.09</v>
      </c>
      <c r="M243" s="470">
        <f t="shared" si="30"/>
        <v>3.0619335196479785E-2</v>
      </c>
      <c r="N243" s="903">
        <v>251.35</v>
      </c>
      <c r="O243" s="278">
        <f t="shared" si="31"/>
        <v>7.6961699016351934</v>
      </c>
      <c r="P243" s="903">
        <f t="shared" si="32"/>
        <v>1837.1601117887869</v>
      </c>
      <c r="Q243" s="279">
        <f t="shared" si="33"/>
        <v>461.77019409811157</v>
      </c>
      <c r="S243" s="58"/>
      <c r="T243" s="58"/>
    </row>
    <row r="244" spans="1:20" ht="12.75">
      <c r="A244" s="1671"/>
      <c r="B244" s="115">
        <v>6</v>
      </c>
      <c r="C244" s="504" t="s">
        <v>876</v>
      </c>
      <c r="D244" s="465">
        <v>13</v>
      </c>
      <c r="E244" s="465">
        <v>1954</v>
      </c>
      <c r="F244" s="471">
        <v>22.145</v>
      </c>
      <c r="G244" s="471">
        <v>2.0990000000000002</v>
      </c>
      <c r="H244" s="471">
        <v>1.84</v>
      </c>
      <c r="I244" s="471">
        <f t="shared" si="29"/>
        <v>18.206</v>
      </c>
      <c r="J244" s="466">
        <v>562.47</v>
      </c>
      <c r="K244" s="471">
        <v>18.206</v>
      </c>
      <c r="L244" s="466">
        <v>562.47</v>
      </c>
      <c r="M244" s="470">
        <f t="shared" si="30"/>
        <v>3.2367948512809566E-2</v>
      </c>
      <c r="N244" s="903">
        <v>251.35</v>
      </c>
      <c r="O244" s="278">
        <f t="shared" si="31"/>
        <v>8.1356838586946836</v>
      </c>
      <c r="P244" s="903">
        <f t="shared" si="32"/>
        <v>1942.076910768574</v>
      </c>
      <c r="Q244" s="279">
        <f t="shared" si="33"/>
        <v>488.14103152168104</v>
      </c>
      <c r="S244" s="58"/>
      <c r="T244" s="58"/>
    </row>
    <row r="245" spans="1:20" ht="12.75">
      <c r="A245" s="1671"/>
      <c r="B245" s="115">
        <v>7</v>
      </c>
      <c r="C245" s="504" t="s">
        <v>877</v>
      </c>
      <c r="D245" s="465">
        <v>20</v>
      </c>
      <c r="E245" s="465">
        <v>1962</v>
      </c>
      <c r="F245" s="471">
        <v>33.759</v>
      </c>
      <c r="G245" s="471">
        <v>1.2150000000000001</v>
      </c>
      <c r="H245" s="471">
        <v>0.2</v>
      </c>
      <c r="I245" s="471">
        <f t="shared" si="29"/>
        <v>32.343999999999994</v>
      </c>
      <c r="J245" s="466">
        <v>927.86</v>
      </c>
      <c r="K245" s="471">
        <v>32.344000000000001</v>
      </c>
      <c r="L245" s="466">
        <v>927.86</v>
      </c>
      <c r="M245" s="470">
        <f t="shared" si="30"/>
        <v>3.485870713254155E-2</v>
      </c>
      <c r="N245" s="903">
        <v>251.35</v>
      </c>
      <c r="O245" s="278">
        <f t="shared" si="31"/>
        <v>8.7617360377643188</v>
      </c>
      <c r="P245" s="903">
        <f t="shared" si="32"/>
        <v>2091.5224279524928</v>
      </c>
      <c r="Q245" s="279">
        <f t="shared" si="33"/>
        <v>525.70416226585905</v>
      </c>
      <c r="S245" s="58"/>
      <c r="T245" s="58"/>
    </row>
    <row r="246" spans="1:20" ht="12.75">
      <c r="A246" s="1671"/>
      <c r="B246" s="115">
        <v>8</v>
      </c>
      <c r="C246" s="504" t="s">
        <v>878</v>
      </c>
      <c r="D246" s="465">
        <v>4</v>
      </c>
      <c r="E246" s="465">
        <v>1954</v>
      </c>
      <c r="F246" s="471">
        <v>10.676</v>
      </c>
      <c r="G246" s="471">
        <v>0.22489999999999999</v>
      </c>
      <c r="H246" s="471">
        <v>0.64</v>
      </c>
      <c r="I246" s="471">
        <f t="shared" si="29"/>
        <v>9.8110999999999997</v>
      </c>
      <c r="J246" s="466">
        <v>268.89999999999998</v>
      </c>
      <c r="K246" s="471">
        <v>9.8109999999999999</v>
      </c>
      <c r="L246" s="466">
        <v>268.89999999999998</v>
      </c>
      <c r="M246" s="470">
        <f t="shared" si="30"/>
        <v>3.6485682409817782E-2</v>
      </c>
      <c r="N246" s="903">
        <v>251.35</v>
      </c>
      <c r="O246" s="278">
        <f t="shared" si="31"/>
        <v>9.1706762737076986</v>
      </c>
      <c r="P246" s="903">
        <f t="shared" si="32"/>
        <v>2189.1409445890672</v>
      </c>
      <c r="Q246" s="279">
        <f t="shared" si="33"/>
        <v>550.24057642246203</v>
      </c>
      <c r="S246" s="58"/>
      <c r="T246" s="58"/>
    </row>
    <row r="247" spans="1:20" ht="12.75">
      <c r="A247" s="1671"/>
      <c r="B247" s="115">
        <v>9</v>
      </c>
      <c r="C247" s="504" t="s">
        <v>860</v>
      </c>
      <c r="D247" s="465">
        <v>22</v>
      </c>
      <c r="E247" s="465">
        <v>1961</v>
      </c>
      <c r="F247" s="471">
        <v>34.375</v>
      </c>
      <c r="G247" s="471">
        <v>0.91188000000000002</v>
      </c>
      <c r="H247" s="471">
        <v>0.2</v>
      </c>
      <c r="I247" s="471">
        <f>F247-G247-H247</f>
        <v>33.263120000000001</v>
      </c>
      <c r="J247" s="466">
        <v>900.48</v>
      </c>
      <c r="K247" s="471">
        <v>33.262999999999998</v>
      </c>
      <c r="L247" s="466">
        <v>900.48</v>
      </c>
      <c r="M247" s="470">
        <f t="shared" si="30"/>
        <v>3.6939187988628282E-2</v>
      </c>
      <c r="N247" s="903">
        <v>251.35</v>
      </c>
      <c r="O247" s="278">
        <f t="shared" si="31"/>
        <v>9.2846649009417188</v>
      </c>
      <c r="P247" s="903">
        <f t="shared" si="32"/>
        <v>2216.3512793176969</v>
      </c>
      <c r="Q247" s="279">
        <f t="shared" si="33"/>
        <v>557.07989405650312</v>
      </c>
      <c r="S247" s="58"/>
      <c r="T247" s="58"/>
    </row>
    <row r="248" spans="1:20" ht="13.5" thickBot="1">
      <c r="A248" s="1671"/>
      <c r="B248" s="115">
        <v>10</v>
      </c>
      <c r="C248" s="541" t="s">
        <v>879</v>
      </c>
      <c r="D248" s="472">
        <v>79</v>
      </c>
      <c r="E248" s="472">
        <v>1960</v>
      </c>
      <c r="F248" s="905">
        <v>50.29</v>
      </c>
      <c r="G248" s="905"/>
      <c r="H248" s="905"/>
      <c r="I248" s="1468">
        <f>F248-G248-H248</f>
        <v>50.29</v>
      </c>
      <c r="J248" s="473">
        <v>1307.92</v>
      </c>
      <c r="K248" s="905">
        <v>50.29</v>
      </c>
      <c r="L248" s="473">
        <v>1307.92</v>
      </c>
      <c r="M248" s="477">
        <f t="shared" si="30"/>
        <v>3.8450363936632211E-2</v>
      </c>
      <c r="N248" s="473">
        <v>251.35</v>
      </c>
      <c r="O248" s="282">
        <f t="shared" si="31"/>
        <v>9.6644989754725064</v>
      </c>
      <c r="P248" s="473">
        <f t="shared" si="32"/>
        <v>2307.0218361979323</v>
      </c>
      <c r="Q248" s="283">
        <f t="shared" si="33"/>
        <v>579.8699385283503</v>
      </c>
      <c r="S248" s="58"/>
      <c r="T248" s="58"/>
    </row>
    <row r="249" spans="1:20" ht="12.75" customHeight="1">
      <c r="A249" s="1648" t="s">
        <v>484</v>
      </c>
      <c r="B249" s="24">
        <v>1</v>
      </c>
      <c r="C249" s="383" t="s">
        <v>880</v>
      </c>
      <c r="D249" s="384">
        <v>20</v>
      </c>
      <c r="E249" s="384">
        <v>1957</v>
      </c>
      <c r="F249" s="96">
        <v>30.39</v>
      </c>
      <c r="G249" s="96">
        <v>1.3260000000000001</v>
      </c>
      <c r="H249" s="96">
        <v>0.16</v>
      </c>
      <c r="I249" s="1469">
        <f t="shared" ref="I249:I257" si="34">F249-G249-H249</f>
        <v>28.904</v>
      </c>
      <c r="J249" s="89">
        <v>748.5</v>
      </c>
      <c r="K249" s="96">
        <v>28.904</v>
      </c>
      <c r="L249" s="89">
        <v>748.5</v>
      </c>
      <c r="M249" s="906">
        <f>K249/L249</f>
        <v>3.8615898463593853E-2</v>
      </c>
      <c r="N249" s="907">
        <v>251.35</v>
      </c>
      <c r="O249" s="310">
        <f>M249*N249</f>
        <v>9.7061060788243143</v>
      </c>
      <c r="P249" s="907">
        <f>M249*60*1000</f>
        <v>2316.9539078156313</v>
      </c>
      <c r="Q249" s="311">
        <f>P249*N249/1000</f>
        <v>582.36636472945895</v>
      </c>
      <c r="S249" s="58"/>
      <c r="T249" s="58"/>
    </row>
    <row r="250" spans="1:20" ht="12.75">
      <c r="A250" s="1634"/>
      <c r="B250" s="26">
        <v>2</v>
      </c>
      <c r="C250" s="383" t="s">
        <v>881</v>
      </c>
      <c r="D250" s="384">
        <v>7</v>
      </c>
      <c r="E250" s="384">
        <v>1925</v>
      </c>
      <c r="F250" s="96">
        <v>14.629</v>
      </c>
      <c r="G250" s="96">
        <v>5.5E-2</v>
      </c>
      <c r="H250" s="96">
        <v>0.06</v>
      </c>
      <c r="I250" s="1469">
        <f t="shared" si="34"/>
        <v>14.513999999999999</v>
      </c>
      <c r="J250" s="89">
        <v>368.39</v>
      </c>
      <c r="K250" s="96">
        <v>4.9275000000000002</v>
      </c>
      <c r="L250" s="89">
        <v>125.08</v>
      </c>
      <c r="M250" s="845">
        <f t="shared" ref="M250:M258" si="35">K250/L250</f>
        <v>3.9394787336104894E-2</v>
      </c>
      <c r="N250" s="907">
        <v>251.35</v>
      </c>
      <c r="O250" s="388">
        <f t="shared" ref="O250:O258" si="36">M250*N250</f>
        <v>9.9018797969299648</v>
      </c>
      <c r="P250" s="907">
        <f t="shared" ref="P250:P258" si="37">M250*60*1000</f>
        <v>2363.6872401662936</v>
      </c>
      <c r="Q250" s="389">
        <f t="shared" ref="Q250:Q258" si="38">P250*N250/1000</f>
        <v>594.11278781579779</v>
      </c>
      <c r="S250" s="58"/>
      <c r="T250" s="58"/>
    </row>
    <row r="251" spans="1:20" ht="12.75">
      <c r="A251" s="1634"/>
      <c r="B251" s="26">
        <v>3</v>
      </c>
      <c r="C251" s="383" t="s">
        <v>882</v>
      </c>
      <c r="D251" s="384">
        <v>6</v>
      </c>
      <c r="E251" s="384">
        <v>1959</v>
      </c>
      <c r="F251" s="96">
        <v>8.1199999999999992</v>
      </c>
      <c r="G251" s="96">
        <v>0.442</v>
      </c>
      <c r="H251" s="96">
        <v>0.06</v>
      </c>
      <c r="I251" s="1469">
        <f t="shared" si="34"/>
        <v>7.6179999999999994</v>
      </c>
      <c r="J251" s="89">
        <v>225.56</v>
      </c>
      <c r="K251" s="96">
        <v>5.8929999999999998</v>
      </c>
      <c r="L251" s="89">
        <v>149.31</v>
      </c>
      <c r="M251" s="845">
        <f t="shared" si="35"/>
        <v>3.946822048087871E-2</v>
      </c>
      <c r="N251" s="907">
        <v>251.35</v>
      </c>
      <c r="O251" s="388">
        <f t="shared" si="36"/>
        <v>9.9203372178688642</v>
      </c>
      <c r="P251" s="907">
        <f t="shared" si="37"/>
        <v>2368.0932288527224</v>
      </c>
      <c r="Q251" s="389">
        <f t="shared" si="38"/>
        <v>595.2202330721318</v>
      </c>
      <c r="S251" s="58"/>
      <c r="T251" s="58"/>
    </row>
    <row r="252" spans="1:20" ht="12.75">
      <c r="A252" s="1634"/>
      <c r="B252" s="26">
        <v>4</v>
      </c>
      <c r="C252" s="383" t="s">
        <v>883</v>
      </c>
      <c r="D252" s="384">
        <v>6</v>
      </c>
      <c r="E252" s="384">
        <v>1953</v>
      </c>
      <c r="F252" s="96">
        <v>8.2349999999999994</v>
      </c>
      <c r="G252" s="96">
        <v>0.221</v>
      </c>
      <c r="H252" s="96">
        <v>0.04</v>
      </c>
      <c r="I252" s="1469">
        <f t="shared" si="34"/>
        <v>7.9739999999999993</v>
      </c>
      <c r="J252" s="89">
        <v>272.16000000000003</v>
      </c>
      <c r="K252" s="96">
        <v>5.70296</v>
      </c>
      <c r="L252" s="89">
        <v>142.96</v>
      </c>
      <c r="M252" s="845">
        <f t="shared" si="35"/>
        <v>3.989199776161164E-2</v>
      </c>
      <c r="N252" s="907">
        <v>251.35</v>
      </c>
      <c r="O252" s="388">
        <f t="shared" si="36"/>
        <v>10.026853637381086</v>
      </c>
      <c r="P252" s="907">
        <f t="shared" si="37"/>
        <v>2393.5198656966982</v>
      </c>
      <c r="Q252" s="389">
        <f t="shared" si="38"/>
        <v>601.61121824286511</v>
      </c>
      <c r="S252" s="58"/>
      <c r="T252" s="58"/>
    </row>
    <row r="253" spans="1:20" ht="12.75">
      <c r="A253" s="1634"/>
      <c r="B253" s="26">
        <v>5</v>
      </c>
      <c r="C253" s="383" t="s">
        <v>884</v>
      </c>
      <c r="D253" s="384">
        <v>9</v>
      </c>
      <c r="E253" s="384">
        <v>1925</v>
      </c>
      <c r="F253" s="96">
        <v>27.553000000000001</v>
      </c>
      <c r="G253" s="96"/>
      <c r="H253" s="96"/>
      <c r="I253" s="1469">
        <f t="shared" si="34"/>
        <v>27.553000000000001</v>
      </c>
      <c r="J253" s="89">
        <v>684.99</v>
      </c>
      <c r="K253" s="96">
        <v>11.449</v>
      </c>
      <c r="L253" s="89">
        <v>284.64</v>
      </c>
      <c r="M253" s="845">
        <f t="shared" si="35"/>
        <v>4.022273749297358E-2</v>
      </c>
      <c r="N253" s="907">
        <v>251.35</v>
      </c>
      <c r="O253" s="388">
        <f t="shared" si="36"/>
        <v>10.10998506885891</v>
      </c>
      <c r="P253" s="907">
        <f t="shared" si="37"/>
        <v>2413.3642495784147</v>
      </c>
      <c r="Q253" s="389">
        <f t="shared" si="38"/>
        <v>606.59910413153455</v>
      </c>
      <c r="S253" s="58"/>
      <c r="T253" s="58"/>
    </row>
    <row r="254" spans="1:20" ht="12.75">
      <c r="A254" s="1634"/>
      <c r="B254" s="26">
        <v>6</v>
      </c>
      <c r="C254" s="383" t="s">
        <v>885</v>
      </c>
      <c r="D254" s="384">
        <v>8</v>
      </c>
      <c r="E254" s="384">
        <v>1953</v>
      </c>
      <c r="F254" s="96">
        <v>12.074999999999999</v>
      </c>
      <c r="G254" s="96">
        <v>0.92800000000000005</v>
      </c>
      <c r="H254" s="96">
        <v>0.08</v>
      </c>
      <c r="I254" s="1469">
        <f t="shared" si="34"/>
        <v>11.066999999999998</v>
      </c>
      <c r="J254" s="89">
        <v>273.48</v>
      </c>
      <c r="K254" s="96">
        <v>8.3079999999999998</v>
      </c>
      <c r="L254" s="89">
        <v>205.31</v>
      </c>
      <c r="M254" s="845">
        <f t="shared" si="35"/>
        <v>4.0465637328917246E-2</v>
      </c>
      <c r="N254" s="907">
        <v>251.35</v>
      </c>
      <c r="O254" s="388">
        <f t="shared" si="36"/>
        <v>10.17103794262335</v>
      </c>
      <c r="P254" s="907">
        <f t="shared" si="37"/>
        <v>2427.9382397350346</v>
      </c>
      <c r="Q254" s="389">
        <f t="shared" si="38"/>
        <v>610.26227655740092</v>
      </c>
      <c r="S254" s="58"/>
      <c r="T254" s="58"/>
    </row>
    <row r="255" spans="1:20" ht="12.75">
      <c r="A255" s="1634"/>
      <c r="B255" s="26">
        <v>7</v>
      </c>
      <c r="C255" s="383" t="s">
        <v>886</v>
      </c>
      <c r="D255" s="384">
        <v>6</v>
      </c>
      <c r="E255" s="384">
        <v>1955</v>
      </c>
      <c r="F255" s="96">
        <v>11.401999999999999</v>
      </c>
      <c r="G255" s="96">
        <v>0.16575000000000001</v>
      </c>
      <c r="H255" s="96">
        <v>0.06</v>
      </c>
      <c r="I255" s="1469">
        <f t="shared" si="34"/>
        <v>11.17625</v>
      </c>
      <c r="J255" s="89">
        <v>249.66</v>
      </c>
      <c r="K255" s="96">
        <v>9.2432599999999994</v>
      </c>
      <c r="L255" s="89">
        <v>206.48</v>
      </c>
      <c r="M255" s="845">
        <f t="shared" si="35"/>
        <v>4.4765885315769083E-2</v>
      </c>
      <c r="N255" s="907">
        <v>251.35</v>
      </c>
      <c r="O255" s="388">
        <f t="shared" si="36"/>
        <v>11.251905274118558</v>
      </c>
      <c r="P255" s="907">
        <f t="shared" si="37"/>
        <v>2685.953118946145</v>
      </c>
      <c r="Q255" s="389">
        <f t="shared" si="38"/>
        <v>675.11431644711354</v>
      </c>
      <c r="S255" s="58"/>
      <c r="T255" s="58"/>
    </row>
    <row r="256" spans="1:20" ht="12.75">
      <c r="A256" s="1634"/>
      <c r="B256" s="26">
        <v>8</v>
      </c>
      <c r="C256" s="383" t="s">
        <v>887</v>
      </c>
      <c r="D256" s="384">
        <v>5</v>
      </c>
      <c r="E256" s="384">
        <v>1959</v>
      </c>
      <c r="F256" s="96">
        <v>15.048</v>
      </c>
      <c r="G256" s="96">
        <v>0.38657999999999998</v>
      </c>
      <c r="H256" s="96">
        <v>0.66</v>
      </c>
      <c r="I256" s="1469">
        <f t="shared" si="34"/>
        <v>14.00142</v>
      </c>
      <c r="J256" s="89">
        <v>311.52</v>
      </c>
      <c r="K256" s="96">
        <v>9.7629999999999999</v>
      </c>
      <c r="L256" s="89">
        <v>217.22</v>
      </c>
      <c r="M256" s="845">
        <f t="shared" si="35"/>
        <v>4.4945216830862722E-2</v>
      </c>
      <c r="N256" s="907">
        <v>251.35</v>
      </c>
      <c r="O256" s="388">
        <f t="shared" si="36"/>
        <v>11.296980250437345</v>
      </c>
      <c r="P256" s="907">
        <f t="shared" si="37"/>
        <v>2696.7130098517632</v>
      </c>
      <c r="Q256" s="389">
        <f t="shared" si="38"/>
        <v>677.8188150262406</v>
      </c>
      <c r="S256" s="58"/>
      <c r="T256" s="58"/>
    </row>
    <row r="257" spans="1:20" ht="12.75">
      <c r="A257" s="1634"/>
      <c r="B257" s="26">
        <v>9</v>
      </c>
      <c r="C257" s="383" t="s">
        <v>888</v>
      </c>
      <c r="D257" s="384">
        <v>23</v>
      </c>
      <c r="E257" s="384">
        <v>1963</v>
      </c>
      <c r="F257" s="96">
        <v>24.571000000000002</v>
      </c>
      <c r="G257" s="96"/>
      <c r="H257" s="96"/>
      <c r="I257" s="1469">
        <f t="shared" si="34"/>
        <v>24.571000000000002</v>
      </c>
      <c r="J257" s="89">
        <v>502.6</v>
      </c>
      <c r="K257" s="96">
        <v>24.571000000000002</v>
      </c>
      <c r="L257" s="89">
        <v>502.6</v>
      </c>
      <c r="M257" s="845">
        <f t="shared" si="35"/>
        <v>4.8887783525666535E-2</v>
      </c>
      <c r="N257" s="907">
        <v>251.35</v>
      </c>
      <c r="O257" s="388">
        <f t="shared" si="36"/>
        <v>12.287944389176284</v>
      </c>
      <c r="P257" s="907">
        <f t="shared" si="37"/>
        <v>2933.2670115399919</v>
      </c>
      <c r="Q257" s="389">
        <f t="shared" si="38"/>
        <v>737.276663350577</v>
      </c>
      <c r="S257" s="58"/>
      <c r="T257" s="58"/>
    </row>
    <row r="258" spans="1:20" ht="13.5" thickBot="1">
      <c r="A258" s="1634"/>
      <c r="B258" s="26">
        <v>10</v>
      </c>
      <c r="C258" s="390" t="s">
        <v>889</v>
      </c>
      <c r="D258" s="391">
        <v>6</v>
      </c>
      <c r="E258" s="391">
        <v>1926</v>
      </c>
      <c r="F258" s="113">
        <v>14.455</v>
      </c>
      <c r="G258" s="113">
        <v>0.40899999999999997</v>
      </c>
      <c r="H258" s="113">
        <v>0.8</v>
      </c>
      <c r="I258" s="113">
        <f>F258-G258-H258</f>
        <v>13.245999999999999</v>
      </c>
      <c r="J258" s="395">
        <v>254.15</v>
      </c>
      <c r="K258" s="113">
        <v>10.1256</v>
      </c>
      <c r="L258" s="395">
        <v>194.28</v>
      </c>
      <c r="M258" s="848">
        <f t="shared" si="35"/>
        <v>5.2118591723285979E-2</v>
      </c>
      <c r="N258" s="395">
        <v>251.35</v>
      </c>
      <c r="O258" s="396">
        <f t="shared" si="36"/>
        <v>13.100008029647931</v>
      </c>
      <c r="P258" s="395">
        <f t="shared" si="37"/>
        <v>3127.1155033971586</v>
      </c>
      <c r="Q258" s="232">
        <f t="shared" si="38"/>
        <v>786.00048177887584</v>
      </c>
      <c r="S258" s="58"/>
      <c r="T258" s="58"/>
    </row>
    <row r="259" spans="1:20" ht="12.75">
      <c r="S259" s="58"/>
      <c r="T259" s="58"/>
    </row>
    <row r="260" spans="1:20" ht="12.75">
      <c r="S260" s="58"/>
      <c r="T260" s="58"/>
    </row>
    <row r="261" spans="1:20" ht="12.75">
      <c r="S261" s="58"/>
      <c r="T261" s="58"/>
    </row>
    <row r="262" spans="1:20" s="1264" customFormat="1" ht="15">
      <c r="A262" s="1640" t="s">
        <v>38</v>
      </c>
      <c r="B262" s="1640"/>
      <c r="C262" s="1640"/>
      <c r="D262" s="1640"/>
      <c r="E262" s="1640"/>
      <c r="F262" s="1640"/>
      <c r="G262" s="1640"/>
      <c r="H262" s="1640"/>
      <c r="I262" s="1640"/>
      <c r="J262" s="1640"/>
      <c r="K262" s="1640"/>
      <c r="L262" s="1640"/>
      <c r="M262" s="1640"/>
      <c r="N262" s="1640"/>
      <c r="O262" s="1640"/>
      <c r="P262" s="1640"/>
      <c r="Q262" s="1640"/>
      <c r="S262" s="922"/>
      <c r="T262" s="922"/>
    </row>
    <row r="263" spans="1:20" s="12" customFormat="1" ht="13.5" customHeight="1" thickBot="1">
      <c r="A263" s="1630" t="s">
        <v>806</v>
      </c>
      <c r="B263" s="1630"/>
      <c r="C263" s="1630"/>
      <c r="D263" s="1630"/>
      <c r="E263" s="1630"/>
      <c r="F263" s="1630"/>
      <c r="G263" s="1630"/>
      <c r="H263" s="1630"/>
      <c r="I263" s="1630"/>
      <c r="J263" s="1630"/>
      <c r="K263" s="1630"/>
      <c r="L263" s="1630"/>
      <c r="M263" s="1630"/>
      <c r="N263" s="1630"/>
      <c r="O263" s="1630"/>
      <c r="P263" s="1630"/>
      <c r="Q263" s="1630"/>
      <c r="S263" s="58"/>
      <c r="T263" s="58"/>
    </row>
    <row r="264" spans="1:20" ht="12.75" customHeight="1">
      <c r="A264" s="1581" t="s">
        <v>1</v>
      </c>
      <c r="B264" s="1584" t="s">
        <v>0</v>
      </c>
      <c r="C264" s="1565" t="s">
        <v>2</v>
      </c>
      <c r="D264" s="1565" t="s">
        <v>3</v>
      </c>
      <c r="E264" s="1565" t="s">
        <v>13</v>
      </c>
      <c r="F264" s="1575" t="s">
        <v>14</v>
      </c>
      <c r="G264" s="1576"/>
      <c r="H264" s="1576"/>
      <c r="I264" s="1577"/>
      <c r="J264" s="1565" t="s">
        <v>4</v>
      </c>
      <c r="K264" s="1565" t="s">
        <v>15</v>
      </c>
      <c r="L264" s="1565" t="s">
        <v>5</v>
      </c>
      <c r="M264" s="1565" t="s">
        <v>6</v>
      </c>
      <c r="N264" s="1565" t="s">
        <v>16</v>
      </c>
      <c r="O264" s="1621" t="s">
        <v>17</v>
      </c>
      <c r="P264" s="1565" t="s">
        <v>25</v>
      </c>
      <c r="Q264" s="1567" t="s">
        <v>26</v>
      </c>
      <c r="S264" s="58"/>
      <c r="T264" s="58"/>
    </row>
    <row r="265" spans="1:20" s="2" customFormat="1" ht="33.75">
      <c r="A265" s="1582"/>
      <c r="B265" s="1585"/>
      <c r="C265" s="1587"/>
      <c r="D265" s="1566"/>
      <c r="E265" s="1566"/>
      <c r="F265" s="913" t="s">
        <v>18</v>
      </c>
      <c r="G265" s="913" t="s">
        <v>19</v>
      </c>
      <c r="H265" s="913" t="s">
        <v>20</v>
      </c>
      <c r="I265" s="913" t="s">
        <v>21</v>
      </c>
      <c r="J265" s="1566"/>
      <c r="K265" s="1566"/>
      <c r="L265" s="1566"/>
      <c r="M265" s="1566"/>
      <c r="N265" s="1566"/>
      <c r="O265" s="1622"/>
      <c r="P265" s="1566"/>
      <c r="Q265" s="1568"/>
      <c r="S265" s="58"/>
      <c r="T265" s="58"/>
    </row>
    <row r="266" spans="1:20" s="3" customFormat="1" ht="13.5" customHeight="1" thickBot="1">
      <c r="A266" s="1583"/>
      <c r="B266" s="1586"/>
      <c r="C266" s="1588"/>
      <c r="D266" s="43" t="s">
        <v>7</v>
      </c>
      <c r="E266" s="43" t="s">
        <v>8</v>
      </c>
      <c r="F266" s="43" t="s">
        <v>9</v>
      </c>
      <c r="G266" s="43" t="s">
        <v>9</v>
      </c>
      <c r="H266" s="43" t="s">
        <v>9</v>
      </c>
      <c r="I266" s="43" t="s">
        <v>9</v>
      </c>
      <c r="J266" s="43" t="s">
        <v>22</v>
      </c>
      <c r="K266" s="43" t="s">
        <v>9</v>
      </c>
      <c r="L266" s="43" t="s">
        <v>22</v>
      </c>
      <c r="M266" s="43" t="s">
        <v>81</v>
      </c>
      <c r="N266" s="43" t="s">
        <v>10</v>
      </c>
      <c r="O266" s="43" t="s">
        <v>82</v>
      </c>
      <c r="P266" s="44" t="s">
        <v>27</v>
      </c>
      <c r="Q266" s="45" t="s">
        <v>28</v>
      </c>
      <c r="S266" s="58"/>
      <c r="T266" s="58"/>
    </row>
    <row r="267" spans="1:20" s="62" customFormat="1" ht="12.75">
      <c r="A267" s="1664" t="s">
        <v>481</v>
      </c>
      <c r="B267" s="69">
        <v>1</v>
      </c>
      <c r="C267" s="479" t="s">
        <v>783</v>
      </c>
      <c r="D267" s="1133">
        <v>100</v>
      </c>
      <c r="E267" s="415" t="s">
        <v>55</v>
      </c>
      <c r="F267" s="112">
        <f>G267+H267+I267</f>
        <v>50.41675</v>
      </c>
      <c r="G267" s="544">
        <v>7.5607500000000005</v>
      </c>
      <c r="H267" s="544">
        <v>16</v>
      </c>
      <c r="I267" s="544">
        <v>26.856000000000002</v>
      </c>
      <c r="J267" s="347">
        <v>4428.2300000000005</v>
      </c>
      <c r="K267" s="895">
        <v>26.856000000000002</v>
      </c>
      <c r="L267" s="347">
        <v>4428.2300000000005</v>
      </c>
      <c r="M267" s="348">
        <f>K267/L267</f>
        <v>6.0647256352989792E-3</v>
      </c>
      <c r="N267" s="112">
        <v>241.2</v>
      </c>
      <c r="O267" s="256">
        <f>M267*N267</f>
        <v>1.4628118232341136</v>
      </c>
      <c r="P267" s="256">
        <f>M267*60*1000</f>
        <v>363.88353811793877</v>
      </c>
      <c r="Q267" s="414">
        <f>P267*N267/1000</f>
        <v>87.768709394046837</v>
      </c>
      <c r="S267" s="58"/>
      <c r="T267" s="58"/>
    </row>
    <row r="268" spans="1:20" s="62" customFormat="1" ht="12.75">
      <c r="A268" s="1665"/>
      <c r="B268" s="61">
        <v>2</v>
      </c>
      <c r="C268" s="482" t="s">
        <v>784</v>
      </c>
      <c r="D268" s="1134">
        <v>76</v>
      </c>
      <c r="E268" s="415" t="s">
        <v>55</v>
      </c>
      <c r="F268" s="112">
        <f t="shared" ref="F268:F276" si="39">G268+H268+I268</f>
        <v>46.698</v>
      </c>
      <c r="G268" s="850">
        <v>6.2220000000000004</v>
      </c>
      <c r="H268" s="850">
        <v>11.92</v>
      </c>
      <c r="I268" s="850">
        <v>28.556000000000001</v>
      </c>
      <c r="J268" s="530">
        <v>3987.52</v>
      </c>
      <c r="K268" s="81">
        <v>28.556000000000001</v>
      </c>
      <c r="L268" s="530">
        <v>3987.52</v>
      </c>
      <c r="M268" s="483">
        <f t="shared" ref="M268:M276" si="40">K268/L268</f>
        <v>7.1613433913811095E-3</v>
      </c>
      <c r="N268" s="418">
        <v>241.2</v>
      </c>
      <c r="O268" s="420">
        <v>1.8553097459405368</v>
      </c>
      <c r="P268" s="256">
        <f t="shared" ref="P268:P286" si="41">M268*60*1000</f>
        <v>429.68060348286656</v>
      </c>
      <c r="Q268" s="421">
        <f t="shared" ref="Q268:Q286" si="42">P268*N268/1000</f>
        <v>103.63896156006741</v>
      </c>
      <c r="S268" s="58"/>
      <c r="T268" s="58"/>
    </row>
    <row r="269" spans="1:20" ht="12.75">
      <c r="A269" s="1665"/>
      <c r="B269" s="18">
        <v>3</v>
      </c>
      <c r="C269" s="482" t="s">
        <v>785</v>
      </c>
      <c r="D269" s="1134">
        <v>20</v>
      </c>
      <c r="E269" s="415" t="s">
        <v>55</v>
      </c>
      <c r="F269" s="112">
        <f t="shared" si="39"/>
        <v>14.414000000000001</v>
      </c>
      <c r="G269" s="850">
        <v>1.6830000000000001</v>
      </c>
      <c r="H269" s="850">
        <v>3.2</v>
      </c>
      <c r="I269" s="850">
        <v>9.5310000000000006</v>
      </c>
      <c r="J269" s="530">
        <v>1239.08</v>
      </c>
      <c r="K269" s="81">
        <v>9.5310000000000006</v>
      </c>
      <c r="L269" s="530">
        <v>1239.08</v>
      </c>
      <c r="M269" s="483">
        <f t="shared" si="40"/>
        <v>7.6919972883106834E-3</v>
      </c>
      <c r="N269" s="112">
        <v>241.2</v>
      </c>
      <c r="O269" s="420">
        <f t="shared" ref="O269:O286" si="43">M269*N269</f>
        <v>1.8553097459405368</v>
      </c>
      <c r="P269" s="256">
        <f t="shared" si="41"/>
        <v>461.51983729864099</v>
      </c>
      <c r="Q269" s="421">
        <f t="shared" si="42"/>
        <v>111.3185847564322</v>
      </c>
      <c r="S269" s="58"/>
      <c r="T269" s="58"/>
    </row>
    <row r="270" spans="1:20" ht="12.75">
      <c r="A270" s="1665"/>
      <c r="B270" s="18">
        <v>4</v>
      </c>
      <c r="C270" s="482" t="s">
        <v>786</v>
      </c>
      <c r="D270" s="1134">
        <v>75</v>
      </c>
      <c r="E270" s="415" t="s">
        <v>55</v>
      </c>
      <c r="F270" s="112">
        <f t="shared" si="39"/>
        <v>50.423000000000002</v>
      </c>
      <c r="G270" s="850">
        <v>6.2729999999999997</v>
      </c>
      <c r="H270" s="850">
        <v>11.84</v>
      </c>
      <c r="I270" s="850">
        <v>32.31</v>
      </c>
      <c r="J270" s="530">
        <v>3992.51</v>
      </c>
      <c r="K270" s="81">
        <v>32.31</v>
      </c>
      <c r="L270" s="530">
        <v>3992.51</v>
      </c>
      <c r="M270" s="483">
        <f t="shared" si="40"/>
        <v>8.0926534936668921E-3</v>
      </c>
      <c r="N270" s="418">
        <v>241.2</v>
      </c>
      <c r="O270" s="420">
        <f t="shared" si="43"/>
        <v>1.9519480226724544</v>
      </c>
      <c r="P270" s="256">
        <f t="shared" si="41"/>
        <v>485.55920962001352</v>
      </c>
      <c r="Q270" s="421">
        <f t="shared" si="42"/>
        <v>117.11688136034725</v>
      </c>
      <c r="S270" s="58"/>
      <c r="T270" s="58"/>
    </row>
    <row r="271" spans="1:20" ht="12.75">
      <c r="A271" s="1665"/>
      <c r="B271" s="18">
        <v>5</v>
      </c>
      <c r="C271" s="482" t="s">
        <v>787</v>
      </c>
      <c r="D271" s="1134">
        <v>55</v>
      </c>
      <c r="E271" s="415" t="s">
        <v>55</v>
      </c>
      <c r="F271" s="112">
        <f t="shared" si="39"/>
        <v>33.25</v>
      </c>
      <c r="G271" s="850">
        <v>3.8760000000000003</v>
      </c>
      <c r="H271" s="850">
        <v>8.56</v>
      </c>
      <c r="I271" s="850">
        <v>20.814</v>
      </c>
      <c r="J271" s="530">
        <v>2537.7200000000003</v>
      </c>
      <c r="K271" s="81">
        <v>20.814</v>
      </c>
      <c r="L271" s="530">
        <v>2537.7200000000003</v>
      </c>
      <c r="M271" s="483">
        <f t="shared" si="40"/>
        <v>8.2018504799583874E-3</v>
      </c>
      <c r="N271" s="112">
        <v>241.2</v>
      </c>
      <c r="O271" s="420">
        <f t="shared" si="43"/>
        <v>1.978286335765963</v>
      </c>
      <c r="P271" s="256">
        <f t="shared" si="41"/>
        <v>492.11102879750325</v>
      </c>
      <c r="Q271" s="421">
        <f t="shared" si="42"/>
        <v>118.69718014595779</v>
      </c>
      <c r="S271" s="58"/>
      <c r="T271" s="58"/>
    </row>
    <row r="272" spans="1:20" ht="12.75">
      <c r="A272" s="1665"/>
      <c r="B272" s="18">
        <v>6</v>
      </c>
      <c r="C272" s="482" t="s">
        <v>622</v>
      </c>
      <c r="D272" s="1134">
        <v>76</v>
      </c>
      <c r="E272" s="415" t="s">
        <v>55</v>
      </c>
      <c r="F272" s="112">
        <f t="shared" si="39"/>
        <v>53.546999999999997</v>
      </c>
      <c r="G272" s="850">
        <v>7.1400000000000006</v>
      </c>
      <c r="H272" s="850">
        <v>12</v>
      </c>
      <c r="I272" s="850">
        <v>34.406999999999996</v>
      </c>
      <c r="J272" s="530">
        <v>4006.48</v>
      </c>
      <c r="K272" s="81">
        <v>34.406999999999996</v>
      </c>
      <c r="L272" s="530">
        <v>4006.48</v>
      </c>
      <c r="M272" s="483">
        <f t="shared" si="40"/>
        <v>8.5878377029212673E-3</v>
      </c>
      <c r="N272" s="418">
        <v>241.2</v>
      </c>
      <c r="O272" s="420">
        <f t="shared" si="43"/>
        <v>2.0713864539446094</v>
      </c>
      <c r="P272" s="256">
        <f t="shared" si="41"/>
        <v>515.270262175276</v>
      </c>
      <c r="Q272" s="421">
        <f t="shared" si="42"/>
        <v>124.28318723667655</v>
      </c>
      <c r="S272" s="58"/>
      <c r="T272" s="58"/>
    </row>
    <row r="273" spans="1:20" ht="12.75">
      <c r="A273" s="1665"/>
      <c r="B273" s="18">
        <v>7</v>
      </c>
      <c r="C273" s="482" t="s">
        <v>788</v>
      </c>
      <c r="D273" s="1134">
        <v>28</v>
      </c>
      <c r="E273" s="415" t="s">
        <v>55</v>
      </c>
      <c r="F273" s="112">
        <f t="shared" si="39"/>
        <v>20.003491</v>
      </c>
      <c r="G273" s="850">
        <v>1.9094909999999998</v>
      </c>
      <c r="H273" s="850">
        <v>4.08</v>
      </c>
      <c r="I273" s="850">
        <v>14.013999999999999</v>
      </c>
      <c r="J273" s="530">
        <v>1539.28</v>
      </c>
      <c r="K273" s="81">
        <v>14.013999999999999</v>
      </c>
      <c r="L273" s="530">
        <v>1539.28</v>
      </c>
      <c r="M273" s="483">
        <f t="shared" si="40"/>
        <v>9.1042565355231014E-3</v>
      </c>
      <c r="N273" s="112">
        <v>241.2</v>
      </c>
      <c r="O273" s="420">
        <f t="shared" si="43"/>
        <v>2.1959466763681719</v>
      </c>
      <c r="P273" s="256">
        <f t="shared" si="41"/>
        <v>546.25539213138609</v>
      </c>
      <c r="Q273" s="421">
        <f t="shared" si="42"/>
        <v>131.75680058209031</v>
      </c>
      <c r="S273" s="58"/>
      <c r="T273" s="58"/>
    </row>
    <row r="274" spans="1:20" ht="12.75">
      <c r="A274" s="1665"/>
      <c r="B274" s="18">
        <v>8</v>
      </c>
      <c r="C274" s="482" t="s">
        <v>789</v>
      </c>
      <c r="D274" s="1134">
        <v>37</v>
      </c>
      <c r="E274" s="415" t="s">
        <v>55</v>
      </c>
      <c r="F274" s="112">
        <f t="shared" si="39"/>
        <v>29.799999999999997</v>
      </c>
      <c r="G274" s="850">
        <v>3.3149999999999999</v>
      </c>
      <c r="H274" s="850">
        <v>5.84</v>
      </c>
      <c r="I274" s="850">
        <v>20.645</v>
      </c>
      <c r="J274" s="530">
        <v>2232.48</v>
      </c>
      <c r="K274" s="81">
        <v>20.645</v>
      </c>
      <c r="L274" s="530">
        <v>2232.48</v>
      </c>
      <c r="M274" s="483">
        <f t="shared" si="40"/>
        <v>9.2475632480470155E-3</v>
      </c>
      <c r="N274" s="418">
        <v>241.2</v>
      </c>
      <c r="O274" s="420">
        <f t="shared" si="43"/>
        <v>2.2305122554289398</v>
      </c>
      <c r="P274" s="256">
        <f t="shared" si="41"/>
        <v>554.85379488282092</v>
      </c>
      <c r="Q274" s="421">
        <f t="shared" si="42"/>
        <v>133.83073532573641</v>
      </c>
      <c r="S274" s="58"/>
      <c r="T274" s="58"/>
    </row>
    <row r="275" spans="1:20" ht="12.75">
      <c r="A275" s="1665"/>
      <c r="B275" s="18">
        <v>9</v>
      </c>
      <c r="C275" s="482" t="s">
        <v>790</v>
      </c>
      <c r="D275" s="1134">
        <v>53</v>
      </c>
      <c r="E275" s="415" t="s">
        <v>55</v>
      </c>
      <c r="F275" s="112">
        <f t="shared" si="39"/>
        <v>35.971001000000001</v>
      </c>
      <c r="G275" s="850">
        <v>3.6720000000000002</v>
      </c>
      <c r="H275" s="850">
        <v>8.24</v>
      </c>
      <c r="I275" s="850">
        <v>24.059000999999999</v>
      </c>
      <c r="J275" s="530">
        <v>2517.62</v>
      </c>
      <c r="K275" s="81">
        <v>24.059000999999999</v>
      </c>
      <c r="L275" s="530">
        <v>2517.62</v>
      </c>
      <c r="M275" s="483">
        <f t="shared" si="40"/>
        <v>9.5562479643472795E-3</v>
      </c>
      <c r="N275" s="112">
        <v>241.2</v>
      </c>
      <c r="O275" s="420">
        <f t="shared" si="43"/>
        <v>2.3049670090005638</v>
      </c>
      <c r="P275" s="256">
        <f t="shared" si="41"/>
        <v>573.3748778608367</v>
      </c>
      <c r="Q275" s="421">
        <f t="shared" si="42"/>
        <v>138.2980205400338</v>
      </c>
      <c r="S275" s="58"/>
      <c r="T275" s="58"/>
    </row>
    <row r="276" spans="1:20" ht="13.5" thickBot="1">
      <c r="A276" s="1666"/>
      <c r="B276" s="47">
        <v>10</v>
      </c>
      <c r="C276" s="484" t="s">
        <v>791</v>
      </c>
      <c r="D276" s="1135">
        <v>32</v>
      </c>
      <c r="E276" s="485" t="s">
        <v>55</v>
      </c>
      <c r="F276" s="532">
        <f t="shared" si="39"/>
        <v>21.003999999999998</v>
      </c>
      <c r="G276" s="851">
        <v>1.8959999999999999</v>
      </c>
      <c r="H276" s="851">
        <v>5.12</v>
      </c>
      <c r="I276" s="851">
        <v>13.988</v>
      </c>
      <c r="J276" s="487">
        <v>1417.51</v>
      </c>
      <c r="K276" s="898">
        <v>13.988</v>
      </c>
      <c r="L276" s="487">
        <v>1417.51</v>
      </c>
      <c r="M276" s="486">
        <f t="shared" si="40"/>
        <v>9.868007985834315E-3</v>
      </c>
      <c r="N276" s="532">
        <v>241.2</v>
      </c>
      <c r="O276" s="349">
        <f t="shared" si="43"/>
        <v>2.3801635261832366</v>
      </c>
      <c r="P276" s="488">
        <f t="shared" si="41"/>
        <v>592.08047915005886</v>
      </c>
      <c r="Q276" s="489">
        <f t="shared" si="42"/>
        <v>142.80981157099419</v>
      </c>
      <c r="S276" s="58"/>
      <c r="T276" s="58"/>
    </row>
    <row r="277" spans="1:20" ht="12.75">
      <c r="A277" s="1668" t="s">
        <v>482</v>
      </c>
      <c r="B277" s="299">
        <v>1</v>
      </c>
      <c r="C277" s="492" t="s">
        <v>792</v>
      </c>
      <c r="D277" s="1136">
        <v>24</v>
      </c>
      <c r="E277" s="257" t="s">
        <v>55</v>
      </c>
      <c r="F277" s="571">
        <f>G277+H277+I277</f>
        <v>19.704682000000002</v>
      </c>
      <c r="G277" s="545">
        <v>1.9676820000000002</v>
      </c>
      <c r="H277" s="545">
        <v>3.7600000000000002</v>
      </c>
      <c r="I277" s="546">
        <v>13.977</v>
      </c>
      <c r="J277" s="547">
        <v>1107.43</v>
      </c>
      <c r="K277" s="439">
        <v>13.977</v>
      </c>
      <c r="L277" s="547">
        <v>1107.43</v>
      </c>
      <c r="M277" s="490">
        <f>K277/L277</f>
        <v>1.2621113749853263E-2</v>
      </c>
      <c r="N277" s="571">
        <v>241.2</v>
      </c>
      <c r="O277" s="260">
        <f t="shared" si="43"/>
        <v>3.0442126364646067</v>
      </c>
      <c r="P277" s="260">
        <f t="shared" si="41"/>
        <v>757.26682499119579</v>
      </c>
      <c r="Q277" s="261">
        <f t="shared" si="42"/>
        <v>182.6527581878764</v>
      </c>
      <c r="S277" s="58"/>
      <c r="T277" s="58"/>
    </row>
    <row r="278" spans="1:20" ht="12.75">
      <c r="A278" s="1573"/>
      <c r="B278" s="293">
        <v>2</v>
      </c>
      <c r="C278" s="492" t="s">
        <v>793</v>
      </c>
      <c r="D278" s="1136">
        <v>25</v>
      </c>
      <c r="E278" s="263" t="s">
        <v>55</v>
      </c>
      <c r="F278" s="446">
        <f t="shared" ref="F278:F286" si="44">G278+H278+I278</f>
        <v>21.381999</v>
      </c>
      <c r="G278" s="546">
        <v>1.2750000000000001</v>
      </c>
      <c r="H278" s="546">
        <v>3.92</v>
      </c>
      <c r="I278" s="546">
        <v>16.186999</v>
      </c>
      <c r="J278" s="494">
        <v>1257.05</v>
      </c>
      <c r="K278" s="264">
        <v>16.186999</v>
      </c>
      <c r="L278" s="494">
        <v>1257.05</v>
      </c>
      <c r="M278" s="490">
        <f>K278/L278</f>
        <v>1.2876973071874628E-2</v>
      </c>
      <c r="N278" s="446">
        <v>241.2</v>
      </c>
      <c r="O278" s="260">
        <f t="shared" si="43"/>
        <v>3.1059259049361598</v>
      </c>
      <c r="P278" s="260">
        <f t="shared" si="41"/>
        <v>772.6183843124777</v>
      </c>
      <c r="Q278" s="261">
        <f t="shared" si="42"/>
        <v>186.3555542961696</v>
      </c>
      <c r="S278" s="58"/>
      <c r="T278" s="58"/>
    </row>
    <row r="279" spans="1:20" ht="12.75">
      <c r="A279" s="1573"/>
      <c r="B279" s="293">
        <v>3</v>
      </c>
      <c r="C279" s="492" t="s">
        <v>794</v>
      </c>
      <c r="D279" s="1136">
        <v>15</v>
      </c>
      <c r="E279" s="263" t="s">
        <v>55</v>
      </c>
      <c r="F279" s="446">
        <f t="shared" si="44"/>
        <v>13.96</v>
      </c>
      <c r="G279" s="546">
        <v>1.1220000000000001</v>
      </c>
      <c r="H279" s="546">
        <v>2.4</v>
      </c>
      <c r="I279" s="546">
        <v>10.438000000000001</v>
      </c>
      <c r="J279" s="494">
        <v>807.07</v>
      </c>
      <c r="K279" s="264">
        <v>10.438000000000001</v>
      </c>
      <c r="L279" s="494">
        <v>807.07</v>
      </c>
      <c r="M279" s="493">
        <f t="shared" ref="M279:M286" si="45">K279/L279</f>
        <v>1.2933202820077564E-2</v>
      </c>
      <c r="N279" s="571">
        <v>241.2</v>
      </c>
      <c r="O279" s="260">
        <f t="shared" si="43"/>
        <v>3.1194885202027085</v>
      </c>
      <c r="P279" s="260">
        <f t="shared" si="41"/>
        <v>775.99216920465381</v>
      </c>
      <c r="Q279" s="267">
        <f t="shared" si="42"/>
        <v>187.16931121216248</v>
      </c>
      <c r="S279" s="58"/>
      <c r="T279" s="58"/>
    </row>
    <row r="280" spans="1:20" ht="12.75">
      <c r="A280" s="1573"/>
      <c r="B280" s="293">
        <v>4</v>
      </c>
      <c r="C280" s="492" t="s">
        <v>624</v>
      </c>
      <c r="D280" s="1136">
        <v>45</v>
      </c>
      <c r="E280" s="263" t="s">
        <v>55</v>
      </c>
      <c r="F280" s="446">
        <f t="shared" si="44"/>
        <v>41.190004000000002</v>
      </c>
      <c r="G280" s="546">
        <v>3.5700000000000003</v>
      </c>
      <c r="H280" s="546">
        <v>7.05</v>
      </c>
      <c r="I280" s="546">
        <v>30.570004000000001</v>
      </c>
      <c r="J280" s="494">
        <v>2331.34</v>
      </c>
      <c r="K280" s="264">
        <v>30.570004000000001</v>
      </c>
      <c r="L280" s="494">
        <v>2331.34</v>
      </c>
      <c r="M280" s="493">
        <f t="shared" si="45"/>
        <v>1.3112632220096596E-2</v>
      </c>
      <c r="N280" s="446">
        <v>241.2</v>
      </c>
      <c r="O280" s="260">
        <f t="shared" si="43"/>
        <v>3.1627668914872991</v>
      </c>
      <c r="P280" s="260">
        <f t="shared" si="41"/>
        <v>786.75793320579578</v>
      </c>
      <c r="Q280" s="267">
        <f t="shared" si="42"/>
        <v>189.76601348923793</v>
      </c>
      <c r="S280" s="58"/>
      <c r="T280" s="58"/>
    </row>
    <row r="281" spans="1:20" ht="12.75">
      <c r="A281" s="1573"/>
      <c r="B281" s="293">
        <v>5</v>
      </c>
      <c r="C281" s="492" t="s">
        <v>623</v>
      </c>
      <c r="D281" s="1136">
        <v>42</v>
      </c>
      <c r="E281" s="263" t="s">
        <v>55</v>
      </c>
      <c r="F281" s="446">
        <f t="shared" si="44"/>
        <v>36.600002000000003</v>
      </c>
      <c r="G281" s="546">
        <v>2.6010000000000004</v>
      </c>
      <c r="H281" s="546">
        <v>6.74</v>
      </c>
      <c r="I281" s="546">
        <v>27.259002000000002</v>
      </c>
      <c r="J281" s="494">
        <v>1919.95</v>
      </c>
      <c r="K281" s="264">
        <v>27.259002000000002</v>
      </c>
      <c r="L281" s="494">
        <v>1919.95</v>
      </c>
      <c r="M281" s="493">
        <f t="shared" si="45"/>
        <v>1.4197766608505431E-2</v>
      </c>
      <c r="N281" s="571">
        <v>241.2</v>
      </c>
      <c r="O281" s="266">
        <f t="shared" si="43"/>
        <v>3.4245013059715097</v>
      </c>
      <c r="P281" s="260">
        <f t="shared" si="41"/>
        <v>851.86599651032577</v>
      </c>
      <c r="Q281" s="267">
        <f t="shared" si="42"/>
        <v>205.47007835829058</v>
      </c>
      <c r="S281" s="58"/>
      <c r="T281" s="58"/>
    </row>
    <row r="282" spans="1:20" ht="12.75">
      <c r="A282" s="1573"/>
      <c r="B282" s="293">
        <v>6</v>
      </c>
      <c r="C282" s="492" t="s">
        <v>795</v>
      </c>
      <c r="D282" s="1136">
        <v>26</v>
      </c>
      <c r="E282" s="263" t="s">
        <v>55</v>
      </c>
      <c r="F282" s="446">
        <f t="shared" si="44"/>
        <v>24.82</v>
      </c>
      <c r="G282" s="546">
        <v>1.581</v>
      </c>
      <c r="H282" s="546">
        <v>3.61</v>
      </c>
      <c r="I282" s="546">
        <v>19.629000000000001</v>
      </c>
      <c r="J282" s="494">
        <v>1349.83</v>
      </c>
      <c r="K282" s="264">
        <v>19.629000000000001</v>
      </c>
      <c r="L282" s="494">
        <v>1349.83</v>
      </c>
      <c r="M282" s="493">
        <f t="shared" si="45"/>
        <v>1.454183119355771E-2</v>
      </c>
      <c r="N282" s="446">
        <v>241.2</v>
      </c>
      <c r="O282" s="266">
        <f t="shared" si="43"/>
        <v>3.5074896838861194</v>
      </c>
      <c r="P282" s="260">
        <f t="shared" si="41"/>
        <v>872.50987161346256</v>
      </c>
      <c r="Q282" s="267">
        <f t="shared" si="42"/>
        <v>210.44938103316716</v>
      </c>
      <c r="S282" s="58"/>
      <c r="T282" s="58"/>
    </row>
    <row r="283" spans="1:20" ht="12.75">
      <c r="A283" s="1573"/>
      <c r="B283" s="293">
        <v>7</v>
      </c>
      <c r="C283" s="492" t="s">
        <v>796</v>
      </c>
      <c r="D283" s="1136">
        <v>46</v>
      </c>
      <c r="E283" s="263" t="s">
        <v>55</v>
      </c>
      <c r="F283" s="446">
        <f t="shared" si="44"/>
        <v>56.000005000000002</v>
      </c>
      <c r="G283" s="546">
        <v>4.08</v>
      </c>
      <c r="H283" s="546">
        <v>7.2</v>
      </c>
      <c r="I283" s="546">
        <v>44.720005</v>
      </c>
      <c r="J283" s="494">
        <v>2904.65</v>
      </c>
      <c r="K283" s="264">
        <v>44.720005</v>
      </c>
      <c r="L283" s="494">
        <v>2904.65</v>
      </c>
      <c r="M283" s="493">
        <f t="shared" si="45"/>
        <v>1.539600468214759E-2</v>
      </c>
      <c r="N283" s="571">
        <v>241.2</v>
      </c>
      <c r="O283" s="266">
        <f t="shared" si="43"/>
        <v>3.7135163293339986</v>
      </c>
      <c r="P283" s="260">
        <f t="shared" si="41"/>
        <v>923.76028092885542</v>
      </c>
      <c r="Q283" s="267">
        <f t="shared" si="42"/>
        <v>222.81097976003991</v>
      </c>
      <c r="S283" s="58"/>
      <c r="T283" s="58"/>
    </row>
    <row r="284" spans="1:20" ht="12.75">
      <c r="A284" s="1573"/>
      <c r="B284" s="293">
        <v>8</v>
      </c>
      <c r="C284" s="492" t="s">
        <v>797</v>
      </c>
      <c r="D284" s="1136">
        <v>45</v>
      </c>
      <c r="E284" s="263" t="s">
        <v>55</v>
      </c>
      <c r="F284" s="446">
        <f t="shared" si="44"/>
        <v>59.000008000000008</v>
      </c>
      <c r="G284" s="546">
        <v>6.1710000000000003</v>
      </c>
      <c r="H284" s="546">
        <v>7.2</v>
      </c>
      <c r="I284" s="546">
        <v>45.629008000000006</v>
      </c>
      <c r="J284" s="494">
        <v>2936.83</v>
      </c>
      <c r="K284" s="264">
        <v>45.629008000000006</v>
      </c>
      <c r="L284" s="494">
        <v>2936.83</v>
      </c>
      <c r="M284" s="493">
        <f t="shared" si="45"/>
        <v>1.5536823037084205E-2</v>
      </c>
      <c r="N284" s="446">
        <v>241.2</v>
      </c>
      <c r="O284" s="266">
        <f t="shared" si="43"/>
        <v>3.7474817165447103</v>
      </c>
      <c r="P284" s="260">
        <f t="shared" si="41"/>
        <v>932.20938222505231</v>
      </c>
      <c r="Q284" s="267">
        <f t="shared" si="42"/>
        <v>224.84890299268261</v>
      </c>
      <c r="S284" s="58"/>
      <c r="T284" s="58"/>
    </row>
    <row r="285" spans="1:20" ht="12.75">
      <c r="A285" s="1573"/>
      <c r="B285" s="293">
        <v>9</v>
      </c>
      <c r="C285" s="492" t="s">
        <v>798</v>
      </c>
      <c r="D285" s="1136">
        <v>44</v>
      </c>
      <c r="E285" s="263" t="s">
        <v>55</v>
      </c>
      <c r="F285" s="446">
        <f t="shared" si="44"/>
        <v>46.721001000000001</v>
      </c>
      <c r="G285" s="546">
        <v>2.6520000000000001</v>
      </c>
      <c r="H285" s="546">
        <v>6.8100000000000005</v>
      </c>
      <c r="I285" s="546">
        <v>37.259000999999998</v>
      </c>
      <c r="J285" s="494">
        <v>2365.42</v>
      </c>
      <c r="K285" s="264">
        <v>37.259000999999998</v>
      </c>
      <c r="L285" s="494">
        <v>2365.42</v>
      </c>
      <c r="M285" s="493">
        <f t="shared" si="45"/>
        <v>1.5751537147736975E-2</v>
      </c>
      <c r="N285" s="571">
        <v>241.2</v>
      </c>
      <c r="O285" s="266">
        <f t="shared" si="43"/>
        <v>3.7992707600341582</v>
      </c>
      <c r="P285" s="260">
        <f t="shared" si="41"/>
        <v>945.09222886421855</v>
      </c>
      <c r="Q285" s="267">
        <f t="shared" si="42"/>
        <v>227.95624560204951</v>
      </c>
      <c r="S285" s="58"/>
      <c r="T285" s="58"/>
    </row>
    <row r="286" spans="1:20" ht="13.5" customHeight="1" thickBot="1">
      <c r="A286" s="1669"/>
      <c r="B286" s="300">
        <v>10</v>
      </c>
      <c r="C286" s="536" t="s">
        <v>799</v>
      </c>
      <c r="D286" s="1137">
        <v>45</v>
      </c>
      <c r="E286" s="449" t="s">
        <v>55</v>
      </c>
      <c r="F286" s="452">
        <f t="shared" si="44"/>
        <v>49.600991</v>
      </c>
      <c r="G286" s="548">
        <v>4.2839999999999998</v>
      </c>
      <c r="H286" s="548">
        <v>7.2</v>
      </c>
      <c r="I286" s="548">
        <v>38.116990999999999</v>
      </c>
      <c r="J286" s="496">
        <v>2328.9</v>
      </c>
      <c r="K286" s="453">
        <v>38.116990999999999</v>
      </c>
      <c r="L286" s="496">
        <v>2328.9</v>
      </c>
      <c r="M286" s="495">
        <f t="shared" si="45"/>
        <v>1.6366950491648418E-2</v>
      </c>
      <c r="N286" s="452">
        <v>241.2</v>
      </c>
      <c r="O286" s="458">
        <f t="shared" si="43"/>
        <v>3.9477084585855984</v>
      </c>
      <c r="P286" s="458">
        <f t="shared" si="41"/>
        <v>982.01702949890512</v>
      </c>
      <c r="Q286" s="459">
        <f t="shared" si="42"/>
        <v>236.86250751513589</v>
      </c>
      <c r="S286" s="58"/>
      <c r="T286" s="58"/>
    </row>
    <row r="287" spans="1:20" ht="12.75">
      <c r="A287" s="1670" t="s">
        <v>476</v>
      </c>
      <c r="B287" s="114">
        <v>1</v>
      </c>
      <c r="C287" s="497" t="s">
        <v>630</v>
      </c>
      <c r="D287" s="1138">
        <v>10</v>
      </c>
      <c r="E287" s="498" t="s">
        <v>55</v>
      </c>
      <c r="F287" s="539">
        <f>G287+H287+I287</f>
        <v>10.637001000000001</v>
      </c>
      <c r="G287" s="549">
        <v>1.02</v>
      </c>
      <c r="H287" s="549">
        <v>0.1</v>
      </c>
      <c r="I287" s="549">
        <v>9.5170010000000005</v>
      </c>
      <c r="J287" s="585">
        <v>360.91</v>
      </c>
      <c r="K287" s="272">
        <v>9.5170010000000005</v>
      </c>
      <c r="L287" s="501">
        <v>360.91</v>
      </c>
      <c r="M287" s="500">
        <f>K287/L287</f>
        <v>2.6369457759552243E-2</v>
      </c>
      <c r="N287" s="539">
        <v>241.2</v>
      </c>
      <c r="O287" s="502">
        <f>M287*N287</f>
        <v>6.3603132116040006</v>
      </c>
      <c r="P287" s="502">
        <f>M287*60*1000</f>
        <v>1582.1674655731347</v>
      </c>
      <c r="Q287" s="503">
        <f>P287*N287/1000</f>
        <v>381.61879269624006</v>
      </c>
      <c r="S287" s="58"/>
      <c r="T287" s="58"/>
    </row>
    <row r="288" spans="1:20" ht="12.75">
      <c r="A288" s="1671"/>
      <c r="B288" s="115">
        <v>2</v>
      </c>
      <c r="C288" s="504" t="s">
        <v>625</v>
      </c>
      <c r="D288" s="1140">
        <v>54</v>
      </c>
      <c r="E288" s="465" t="s">
        <v>55</v>
      </c>
      <c r="F288" s="539">
        <f t="shared" ref="F288:F296" si="46">G288+H288+I288</f>
        <v>76.770452000000006</v>
      </c>
      <c r="G288" s="550">
        <v>4.7864519999999997</v>
      </c>
      <c r="H288" s="550">
        <v>8.4</v>
      </c>
      <c r="I288" s="550">
        <v>63.584000000000003</v>
      </c>
      <c r="J288" s="468">
        <v>2392.9700000000003</v>
      </c>
      <c r="K288" s="471">
        <v>63.124000000000002</v>
      </c>
      <c r="L288" s="468">
        <v>2392.9700000000003</v>
      </c>
      <c r="M288" s="505">
        <f t="shared" ref="M288:M296" si="47">K288/L288</f>
        <v>2.6378934963664398E-2</v>
      </c>
      <c r="N288" s="468">
        <v>241.2</v>
      </c>
      <c r="O288" s="278">
        <f t="shared" ref="O288:O296" si="48">M288*N288</f>
        <v>6.3625991132358521</v>
      </c>
      <c r="P288" s="502">
        <f t="shared" ref="P288:P296" si="49">M288*60*1000</f>
        <v>1582.736097819864</v>
      </c>
      <c r="Q288" s="279">
        <f t="shared" ref="Q288:Q296" si="50">P288*N288/1000</f>
        <v>381.75594679415116</v>
      </c>
      <c r="S288" s="58"/>
      <c r="T288" s="58"/>
    </row>
    <row r="289" spans="1:20" ht="12.75">
      <c r="A289" s="1671"/>
      <c r="B289" s="115">
        <v>3</v>
      </c>
      <c r="C289" s="504" t="s">
        <v>800</v>
      </c>
      <c r="D289" s="1140">
        <v>27</v>
      </c>
      <c r="E289" s="465" t="s">
        <v>55</v>
      </c>
      <c r="F289" s="539">
        <f t="shared" si="46"/>
        <v>37.499998000000005</v>
      </c>
      <c r="G289" s="550">
        <v>1.1220000000000001</v>
      </c>
      <c r="H289" s="550">
        <v>0.27</v>
      </c>
      <c r="I289" s="550">
        <v>36.107998000000002</v>
      </c>
      <c r="J289" s="468">
        <v>1364.56</v>
      </c>
      <c r="K289" s="471">
        <v>36.107998000000002</v>
      </c>
      <c r="L289" s="468">
        <v>1364.56</v>
      </c>
      <c r="M289" s="505">
        <f t="shared" si="47"/>
        <v>2.646127542944246E-2</v>
      </c>
      <c r="N289" s="539">
        <v>241.2</v>
      </c>
      <c r="O289" s="278">
        <f t="shared" si="48"/>
        <v>6.3824596335815214</v>
      </c>
      <c r="P289" s="502">
        <f t="shared" si="49"/>
        <v>1587.6765257665477</v>
      </c>
      <c r="Q289" s="279">
        <f t="shared" si="50"/>
        <v>382.94757801489129</v>
      </c>
      <c r="S289" s="58"/>
      <c r="T289" s="58"/>
    </row>
    <row r="290" spans="1:20" ht="12.75">
      <c r="A290" s="1671"/>
      <c r="B290" s="115">
        <v>4</v>
      </c>
      <c r="C290" s="504" t="s">
        <v>626</v>
      </c>
      <c r="D290" s="1140">
        <v>20</v>
      </c>
      <c r="E290" s="465" t="s">
        <v>55</v>
      </c>
      <c r="F290" s="539">
        <f t="shared" si="46"/>
        <v>36.369999</v>
      </c>
      <c r="G290" s="550">
        <v>2.7030000000000003</v>
      </c>
      <c r="H290" s="550">
        <v>3.2</v>
      </c>
      <c r="I290" s="550">
        <v>30.466999000000001</v>
      </c>
      <c r="J290" s="468">
        <v>1145.04</v>
      </c>
      <c r="K290" s="471">
        <v>30.466999000000001</v>
      </c>
      <c r="L290" s="468">
        <v>1145.04</v>
      </c>
      <c r="M290" s="505">
        <f t="shared" si="47"/>
        <v>2.6607803220848183E-2</v>
      </c>
      <c r="N290" s="468">
        <v>241.2</v>
      </c>
      <c r="O290" s="278">
        <f t="shared" si="48"/>
        <v>6.4178021368685814</v>
      </c>
      <c r="P290" s="502">
        <f t="shared" si="49"/>
        <v>1596.4681932508911</v>
      </c>
      <c r="Q290" s="279">
        <f t="shared" si="50"/>
        <v>385.06812821211491</v>
      </c>
      <c r="S290" s="58"/>
      <c r="T290" s="58"/>
    </row>
    <row r="291" spans="1:20" ht="12.75">
      <c r="A291" s="1671"/>
      <c r="B291" s="115">
        <v>5</v>
      </c>
      <c r="C291" s="504" t="s">
        <v>525</v>
      </c>
      <c r="D291" s="1140">
        <v>24</v>
      </c>
      <c r="E291" s="465" t="s">
        <v>55</v>
      </c>
      <c r="F291" s="539">
        <f t="shared" si="46"/>
        <v>35.646999000000001</v>
      </c>
      <c r="G291" s="550">
        <v>1.224</v>
      </c>
      <c r="H291" s="550">
        <v>3.84</v>
      </c>
      <c r="I291" s="550">
        <v>30.582999000000001</v>
      </c>
      <c r="J291" s="468">
        <v>1127.22</v>
      </c>
      <c r="K291" s="471">
        <v>30.582999000000001</v>
      </c>
      <c r="L291" s="468">
        <v>1127.22</v>
      </c>
      <c r="M291" s="505">
        <f t="shared" si="47"/>
        <v>2.7131348805024751E-2</v>
      </c>
      <c r="N291" s="539">
        <v>241.2</v>
      </c>
      <c r="O291" s="278">
        <f t="shared" si="48"/>
        <v>6.5440813317719693</v>
      </c>
      <c r="P291" s="502">
        <f t="shared" si="49"/>
        <v>1627.880928301485</v>
      </c>
      <c r="Q291" s="279">
        <f t="shared" si="50"/>
        <v>392.64487990631812</v>
      </c>
      <c r="S291" s="58"/>
      <c r="T291" s="58"/>
    </row>
    <row r="292" spans="1:20" ht="12.75">
      <c r="A292" s="1671"/>
      <c r="B292" s="115">
        <v>6</v>
      </c>
      <c r="C292" s="504" t="s">
        <v>801</v>
      </c>
      <c r="D292" s="1140">
        <v>45</v>
      </c>
      <c r="E292" s="465" t="s">
        <v>55</v>
      </c>
      <c r="F292" s="539">
        <f t="shared" si="46"/>
        <v>73.920000999999999</v>
      </c>
      <c r="G292" s="550">
        <v>3.2130000000000001</v>
      </c>
      <c r="H292" s="550">
        <v>7.2</v>
      </c>
      <c r="I292" s="550">
        <v>63.507001000000002</v>
      </c>
      <c r="J292" s="468">
        <v>2325.58</v>
      </c>
      <c r="K292" s="471">
        <v>63.507001000000002</v>
      </c>
      <c r="L292" s="468">
        <v>2325.58</v>
      </c>
      <c r="M292" s="505">
        <f t="shared" si="47"/>
        <v>2.7308026814816092E-2</v>
      </c>
      <c r="N292" s="468">
        <v>241.2</v>
      </c>
      <c r="O292" s="278">
        <f t="shared" si="48"/>
        <v>6.5866960677336408</v>
      </c>
      <c r="P292" s="502">
        <f t="shared" si="49"/>
        <v>1638.4816088889656</v>
      </c>
      <c r="Q292" s="279">
        <f t="shared" si="50"/>
        <v>395.2017640640185</v>
      </c>
      <c r="S292" s="58"/>
      <c r="T292" s="58"/>
    </row>
    <row r="293" spans="1:20" ht="12.75">
      <c r="A293" s="1671"/>
      <c r="B293" s="115">
        <v>7</v>
      </c>
      <c r="C293" s="504" t="s">
        <v>628</v>
      </c>
      <c r="D293" s="1140">
        <v>28</v>
      </c>
      <c r="E293" s="465" t="s">
        <v>55</v>
      </c>
      <c r="F293" s="539">
        <f t="shared" si="46"/>
        <v>41.999997999999998</v>
      </c>
      <c r="G293" s="550">
        <v>0</v>
      </c>
      <c r="H293" s="550">
        <v>0</v>
      </c>
      <c r="I293" s="550">
        <v>41.999997999999998</v>
      </c>
      <c r="J293" s="468">
        <v>1512.77</v>
      </c>
      <c r="K293" s="471">
        <v>41.999997999999998</v>
      </c>
      <c r="L293" s="468">
        <v>1512.77</v>
      </c>
      <c r="M293" s="505">
        <f t="shared" si="47"/>
        <v>2.7763637565525492E-2</v>
      </c>
      <c r="N293" s="539">
        <v>241.2</v>
      </c>
      <c r="O293" s="278">
        <f t="shared" si="48"/>
        <v>6.6965893808047481</v>
      </c>
      <c r="P293" s="502">
        <f t="shared" si="49"/>
        <v>1665.8182539315296</v>
      </c>
      <c r="Q293" s="279">
        <f t="shared" si="50"/>
        <v>401.79536284828492</v>
      </c>
      <c r="S293" s="58"/>
      <c r="T293" s="58"/>
    </row>
    <row r="294" spans="1:20" ht="12.75">
      <c r="A294" s="1671"/>
      <c r="B294" s="115">
        <v>8</v>
      </c>
      <c r="C294" s="504" t="s">
        <v>802</v>
      </c>
      <c r="D294" s="1140">
        <v>93</v>
      </c>
      <c r="E294" s="465" t="s">
        <v>55</v>
      </c>
      <c r="F294" s="539">
        <f t="shared" si="46"/>
        <v>95.78</v>
      </c>
      <c r="G294" s="550">
        <v>2.907</v>
      </c>
      <c r="H294" s="550">
        <v>0.83000000000000007</v>
      </c>
      <c r="I294" s="550">
        <v>92.043000000000006</v>
      </c>
      <c r="J294" s="468">
        <v>3285.55</v>
      </c>
      <c r="K294" s="471">
        <v>91.942999999999998</v>
      </c>
      <c r="L294" s="468">
        <v>3285.55</v>
      </c>
      <c r="M294" s="505">
        <f t="shared" si="47"/>
        <v>2.7984051376481866E-2</v>
      </c>
      <c r="N294" s="468">
        <v>241.2</v>
      </c>
      <c r="O294" s="278">
        <f t="shared" si="48"/>
        <v>6.7497531920074261</v>
      </c>
      <c r="P294" s="502">
        <f t="shared" si="49"/>
        <v>1679.0430825889121</v>
      </c>
      <c r="Q294" s="279">
        <f t="shared" si="50"/>
        <v>404.9851915204456</v>
      </c>
      <c r="S294" s="58"/>
      <c r="T294" s="58"/>
    </row>
    <row r="295" spans="1:20" ht="12.75">
      <c r="A295" s="1671"/>
      <c r="B295" s="115">
        <v>9</v>
      </c>
      <c r="C295" s="504" t="s">
        <v>803</v>
      </c>
      <c r="D295" s="1140">
        <v>24</v>
      </c>
      <c r="E295" s="465" t="s">
        <v>55</v>
      </c>
      <c r="F295" s="539">
        <f t="shared" si="46"/>
        <v>32.799998000000002</v>
      </c>
      <c r="G295" s="550">
        <v>0.91800000000000004</v>
      </c>
      <c r="H295" s="550">
        <v>3.84</v>
      </c>
      <c r="I295" s="550">
        <v>28.041998</v>
      </c>
      <c r="J295" s="468">
        <v>1000.52</v>
      </c>
      <c r="K295" s="471">
        <v>28.041998</v>
      </c>
      <c r="L295" s="468">
        <v>1000.52</v>
      </c>
      <c r="M295" s="505">
        <f t="shared" si="47"/>
        <v>2.8027423739655378E-2</v>
      </c>
      <c r="N295" s="539">
        <v>241.2</v>
      </c>
      <c r="O295" s="278">
        <f t="shared" si="48"/>
        <v>6.7602146060048769</v>
      </c>
      <c r="P295" s="502">
        <f t="shared" si="49"/>
        <v>1681.6454243793225</v>
      </c>
      <c r="Q295" s="279">
        <f t="shared" si="50"/>
        <v>405.6128763602926</v>
      </c>
      <c r="S295" s="58"/>
      <c r="T295" s="58"/>
    </row>
    <row r="296" spans="1:20" ht="13.5" thickBot="1">
      <c r="A296" s="1671"/>
      <c r="B296" s="115">
        <v>10</v>
      </c>
      <c r="C296" s="541" t="s">
        <v>804</v>
      </c>
      <c r="D296" s="1141">
        <v>22</v>
      </c>
      <c r="E296" s="472" t="s">
        <v>55</v>
      </c>
      <c r="F296" s="475">
        <f t="shared" si="46"/>
        <v>39.261999000000003</v>
      </c>
      <c r="G296" s="852">
        <v>1.9890000000000001</v>
      </c>
      <c r="H296" s="852">
        <v>3.52</v>
      </c>
      <c r="I296" s="852">
        <v>33.752999000000003</v>
      </c>
      <c r="J296" s="475">
        <v>1197.18</v>
      </c>
      <c r="K296" s="905">
        <v>33.752999000000003</v>
      </c>
      <c r="L296" s="475">
        <v>1197.18</v>
      </c>
      <c r="M296" s="508">
        <f t="shared" si="47"/>
        <v>2.8193754489717504E-2</v>
      </c>
      <c r="N296" s="475">
        <v>241.2</v>
      </c>
      <c r="O296" s="282">
        <f t="shared" si="48"/>
        <v>6.8003335829198619</v>
      </c>
      <c r="P296" s="282">
        <f t="shared" si="49"/>
        <v>1691.6252693830502</v>
      </c>
      <c r="Q296" s="283">
        <f t="shared" si="50"/>
        <v>408.02001497519166</v>
      </c>
      <c r="S296" s="58"/>
      <c r="T296" s="58"/>
    </row>
    <row r="297" spans="1:20" ht="12.75">
      <c r="A297" s="1592" t="s">
        <v>480</v>
      </c>
      <c r="B297" s="55">
        <v>1</v>
      </c>
      <c r="C297" s="116" t="s">
        <v>629</v>
      </c>
      <c r="D297" s="1142">
        <v>29</v>
      </c>
      <c r="E297" s="509" t="s">
        <v>55</v>
      </c>
      <c r="F297" s="332">
        <f>G297+H297+I297</f>
        <v>37.9</v>
      </c>
      <c r="G297" s="350">
        <v>0.65545199999999992</v>
      </c>
      <c r="H297" s="350">
        <v>0.28000000000000003</v>
      </c>
      <c r="I297" s="350">
        <v>36.964548000000001</v>
      </c>
      <c r="J297" s="227">
        <v>1288.78</v>
      </c>
      <c r="K297" s="1143">
        <v>36.964548000000001</v>
      </c>
      <c r="L297" s="309">
        <v>1288.78</v>
      </c>
      <c r="M297" s="308">
        <f>K297/L297</f>
        <v>2.8681813808407952E-2</v>
      </c>
      <c r="N297" s="332">
        <v>241.2</v>
      </c>
      <c r="O297" s="310">
        <f>M297*N297</f>
        <v>6.9180534905879973</v>
      </c>
      <c r="P297" s="310">
        <f>M297*60*1000</f>
        <v>1720.9088285044772</v>
      </c>
      <c r="Q297" s="311">
        <f>P297*N297/1000</f>
        <v>415.08320943527991</v>
      </c>
      <c r="S297" s="58"/>
      <c r="T297" s="58"/>
    </row>
    <row r="298" spans="1:20" ht="12.75">
      <c r="A298" s="1593"/>
      <c r="B298" s="26">
        <v>2</v>
      </c>
      <c r="C298" s="383" t="s">
        <v>627</v>
      </c>
      <c r="D298" s="1144">
        <v>23</v>
      </c>
      <c r="E298" s="384" t="s">
        <v>55</v>
      </c>
      <c r="F298" s="230">
        <f t="shared" ref="F298:F305" si="51">G298+H298+I298</f>
        <v>36</v>
      </c>
      <c r="G298" s="889">
        <v>1.173</v>
      </c>
      <c r="H298" s="889">
        <v>0.23</v>
      </c>
      <c r="I298" s="889">
        <v>34.597000000000001</v>
      </c>
      <c r="J298" s="387">
        <v>1195.58</v>
      </c>
      <c r="K298" s="96">
        <v>34.597000000000001</v>
      </c>
      <c r="L298" s="387">
        <v>1195.58</v>
      </c>
      <c r="M298" s="386">
        <f t="shared" ref="M298:M306" si="52">K298/L298</f>
        <v>2.8937419495140438E-2</v>
      </c>
      <c r="N298" s="230">
        <v>241.2</v>
      </c>
      <c r="O298" s="388">
        <f t="shared" ref="O298:O306" si="53">M298*N298</f>
        <v>6.9797055822278731</v>
      </c>
      <c r="P298" s="310">
        <f t="shared" ref="P298:P306" si="54">M298*60*1000</f>
        <v>1736.2451697084261</v>
      </c>
      <c r="Q298" s="389">
        <f t="shared" ref="Q298:Q306" si="55">P298*N298/1000</f>
        <v>418.78233493367242</v>
      </c>
      <c r="S298" s="58"/>
      <c r="T298" s="58"/>
    </row>
    <row r="299" spans="1:20" ht="12.75">
      <c r="A299" s="1593"/>
      <c r="B299" s="26">
        <v>3</v>
      </c>
      <c r="C299" s="383" t="s">
        <v>249</v>
      </c>
      <c r="D299" s="1144">
        <v>8</v>
      </c>
      <c r="E299" s="384" t="s">
        <v>55</v>
      </c>
      <c r="F299" s="230">
        <f t="shared" si="51"/>
        <v>12.5</v>
      </c>
      <c r="G299" s="889">
        <v>0.51</v>
      </c>
      <c r="H299" s="889">
        <v>0.08</v>
      </c>
      <c r="I299" s="889">
        <v>11.91</v>
      </c>
      <c r="J299" s="387">
        <v>396.8</v>
      </c>
      <c r="K299" s="96">
        <v>11.91</v>
      </c>
      <c r="L299" s="387">
        <v>396.8</v>
      </c>
      <c r="M299" s="386">
        <f t="shared" si="52"/>
        <v>3.0015120967741934E-2</v>
      </c>
      <c r="N299" s="332">
        <v>241.2</v>
      </c>
      <c r="O299" s="388">
        <f t="shared" si="53"/>
        <v>7.2396471774193545</v>
      </c>
      <c r="P299" s="310">
        <f t="shared" si="54"/>
        <v>1800.9072580645161</v>
      </c>
      <c r="Q299" s="389">
        <f t="shared" si="55"/>
        <v>434.37883064516126</v>
      </c>
      <c r="S299" s="58"/>
      <c r="T299" s="58"/>
    </row>
    <row r="300" spans="1:20" ht="12.75">
      <c r="A300" s="1593"/>
      <c r="B300" s="26">
        <v>4</v>
      </c>
      <c r="C300" s="383" t="s">
        <v>110</v>
      </c>
      <c r="D300" s="1144">
        <v>12</v>
      </c>
      <c r="E300" s="384" t="s">
        <v>55</v>
      </c>
      <c r="F300" s="230">
        <f t="shared" si="51"/>
        <v>18.852999000000001</v>
      </c>
      <c r="G300" s="889">
        <v>0.30599999999999999</v>
      </c>
      <c r="H300" s="889">
        <v>1.92</v>
      </c>
      <c r="I300" s="889">
        <v>16.626999000000001</v>
      </c>
      <c r="J300" s="387">
        <v>540.32000000000005</v>
      </c>
      <c r="K300" s="96">
        <v>16.626999000000001</v>
      </c>
      <c r="L300" s="387">
        <v>540.32000000000005</v>
      </c>
      <c r="M300" s="386">
        <f t="shared" si="52"/>
        <v>3.0772503331359193E-2</v>
      </c>
      <c r="N300" s="230">
        <v>241.2</v>
      </c>
      <c r="O300" s="388">
        <f t="shared" si="53"/>
        <v>7.4223278035238369</v>
      </c>
      <c r="P300" s="310">
        <f t="shared" si="54"/>
        <v>1846.3501998815516</v>
      </c>
      <c r="Q300" s="389">
        <f t="shared" si="55"/>
        <v>445.33966821143019</v>
      </c>
      <c r="S300" s="58"/>
      <c r="T300" s="58"/>
    </row>
    <row r="301" spans="1:20" ht="12.75">
      <c r="A301" s="1593"/>
      <c r="B301" s="26">
        <v>5</v>
      </c>
      <c r="C301" s="383" t="s">
        <v>247</v>
      </c>
      <c r="D301" s="1144">
        <v>12</v>
      </c>
      <c r="E301" s="384" t="s">
        <v>55</v>
      </c>
      <c r="F301" s="230">
        <f t="shared" si="51"/>
        <v>19.000002000000002</v>
      </c>
      <c r="G301" s="889">
        <v>0.10199999999999999</v>
      </c>
      <c r="H301" s="889">
        <v>0.12</v>
      </c>
      <c r="I301" s="889">
        <v>18.778002000000001</v>
      </c>
      <c r="J301" s="387">
        <v>600.89</v>
      </c>
      <c r="K301" s="96">
        <v>18.778002000000001</v>
      </c>
      <c r="L301" s="387">
        <v>600.89</v>
      </c>
      <c r="M301" s="386">
        <f t="shared" si="52"/>
        <v>3.1250315365541119E-2</v>
      </c>
      <c r="N301" s="332">
        <v>241.2</v>
      </c>
      <c r="O301" s="388">
        <f t="shared" si="53"/>
        <v>7.5375760661685174</v>
      </c>
      <c r="P301" s="310">
        <f t="shared" si="54"/>
        <v>1875.018921932467</v>
      </c>
      <c r="Q301" s="389">
        <f t="shared" si="55"/>
        <v>452.25456397011101</v>
      </c>
      <c r="S301" s="58"/>
      <c r="T301" s="58"/>
    </row>
    <row r="302" spans="1:20" ht="12.75">
      <c r="A302" s="1593"/>
      <c r="B302" s="26">
        <v>6</v>
      </c>
      <c r="C302" s="383" t="s">
        <v>248</v>
      </c>
      <c r="D302" s="1144">
        <v>20</v>
      </c>
      <c r="E302" s="384" t="s">
        <v>55</v>
      </c>
      <c r="F302" s="230">
        <f t="shared" si="51"/>
        <v>38.900002000000001</v>
      </c>
      <c r="G302" s="889">
        <v>1.9380000000000002</v>
      </c>
      <c r="H302" s="889">
        <v>3.12</v>
      </c>
      <c r="I302" s="889">
        <v>33.842002000000001</v>
      </c>
      <c r="J302" s="387">
        <v>1076.74</v>
      </c>
      <c r="K302" s="96">
        <v>33.842002000000001</v>
      </c>
      <c r="L302" s="387">
        <v>1076.74</v>
      </c>
      <c r="M302" s="386">
        <f t="shared" si="52"/>
        <v>3.1430059252930138E-2</v>
      </c>
      <c r="N302" s="230">
        <v>241.2</v>
      </c>
      <c r="O302" s="388">
        <f t="shared" si="53"/>
        <v>7.5809302918067489</v>
      </c>
      <c r="P302" s="310">
        <f t="shared" si="54"/>
        <v>1885.8035551758082</v>
      </c>
      <c r="Q302" s="389">
        <f t="shared" si="55"/>
        <v>454.85581750840493</v>
      </c>
      <c r="S302" s="58"/>
      <c r="T302" s="58"/>
    </row>
    <row r="303" spans="1:20" ht="12.75">
      <c r="A303" s="1593"/>
      <c r="B303" s="26">
        <v>7</v>
      </c>
      <c r="C303" s="383" t="s">
        <v>524</v>
      </c>
      <c r="D303" s="1144">
        <v>11</v>
      </c>
      <c r="E303" s="384" t="s">
        <v>55</v>
      </c>
      <c r="F303" s="230">
        <f t="shared" si="51"/>
        <v>14.432</v>
      </c>
      <c r="G303" s="889">
        <v>1.02</v>
      </c>
      <c r="H303" s="889">
        <v>1.46</v>
      </c>
      <c r="I303" s="889">
        <v>11.952</v>
      </c>
      <c r="J303" s="387">
        <v>495.48</v>
      </c>
      <c r="K303" s="96">
        <v>15.88</v>
      </c>
      <c r="L303" s="387">
        <v>495.48</v>
      </c>
      <c r="M303" s="386">
        <f t="shared" si="52"/>
        <v>3.2049729555178819E-2</v>
      </c>
      <c r="N303" s="332">
        <v>241.2</v>
      </c>
      <c r="O303" s="388">
        <f t="shared" si="53"/>
        <v>7.7303947687091306</v>
      </c>
      <c r="P303" s="310">
        <f t="shared" si="54"/>
        <v>1922.983773310729</v>
      </c>
      <c r="Q303" s="389">
        <f t="shared" si="55"/>
        <v>463.82368612254783</v>
      </c>
      <c r="S303" s="58"/>
      <c r="T303" s="58"/>
    </row>
    <row r="304" spans="1:20" ht="12.75">
      <c r="A304" s="1593"/>
      <c r="B304" s="26">
        <v>8</v>
      </c>
      <c r="C304" s="383" t="s">
        <v>109</v>
      </c>
      <c r="D304" s="1144">
        <v>109</v>
      </c>
      <c r="E304" s="384" t="s">
        <v>55</v>
      </c>
      <c r="F304" s="230">
        <f t="shared" si="51"/>
        <v>104.700003</v>
      </c>
      <c r="G304" s="889">
        <v>3.868452</v>
      </c>
      <c r="H304" s="889">
        <v>16.38</v>
      </c>
      <c r="I304" s="889">
        <v>84.451550999999995</v>
      </c>
      <c r="J304" s="387">
        <v>2560.75</v>
      </c>
      <c r="K304" s="96">
        <v>84.451550999999995</v>
      </c>
      <c r="L304" s="387">
        <v>2560.75</v>
      </c>
      <c r="M304" s="386">
        <f t="shared" si="52"/>
        <v>3.2979225226984279E-2</v>
      </c>
      <c r="N304" s="230">
        <v>241.2</v>
      </c>
      <c r="O304" s="388">
        <f t="shared" si="53"/>
        <v>7.9545891247486082</v>
      </c>
      <c r="P304" s="310">
        <f t="shared" si="54"/>
        <v>1978.7535136190568</v>
      </c>
      <c r="Q304" s="389">
        <f t="shared" si="55"/>
        <v>477.27534748491644</v>
      </c>
      <c r="S304" s="58"/>
      <c r="T304" s="58"/>
    </row>
    <row r="305" spans="1:20" ht="12.75">
      <c r="A305" s="1593"/>
      <c r="B305" s="26">
        <v>9</v>
      </c>
      <c r="C305" s="528" t="s">
        <v>111</v>
      </c>
      <c r="D305" s="1144">
        <v>44</v>
      </c>
      <c r="E305" s="384" t="s">
        <v>55</v>
      </c>
      <c r="F305" s="230">
        <f t="shared" si="51"/>
        <v>62.499997999999998</v>
      </c>
      <c r="G305" s="889">
        <v>0</v>
      </c>
      <c r="H305" s="889">
        <v>0</v>
      </c>
      <c r="I305" s="889">
        <v>62.499997999999998</v>
      </c>
      <c r="J305" s="387">
        <v>1876.15</v>
      </c>
      <c r="K305" s="96">
        <v>62.499997999999998</v>
      </c>
      <c r="L305" s="387">
        <v>1876.15</v>
      </c>
      <c r="M305" s="386">
        <f t="shared" si="52"/>
        <v>3.3312900354449268E-2</v>
      </c>
      <c r="N305" s="332">
        <v>241.2</v>
      </c>
      <c r="O305" s="388">
        <f t="shared" si="53"/>
        <v>8.0350715654931637</v>
      </c>
      <c r="P305" s="310">
        <f t="shared" si="54"/>
        <v>1998.774021266956</v>
      </c>
      <c r="Q305" s="389">
        <f t="shared" si="55"/>
        <v>482.10429392958974</v>
      </c>
      <c r="S305" s="58"/>
      <c r="T305" s="58"/>
    </row>
    <row r="306" spans="1:20" ht="13.5" thickBot="1">
      <c r="A306" s="1594"/>
      <c r="B306" s="29">
        <v>10</v>
      </c>
      <c r="C306" s="529" t="s">
        <v>805</v>
      </c>
      <c r="D306" s="1145">
        <v>4</v>
      </c>
      <c r="E306" s="391" t="s">
        <v>55</v>
      </c>
      <c r="F306" s="231">
        <f>G306+H306+I306</f>
        <v>6.08</v>
      </c>
      <c r="G306" s="1146">
        <v>0</v>
      </c>
      <c r="H306" s="1146">
        <v>0</v>
      </c>
      <c r="I306" s="1146">
        <v>6.08</v>
      </c>
      <c r="J306" s="394">
        <v>135.59</v>
      </c>
      <c r="K306" s="113">
        <v>6.08</v>
      </c>
      <c r="L306" s="394">
        <v>135.59</v>
      </c>
      <c r="M306" s="393">
        <f t="shared" si="52"/>
        <v>4.4841064975293166E-2</v>
      </c>
      <c r="N306" s="231">
        <v>241.2</v>
      </c>
      <c r="O306" s="396">
        <f t="shared" si="53"/>
        <v>10.815664872040712</v>
      </c>
      <c r="P306" s="396">
        <f t="shared" si="54"/>
        <v>2690.4638985175898</v>
      </c>
      <c r="Q306" s="232">
        <f t="shared" si="55"/>
        <v>648.93989232244257</v>
      </c>
      <c r="S306" s="58"/>
      <c r="T306" s="58"/>
    </row>
    <row r="307" spans="1:20" ht="12.75">
      <c r="S307" s="58"/>
      <c r="T307" s="58"/>
    </row>
    <row r="308" spans="1:20" ht="12.75">
      <c r="C308" s="1"/>
      <c r="D308" s="1"/>
      <c r="E308" s="1"/>
      <c r="S308" s="58"/>
      <c r="T308" s="58"/>
    </row>
    <row r="309" spans="1:20" s="12" customFormat="1" ht="12.75" customHeight="1">
      <c r="A309" s="1640" t="s">
        <v>40</v>
      </c>
      <c r="B309" s="1640"/>
      <c r="C309" s="1640"/>
      <c r="D309" s="1640"/>
      <c r="E309" s="1640"/>
      <c r="F309" s="1640"/>
      <c r="G309" s="1640"/>
      <c r="H309" s="1640"/>
      <c r="I309" s="1640"/>
      <c r="J309" s="1640"/>
      <c r="K309" s="1640"/>
      <c r="L309" s="1640"/>
      <c r="M309" s="1640"/>
      <c r="N309" s="1640"/>
      <c r="O309" s="1640"/>
      <c r="P309" s="1640"/>
      <c r="Q309" s="1640"/>
      <c r="S309" s="923"/>
      <c r="T309" s="923"/>
    </row>
    <row r="310" spans="1:20" s="12" customFormat="1" ht="15" customHeight="1" thickBot="1">
      <c r="A310" s="1630" t="s">
        <v>892</v>
      </c>
      <c r="B310" s="1630"/>
      <c r="C310" s="1630"/>
      <c r="D310" s="1630"/>
      <c r="E310" s="1630"/>
      <c r="F310" s="1630"/>
      <c r="G310" s="1630"/>
      <c r="H310" s="1630"/>
      <c r="I310" s="1630"/>
      <c r="J310" s="1630"/>
      <c r="K310" s="1630"/>
      <c r="L310" s="1630"/>
      <c r="M310" s="1630"/>
      <c r="N310" s="1630"/>
      <c r="O310" s="1630"/>
      <c r="P310" s="1630"/>
      <c r="Q310" s="1630"/>
      <c r="S310" s="58"/>
      <c r="T310" s="58"/>
    </row>
    <row r="311" spans="1:20" ht="12.75" customHeight="1">
      <c r="A311" s="1681" t="s">
        <v>1</v>
      </c>
      <c r="B311" s="1584" t="s">
        <v>0</v>
      </c>
      <c r="C311" s="1662" t="s">
        <v>2</v>
      </c>
      <c r="D311" s="1662" t="s">
        <v>3</v>
      </c>
      <c r="E311" s="1662" t="s">
        <v>41</v>
      </c>
      <c r="F311" s="1661" t="s">
        <v>14</v>
      </c>
      <c r="G311" s="1661"/>
      <c r="H311" s="1661"/>
      <c r="I311" s="1661"/>
      <c r="J311" s="1662" t="s">
        <v>4</v>
      </c>
      <c r="K311" s="1662" t="s">
        <v>15</v>
      </c>
      <c r="L311" s="1662" t="s">
        <v>5</v>
      </c>
      <c r="M311" s="1662" t="s">
        <v>6</v>
      </c>
      <c r="N311" s="1662" t="s">
        <v>16</v>
      </c>
      <c r="O311" s="1662" t="s">
        <v>17</v>
      </c>
      <c r="P311" s="1599" t="s">
        <v>25</v>
      </c>
      <c r="Q311" s="1567" t="s">
        <v>26</v>
      </c>
      <c r="S311" s="58"/>
      <c r="T311" s="58"/>
    </row>
    <row r="312" spans="1:20" s="2" customFormat="1" ht="33.75">
      <c r="A312" s="1682"/>
      <c r="B312" s="1585"/>
      <c r="C312" s="1663"/>
      <c r="D312" s="1663"/>
      <c r="E312" s="1663"/>
      <c r="F312" s="21" t="s">
        <v>18</v>
      </c>
      <c r="G312" s="21" t="s">
        <v>19</v>
      </c>
      <c r="H312" s="21" t="s">
        <v>32</v>
      </c>
      <c r="I312" s="21" t="s">
        <v>21</v>
      </c>
      <c r="J312" s="1663"/>
      <c r="K312" s="1663"/>
      <c r="L312" s="1663"/>
      <c r="M312" s="1663"/>
      <c r="N312" s="1663"/>
      <c r="O312" s="1663"/>
      <c r="P312" s="1600"/>
      <c r="Q312" s="1568"/>
      <c r="S312" s="58"/>
      <c r="T312" s="58"/>
    </row>
    <row r="313" spans="1:20" s="3" customFormat="1" ht="13.5" customHeight="1" thickBot="1">
      <c r="A313" s="1683"/>
      <c r="B313" s="1586"/>
      <c r="C313" s="1667"/>
      <c r="D313" s="43" t="s">
        <v>7</v>
      </c>
      <c r="E313" s="43" t="s">
        <v>8</v>
      </c>
      <c r="F313" s="43" t="s">
        <v>9</v>
      </c>
      <c r="G313" s="43" t="s">
        <v>9</v>
      </c>
      <c r="H313" s="43" t="s">
        <v>9</v>
      </c>
      <c r="I313" s="43" t="s">
        <v>9</v>
      </c>
      <c r="J313" s="43" t="s">
        <v>22</v>
      </c>
      <c r="K313" s="43" t="s">
        <v>9</v>
      </c>
      <c r="L313" s="43" t="s">
        <v>22</v>
      </c>
      <c r="M313" s="43" t="s">
        <v>23</v>
      </c>
      <c r="N313" s="43" t="s">
        <v>10</v>
      </c>
      <c r="O313" s="43" t="s">
        <v>24</v>
      </c>
      <c r="P313" s="49" t="s">
        <v>27</v>
      </c>
      <c r="Q313" s="45" t="s">
        <v>28</v>
      </c>
      <c r="S313" s="58"/>
      <c r="T313" s="58"/>
    </row>
    <row r="314" spans="1:20" ht="12.75">
      <c r="A314" s="1569" t="s">
        <v>475</v>
      </c>
      <c r="B314" s="46">
        <v>1</v>
      </c>
      <c r="C314" s="479" t="s">
        <v>647</v>
      </c>
      <c r="D314" s="480">
        <v>20</v>
      </c>
      <c r="E314" s="480" t="s">
        <v>55</v>
      </c>
      <c r="F314" s="419">
        <f t="shared" ref="F314:F353" si="56">G314+H314+I314</f>
        <v>17.898</v>
      </c>
      <c r="G314" s="481">
        <v>2.95</v>
      </c>
      <c r="H314" s="481">
        <v>3.2</v>
      </c>
      <c r="I314" s="481">
        <v>11.747999999999999</v>
      </c>
      <c r="J314" s="481">
        <v>1053.1400000000001</v>
      </c>
      <c r="K314" s="481">
        <f>I314</f>
        <v>11.747999999999999</v>
      </c>
      <c r="L314" s="481">
        <f>J314</f>
        <v>1053.1400000000001</v>
      </c>
      <c r="M314" s="348">
        <f>K314/L314</f>
        <v>1.1155212032588258E-2</v>
      </c>
      <c r="N314" s="347">
        <v>174.6</v>
      </c>
      <c r="O314" s="1246">
        <f>M314*N314</f>
        <v>1.9477000208899098</v>
      </c>
      <c r="P314" s="1246">
        <f>M314*1000*60</f>
        <v>669.3127219552955</v>
      </c>
      <c r="Q314" s="421">
        <f>O314*60</f>
        <v>116.86200125339458</v>
      </c>
      <c r="R314" s="6"/>
      <c r="S314" s="58"/>
      <c r="T314" s="58"/>
    </row>
    <row r="315" spans="1:20" ht="12.75">
      <c r="A315" s="1631"/>
      <c r="B315" s="18">
        <v>2</v>
      </c>
      <c r="C315" s="482" t="s">
        <v>893</v>
      </c>
      <c r="D315" s="415">
        <v>58</v>
      </c>
      <c r="E315" s="415">
        <v>2009</v>
      </c>
      <c r="F315" s="419">
        <f t="shared" si="56"/>
        <v>43.5321</v>
      </c>
      <c r="G315" s="419">
        <v>3.8</v>
      </c>
      <c r="H315" s="419">
        <v>0</v>
      </c>
      <c r="I315" s="419">
        <v>39.732100000000003</v>
      </c>
      <c r="J315" s="419">
        <v>3517.85</v>
      </c>
      <c r="K315" s="481">
        <f t="shared" ref="K315:L323" si="57">I315</f>
        <v>39.732100000000003</v>
      </c>
      <c r="L315" s="481">
        <f t="shared" si="57"/>
        <v>3517.85</v>
      </c>
      <c r="M315" s="483">
        <f t="shared" ref="M315:M353" si="58">K315/L315</f>
        <v>1.1294426993760395E-2</v>
      </c>
      <c r="N315" s="347">
        <v>174.6</v>
      </c>
      <c r="O315" s="420">
        <f t="shared" ref="O315:O353" si="59">M315*N315</f>
        <v>1.9720069531105648</v>
      </c>
      <c r="P315" s="256">
        <f t="shared" ref="P315:P353" si="60">M315*60*1000</f>
        <v>677.66561962562366</v>
      </c>
      <c r="Q315" s="421">
        <f t="shared" ref="Q315:Q353" si="61">P315*N315/1000</f>
        <v>118.32041718663389</v>
      </c>
      <c r="S315" s="58"/>
      <c r="T315" s="58"/>
    </row>
    <row r="316" spans="1:20" ht="12.75">
      <c r="A316" s="1631"/>
      <c r="B316" s="18">
        <v>3</v>
      </c>
      <c r="C316" s="482" t="s">
        <v>649</v>
      </c>
      <c r="D316" s="415">
        <v>17</v>
      </c>
      <c r="E316" s="415">
        <v>2007</v>
      </c>
      <c r="F316" s="419">
        <f t="shared" si="56"/>
        <v>24.334</v>
      </c>
      <c r="G316" s="419">
        <v>2.4015</v>
      </c>
      <c r="H316" s="419">
        <v>3.12</v>
      </c>
      <c r="I316" s="419">
        <v>18.8125</v>
      </c>
      <c r="J316" s="419">
        <v>1666.3</v>
      </c>
      <c r="K316" s="481">
        <f t="shared" si="57"/>
        <v>18.8125</v>
      </c>
      <c r="L316" s="481">
        <f t="shared" si="57"/>
        <v>1666.3</v>
      </c>
      <c r="M316" s="483">
        <f t="shared" si="58"/>
        <v>1.1289983796435216E-2</v>
      </c>
      <c r="N316" s="347">
        <v>174.6</v>
      </c>
      <c r="O316" s="420">
        <f t="shared" si="59"/>
        <v>1.9712311708575887</v>
      </c>
      <c r="P316" s="256">
        <f t="shared" si="60"/>
        <v>677.39902778611292</v>
      </c>
      <c r="Q316" s="421">
        <f t="shared" si="61"/>
        <v>118.27387025145532</v>
      </c>
      <c r="S316" s="58"/>
      <c r="T316" s="58"/>
    </row>
    <row r="317" spans="1:20" ht="12.75">
      <c r="A317" s="1631"/>
      <c r="B317" s="18">
        <v>4</v>
      </c>
      <c r="C317" s="482" t="s">
        <v>650</v>
      </c>
      <c r="D317" s="415">
        <v>30</v>
      </c>
      <c r="E317" s="415" t="s">
        <v>55</v>
      </c>
      <c r="F317" s="419">
        <f t="shared" si="56"/>
        <v>29.210999999999999</v>
      </c>
      <c r="G317" s="419">
        <v>3.2475100000000001</v>
      </c>
      <c r="H317" s="419">
        <v>4.8</v>
      </c>
      <c r="I317" s="419">
        <v>21.163489999999999</v>
      </c>
      <c r="J317" s="419">
        <v>1715.57</v>
      </c>
      <c r="K317" s="481">
        <f t="shared" si="57"/>
        <v>21.163489999999999</v>
      </c>
      <c r="L317" s="481">
        <f t="shared" si="57"/>
        <v>1715.57</v>
      </c>
      <c r="M317" s="483">
        <f t="shared" si="58"/>
        <v>1.2336127351259349E-2</v>
      </c>
      <c r="N317" s="347">
        <v>174.6</v>
      </c>
      <c r="O317" s="420">
        <f t="shared" si="59"/>
        <v>2.1538878355298823</v>
      </c>
      <c r="P317" s="256">
        <f t="shared" si="60"/>
        <v>740.16764107556082</v>
      </c>
      <c r="Q317" s="421">
        <f t="shared" si="61"/>
        <v>129.23327013179292</v>
      </c>
      <c r="S317" s="58"/>
      <c r="T317" s="58"/>
    </row>
    <row r="318" spans="1:20" ht="12.75">
      <c r="A318" s="1631"/>
      <c r="B318" s="18">
        <v>5</v>
      </c>
      <c r="C318" s="1247" t="s">
        <v>648</v>
      </c>
      <c r="D318" s="415">
        <v>30</v>
      </c>
      <c r="E318" s="415" t="s">
        <v>55</v>
      </c>
      <c r="F318" s="419">
        <f t="shared" si="56"/>
        <v>30.07</v>
      </c>
      <c r="G318" s="419">
        <v>3.2747999999999999</v>
      </c>
      <c r="H318" s="419">
        <v>4.8</v>
      </c>
      <c r="I318" s="419">
        <v>21.995200000000001</v>
      </c>
      <c r="J318" s="419">
        <v>1717.43</v>
      </c>
      <c r="K318" s="481">
        <f t="shared" si="57"/>
        <v>21.995200000000001</v>
      </c>
      <c r="L318" s="481">
        <f t="shared" si="57"/>
        <v>1717.43</v>
      </c>
      <c r="M318" s="483">
        <f t="shared" si="58"/>
        <v>1.2807043081814106E-2</v>
      </c>
      <c r="N318" s="347">
        <v>174.6</v>
      </c>
      <c r="O318" s="420">
        <f t="shared" si="59"/>
        <v>2.236109722084743</v>
      </c>
      <c r="P318" s="256">
        <f t="shared" si="60"/>
        <v>768.42258490884637</v>
      </c>
      <c r="Q318" s="421">
        <f t="shared" si="61"/>
        <v>134.16658332508456</v>
      </c>
      <c r="S318" s="58"/>
      <c r="T318" s="58"/>
    </row>
    <row r="319" spans="1:20" ht="12.75">
      <c r="A319" s="1631"/>
      <c r="B319" s="18">
        <v>6</v>
      </c>
      <c r="C319" s="1247" t="s">
        <v>651</v>
      </c>
      <c r="D319" s="415">
        <v>30</v>
      </c>
      <c r="E319" s="415" t="s">
        <v>55</v>
      </c>
      <c r="F319" s="419">
        <f t="shared" si="56"/>
        <v>29.493000000000002</v>
      </c>
      <c r="G319" s="419">
        <v>2.67442</v>
      </c>
      <c r="H319" s="419">
        <v>4.8</v>
      </c>
      <c r="I319" s="419">
        <v>22.01858</v>
      </c>
      <c r="J319" s="419">
        <v>1712.8</v>
      </c>
      <c r="K319" s="481">
        <f t="shared" si="57"/>
        <v>22.01858</v>
      </c>
      <c r="L319" s="481">
        <f t="shared" si="57"/>
        <v>1712.8</v>
      </c>
      <c r="M319" s="483">
        <f t="shared" si="58"/>
        <v>1.2855312937879495E-2</v>
      </c>
      <c r="N319" s="347">
        <v>174.6</v>
      </c>
      <c r="O319" s="420">
        <f t="shared" si="59"/>
        <v>2.2445376389537599</v>
      </c>
      <c r="P319" s="256">
        <f t="shared" si="60"/>
        <v>771.3187762727697</v>
      </c>
      <c r="Q319" s="421">
        <f t="shared" si="61"/>
        <v>134.6722583372256</v>
      </c>
      <c r="S319" s="58"/>
      <c r="T319" s="58"/>
    </row>
    <row r="320" spans="1:20" ht="12.75">
      <c r="A320" s="1631"/>
      <c r="B320" s="18">
        <v>7</v>
      </c>
      <c r="C320" s="482" t="s">
        <v>653</v>
      </c>
      <c r="D320" s="415">
        <v>40</v>
      </c>
      <c r="E320" s="415">
        <v>1993</v>
      </c>
      <c r="F320" s="419">
        <f t="shared" si="56"/>
        <v>48.962000000000003</v>
      </c>
      <c r="G320" s="419">
        <v>6.4950000000000001</v>
      </c>
      <c r="H320" s="419">
        <v>6.4</v>
      </c>
      <c r="I320" s="419">
        <v>36.067</v>
      </c>
      <c r="J320" s="419">
        <v>2229.96</v>
      </c>
      <c r="K320" s="481">
        <f t="shared" si="57"/>
        <v>36.067</v>
      </c>
      <c r="L320" s="481">
        <f t="shared" si="57"/>
        <v>2229.96</v>
      </c>
      <c r="M320" s="483">
        <f t="shared" si="58"/>
        <v>1.6173832714488152E-2</v>
      </c>
      <c r="N320" s="347">
        <v>174.6</v>
      </c>
      <c r="O320" s="420">
        <f t="shared" si="59"/>
        <v>2.8239511919496314</v>
      </c>
      <c r="P320" s="256">
        <f t="shared" si="60"/>
        <v>970.42996286928906</v>
      </c>
      <c r="Q320" s="421">
        <f t="shared" si="61"/>
        <v>169.43707151697785</v>
      </c>
      <c r="S320" s="58"/>
      <c r="T320" s="58"/>
    </row>
    <row r="321" spans="1:20" ht="12.75">
      <c r="A321" s="1631"/>
      <c r="B321" s="18">
        <v>8</v>
      </c>
      <c r="C321" s="482" t="s">
        <v>894</v>
      </c>
      <c r="D321" s="415">
        <v>9</v>
      </c>
      <c r="E321" s="415" t="s">
        <v>55</v>
      </c>
      <c r="F321" s="419">
        <f t="shared" si="56"/>
        <v>13.766999999999999</v>
      </c>
      <c r="G321" s="419">
        <v>1.9103000000000001</v>
      </c>
      <c r="H321" s="419">
        <v>1.44</v>
      </c>
      <c r="I321" s="419">
        <v>10.416700000000001</v>
      </c>
      <c r="J321" s="419">
        <v>624.82000000000005</v>
      </c>
      <c r="K321" s="481">
        <f t="shared" si="57"/>
        <v>10.416700000000001</v>
      </c>
      <c r="L321" s="481">
        <f t="shared" si="57"/>
        <v>624.82000000000005</v>
      </c>
      <c r="M321" s="483">
        <f t="shared" si="58"/>
        <v>1.6671521398162671E-2</v>
      </c>
      <c r="N321" s="347">
        <v>174.6</v>
      </c>
      <c r="O321" s="420">
        <f t="shared" si="59"/>
        <v>2.9108476361192022</v>
      </c>
      <c r="P321" s="256">
        <f t="shared" si="60"/>
        <v>1000.2912838897602</v>
      </c>
      <c r="Q321" s="421">
        <f t="shared" si="61"/>
        <v>174.65085816715214</v>
      </c>
      <c r="S321" s="58"/>
      <c r="T321" s="58"/>
    </row>
    <row r="322" spans="1:20" ht="12.75">
      <c r="A322" s="1631"/>
      <c r="B322" s="18">
        <v>9</v>
      </c>
      <c r="C322" s="482" t="s">
        <v>652</v>
      </c>
      <c r="D322" s="415">
        <v>62</v>
      </c>
      <c r="E322" s="415" t="s">
        <v>55</v>
      </c>
      <c r="F322" s="419">
        <f t="shared" si="56"/>
        <v>69.72</v>
      </c>
      <c r="G322" s="419">
        <v>5.8400999999999996</v>
      </c>
      <c r="H322" s="419">
        <v>9.6</v>
      </c>
      <c r="I322" s="419">
        <v>54.279899999999998</v>
      </c>
      <c r="J322" s="419">
        <v>3140.15</v>
      </c>
      <c r="K322" s="481">
        <f t="shared" si="57"/>
        <v>54.279899999999998</v>
      </c>
      <c r="L322" s="481">
        <f t="shared" si="57"/>
        <v>3140.15</v>
      </c>
      <c r="M322" s="483">
        <f t="shared" si="58"/>
        <v>1.7285766603506201E-2</v>
      </c>
      <c r="N322" s="347">
        <v>174.6</v>
      </c>
      <c r="O322" s="420">
        <f t="shared" si="59"/>
        <v>3.0180948489721824</v>
      </c>
      <c r="P322" s="256">
        <f t="shared" si="60"/>
        <v>1037.145996210372</v>
      </c>
      <c r="Q322" s="421">
        <f t="shared" si="61"/>
        <v>181.08569093833094</v>
      </c>
      <c r="S322" s="58"/>
      <c r="T322" s="58"/>
    </row>
    <row r="323" spans="1:20" s="62" customFormat="1" ht="13.5" thickBot="1">
      <c r="A323" s="1653"/>
      <c r="B323" s="70">
        <v>10</v>
      </c>
      <c r="C323" s="954" t="s">
        <v>654</v>
      </c>
      <c r="D323" s="424">
        <v>21</v>
      </c>
      <c r="E323" s="424" t="s">
        <v>55</v>
      </c>
      <c r="F323" s="429">
        <f t="shared" si="56"/>
        <v>57.9</v>
      </c>
      <c r="G323" s="429">
        <v>3.9843000000000002</v>
      </c>
      <c r="H323" s="429">
        <v>7.92</v>
      </c>
      <c r="I323" s="429">
        <v>45.995699999999999</v>
      </c>
      <c r="J323" s="429">
        <v>2597.46</v>
      </c>
      <c r="K323" s="1248">
        <f t="shared" si="57"/>
        <v>45.995699999999999</v>
      </c>
      <c r="L323" s="1248">
        <f t="shared" si="57"/>
        <v>2597.46</v>
      </c>
      <c r="M323" s="957">
        <f t="shared" si="58"/>
        <v>1.770795315423529E-2</v>
      </c>
      <c r="N323" s="347">
        <v>174.6</v>
      </c>
      <c r="O323" s="1249">
        <f t="shared" si="59"/>
        <v>3.0918086207294815</v>
      </c>
      <c r="P323" s="432">
        <f t="shared" si="60"/>
        <v>1062.4771892541173</v>
      </c>
      <c r="Q323" s="433">
        <f t="shared" si="61"/>
        <v>185.50851724376886</v>
      </c>
      <c r="S323" s="58"/>
      <c r="T323" s="58"/>
    </row>
    <row r="324" spans="1:20" ht="12.75">
      <c r="A324" s="1654" t="s">
        <v>478</v>
      </c>
      <c r="B324" s="19">
        <v>1</v>
      </c>
      <c r="C324" s="572" t="s">
        <v>895</v>
      </c>
      <c r="D324" s="435">
        <v>18</v>
      </c>
      <c r="E324" s="435">
        <v>1993</v>
      </c>
      <c r="F324" s="440">
        <f t="shared" si="56"/>
        <v>32.11</v>
      </c>
      <c r="G324" s="440">
        <v>2.6743999999999999</v>
      </c>
      <c r="H324" s="440">
        <v>2.88</v>
      </c>
      <c r="I324" s="440">
        <v>26.555599999999998</v>
      </c>
      <c r="J324" s="440">
        <v>1330.03</v>
      </c>
      <c r="K324" s="440">
        <f>I324</f>
        <v>26.555599999999998</v>
      </c>
      <c r="L324" s="440">
        <f>J324</f>
        <v>1330.03</v>
      </c>
      <c r="M324" s="912">
        <f t="shared" si="58"/>
        <v>1.9966166176702781E-2</v>
      </c>
      <c r="N324" s="547">
        <v>174.6</v>
      </c>
      <c r="O324" s="443">
        <f t="shared" si="59"/>
        <v>3.4860926144523057</v>
      </c>
      <c r="P324" s="443">
        <f t="shared" si="60"/>
        <v>1197.969970602167</v>
      </c>
      <c r="Q324" s="444">
        <f t="shared" si="61"/>
        <v>209.16555686713835</v>
      </c>
      <c r="S324" s="58"/>
      <c r="T324" s="58"/>
    </row>
    <row r="325" spans="1:20" ht="12.75">
      <c r="A325" s="1655"/>
      <c r="B325" s="20">
        <v>2</v>
      </c>
      <c r="C325" s="492" t="s">
        <v>896</v>
      </c>
      <c r="D325" s="263">
        <v>22</v>
      </c>
      <c r="E325" s="257" t="s">
        <v>55</v>
      </c>
      <c r="F325" s="447">
        <f t="shared" si="56"/>
        <v>34.239999999999995</v>
      </c>
      <c r="G325" s="447">
        <v>3.6568999999999998</v>
      </c>
      <c r="H325" s="447">
        <v>3.52</v>
      </c>
      <c r="I325" s="447">
        <v>27.063099999999999</v>
      </c>
      <c r="J325" s="447">
        <v>1285.1199999999999</v>
      </c>
      <c r="K325" s="447">
        <f t="shared" ref="K325:L333" si="62">I325</f>
        <v>27.063099999999999</v>
      </c>
      <c r="L325" s="447">
        <f t="shared" si="62"/>
        <v>1285.1199999999999</v>
      </c>
      <c r="M325" s="490">
        <f t="shared" si="58"/>
        <v>2.1058811628486055E-2</v>
      </c>
      <c r="N325" s="491">
        <v>174.6</v>
      </c>
      <c r="O325" s="260">
        <f t="shared" si="59"/>
        <v>3.6768685103336649</v>
      </c>
      <c r="P325" s="260">
        <f t="shared" si="60"/>
        <v>1263.5286977091632</v>
      </c>
      <c r="Q325" s="261">
        <f t="shared" si="61"/>
        <v>220.61211062001991</v>
      </c>
      <c r="S325" s="58"/>
      <c r="T325" s="58"/>
    </row>
    <row r="326" spans="1:20" s="62" customFormat="1" ht="12.75">
      <c r="A326" s="1655"/>
      <c r="B326" s="72">
        <v>3</v>
      </c>
      <c r="C326" s="492" t="s">
        <v>897</v>
      </c>
      <c r="D326" s="263">
        <v>19</v>
      </c>
      <c r="E326" s="257" t="s">
        <v>55</v>
      </c>
      <c r="F326" s="447">
        <f t="shared" si="56"/>
        <v>29.409999999999997</v>
      </c>
      <c r="G326" s="447">
        <v>1.5828</v>
      </c>
      <c r="H326" s="447">
        <v>3.04</v>
      </c>
      <c r="I326" s="447">
        <v>24.787199999999999</v>
      </c>
      <c r="J326" s="447">
        <v>1124.4000000000001</v>
      </c>
      <c r="K326" s="447">
        <f t="shared" si="62"/>
        <v>24.787199999999999</v>
      </c>
      <c r="L326" s="447">
        <f t="shared" si="62"/>
        <v>1124.4000000000001</v>
      </c>
      <c r="M326" s="493">
        <f t="shared" si="58"/>
        <v>2.2044823906083241E-2</v>
      </c>
      <c r="N326" s="491">
        <v>174.6</v>
      </c>
      <c r="O326" s="260">
        <f t="shared" si="59"/>
        <v>3.8490262540021338</v>
      </c>
      <c r="P326" s="260">
        <f t="shared" si="60"/>
        <v>1322.6894343649944</v>
      </c>
      <c r="Q326" s="267">
        <f t="shared" si="61"/>
        <v>230.94157524012803</v>
      </c>
      <c r="S326" s="58"/>
      <c r="T326" s="58"/>
    </row>
    <row r="327" spans="1:20" ht="12.75">
      <c r="A327" s="1655"/>
      <c r="B327" s="20">
        <v>4</v>
      </c>
      <c r="C327" s="492" t="s">
        <v>898</v>
      </c>
      <c r="D327" s="263">
        <v>24</v>
      </c>
      <c r="E327" s="257">
        <v>1994</v>
      </c>
      <c r="F327" s="447">
        <f t="shared" si="56"/>
        <v>35.5</v>
      </c>
      <c r="G327" s="447">
        <v>2.4015</v>
      </c>
      <c r="H327" s="447">
        <v>3.84</v>
      </c>
      <c r="I327" s="447">
        <v>29.258500000000002</v>
      </c>
      <c r="J327" s="447">
        <v>1308.77</v>
      </c>
      <c r="K327" s="447">
        <f t="shared" si="62"/>
        <v>29.258500000000002</v>
      </c>
      <c r="L327" s="447">
        <f t="shared" si="62"/>
        <v>1308.77</v>
      </c>
      <c r="M327" s="493">
        <f t="shared" si="58"/>
        <v>2.2355723312728747E-2</v>
      </c>
      <c r="N327" s="491">
        <v>174.6</v>
      </c>
      <c r="O327" s="266">
        <f t="shared" si="59"/>
        <v>3.9033092904024391</v>
      </c>
      <c r="P327" s="260">
        <f t="shared" si="60"/>
        <v>1341.343398763725</v>
      </c>
      <c r="Q327" s="267">
        <f t="shared" si="61"/>
        <v>234.19855742414637</v>
      </c>
      <c r="S327" s="58"/>
      <c r="T327" s="58"/>
    </row>
    <row r="328" spans="1:20" ht="12.75">
      <c r="A328" s="1655"/>
      <c r="B328" s="20">
        <v>5</v>
      </c>
      <c r="C328" s="492" t="s">
        <v>899</v>
      </c>
      <c r="D328" s="263">
        <v>22</v>
      </c>
      <c r="E328" s="257" t="s">
        <v>55</v>
      </c>
      <c r="F328" s="447">
        <f t="shared" si="56"/>
        <v>33.94</v>
      </c>
      <c r="G328" s="447">
        <v>2.5653000000000001</v>
      </c>
      <c r="H328" s="447">
        <v>3.52</v>
      </c>
      <c r="I328" s="447">
        <v>27.854700000000001</v>
      </c>
      <c r="J328" s="447">
        <v>1235.3699999999999</v>
      </c>
      <c r="K328" s="447">
        <f t="shared" si="62"/>
        <v>27.854700000000001</v>
      </c>
      <c r="L328" s="447">
        <f t="shared" si="62"/>
        <v>1235.3699999999999</v>
      </c>
      <c r="M328" s="493">
        <f t="shared" si="58"/>
        <v>2.254765778673596E-2</v>
      </c>
      <c r="N328" s="491">
        <v>174.6</v>
      </c>
      <c r="O328" s="266">
        <f t="shared" si="59"/>
        <v>3.9368210495640983</v>
      </c>
      <c r="P328" s="260">
        <f t="shared" si="60"/>
        <v>1352.8594672041577</v>
      </c>
      <c r="Q328" s="267">
        <f t="shared" si="61"/>
        <v>236.20926297384594</v>
      </c>
      <c r="S328" s="58"/>
      <c r="T328" s="58"/>
    </row>
    <row r="329" spans="1:20" ht="12.75">
      <c r="A329" s="1655"/>
      <c r="B329" s="20">
        <v>6</v>
      </c>
      <c r="C329" s="492" t="s">
        <v>900</v>
      </c>
      <c r="D329" s="263">
        <v>23</v>
      </c>
      <c r="E329" s="257" t="s">
        <v>55</v>
      </c>
      <c r="F329" s="447">
        <f t="shared" si="56"/>
        <v>34.099999999999994</v>
      </c>
      <c r="G329" s="447">
        <v>2.5106999999999999</v>
      </c>
      <c r="H329" s="447">
        <v>3.52</v>
      </c>
      <c r="I329" s="447">
        <v>28.069299999999998</v>
      </c>
      <c r="J329" s="447">
        <v>1210.94</v>
      </c>
      <c r="K329" s="447">
        <f t="shared" si="62"/>
        <v>28.069299999999998</v>
      </c>
      <c r="L329" s="447">
        <f t="shared" si="62"/>
        <v>1210.94</v>
      </c>
      <c r="M329" s="493">
        <f t="shared" si="58"/>
        <v>2.3179761177267246E-2</v>
      </c>
      <c r="N329" s="491">
        <v>174.6</v>
      </c>
      <c r="O329" s="266">
        <f t="shared" si="59"/>
        <v>4.0471863015508607</v>
      </c>
      <c r="P329" s="260">
        <f t="shared" si="60"/>
        <v>1390.7856706360349</v>
      </c>
      <c r="Q329" s="267">
        <f t="shared" si="61"/>
        <v>242.83117809305168</v>
      </c>
      <c r="S329" s="58"/>
      <c r="T329" s="58"/>
    </row>
    <row r="330" spans="1:20" ht="12.75">
      <c r="A330" s="1655"/>
      <c r="B330" s="20">
        <v>7</v>
      </c>
      <c r="C330" s="492" t="s">
        <v>901</v>
      </c>
      <c r="D330" s="263">
        <v>34</v>
      </c>
      <c r="E330" s="257">
        <v>1993</v>
      </c>
      <c r="F330" s="447">
        <f t="shared" si="56"/>
        <v>53.983000000000004</v>
      </c>
      <c r="G330" s="447">
        <v>3.8424</v>
      </c>
      <c r="H330" s="447">
        <v>5.44</v>
      </c>
      <c r="I330" s="447">
        <v>44.700600000000001</v>
      </c>
      <c r="J330" s="447">
        <v>1867.26</v>
      </c>
      <c r="K330" s="447">
        <f t="shared" si="62"/>
        <v>44.700600000000001</v>
      </c>
      <c r="L330" s="447">
        <f t="shared" si="62"/>
        <v>1867.26</v>
      </c>
      <c r="M330" s="493">
        <f t="shared" si="58"/>
        <v>2.3939140773111406E-2</v>
      </c>
      <c r="N330" s="491">
        <v>174.6</v>
      </c>
      <c r="O330" s="266">
        <f t="shared" si="59"/>
        <v>4.179773978985251</v>
      </c>
      <c r="P330" s="260">
        <f t="shared" si="60"/>
        <v>1436.3484463866841</v>
      </c>
      <c r="Q330" s="267">
        <f t="shared" si="61"/>
        <v>250.78643873911506</v>
      </c>
      <c r="S330" s="58"/>
      <c r="T330" s="58"/>
    </row>
    <row r="331" spans="1:20" ht="12.75">
      <c r="A331" s="1655"/>
      <c r="B331" s="20">
        <v>8</v>
      </c>
      <c r="C331" s="492" t="s">
        <v>902</v>
      </c>
      <c r="D331" s="263">
        <v>9</v>
      </c>
      <c r="E331" s="257">
        <v>1993</v>
      </c>
      <c r="F331" s="447">
        <f t="shared" si="56"/>
        <v>13.3</v>
      </c>
      <c r="G331" s="447">
        <v>0.87329999999999997</v>
      </c>
      <c r="H331" s="447">
        <v>1.44</v>
      </c>
      <c r="I331" s="447">
        <v>10.986700000000001</v>
      </c>
      <c r="J331" s="447">
        <v>456.28</v>
      </c>
      <c r="K331" s="447">
        <f t="shared" si="62"/>
        <v>10.986700000000001</v>
      </c>
      <c r="L331" s="447">
        <f t="shared" si="62"/>
        <v>456.28</v>
      </c>
      <c r="M331" s="493">
        <f t="shared" si="58"/>
        <v>2.4078855088980455E-2</v>
      </c>
      <c r="N331" s="491">
        <v>174.6</v>
      </c>
      <c r="O331" s="266">
        <f t="shared" si="59"/>
        <v>4.2041680985359875</v>
      </c>
      <c r="P331" s="260">
        <f t="shared" si="60"/>
        <v>1444.7313053388273</v>
      </c>
      <c r="Q331" s="267">
        <f t="shared" si="61"/>
        <v>252.25008591215925</v>
      </c>
      <c r="S331" s="58"/>
      <c r="T331" s="58"/>
    </row>
    <row r="332" spans="1:20" ht="12.75">
      <c r="A332" s="1655"/>
      <c r="B332" s="20">
        <v>9</v>
      </c>
      <c r="C332" s="492" t="s">
        <v>903</v>
      </c>
      <c r="D332" s="263">
        <v>12</v>
      </c>
      <c r="E332" s="257" t="s">
        <v>55</v>
      </c>
      <c r="F332" s="447">
        <f t="shared" si="56"/>
        <v>21.82</v>
      </c>
      <c r="G332" s="447">
        <v>1.6919999999999999</v>
      </c>
      <c r="H332" s="447">
        <v>1.92</v>
      </c>
      <c r="I332" s="447">
        <v>18.207999999999998</v>
      </c>
      <c r="J332" s="447">
        <v>706.43</v>
      </c>
      <c r="K332" s="447">
        <f t="shared" si="62"/>
        <v>18.207999999999998</v>
      </c>
      <c r="L332" s="447">
        <f t="shared" si="62"/>
        <v>706.43</v>
      </c>
      <c r="M332" s="493">
        <f t="shared" si="58"/>
        <v>2.5774669818665684E-2</v>
      </c>
      <c r="N332" s="491">
        <v>174.6</v>
      </c>
      <c r="O332" s="266">
        <f t="shared" si="59"/>
        <v>4.5002573503390284</v>
      </c>
      <c r="P332" s="260">
        <f t="shared" si="60"/>
        <v>1546.4801891199411</v>
      </c>
      <c r="Q332" s="267">
        <f t="shared" si="61"/>
        <v>270.01544102034171</v>
      </c>
      <c r="S332" s="58"/>
      <c r="T332" s="58"/>
    </row>
    <row r="333" spans="1:20" ht="13.5" thickBot="1">
      <c r="A333" s="1656"/>
      <c r="B333" s="23">
        <v>10</v>
      </c>
      <c r="C333" s="536" t="s">
        <v>904</v>
      </c>
      <c r="D333" s="449">
        <v>12</v>
      </c>
      <c r="E333" s="449" t="s">
        <v>55</v>
      </c>
      <c r="F333" s="454">
        <f t="shared" si="56"/>
        <v>21.997</v>
      </c>
      <c r="G333" s="454">
        <v>1.5664</v>
      </c>
      <c r="H333" s="454">
        <v>1.92</v>
      </c>
      <c r="I333" s="454">
        <v>18.5106</v>
      </c>
      <c r="J333" s="454">
        <v>703.72</v>
      </c>
      <c r="K333" s="454">
        <f t="shared" si="62"/>
        <v>18.5106</v>
      </c>
      <c r="L333" s="454">
        <f t="shared" si="62"/>
        <v>703.72</v>
      </c>
      <c r="M333" s="495">
        <f t="shared" si="58"/>
        <v>2.6303927698516454E-2</v>
      </c>
      <c r="N333" s="491">
        <v>174.6</v>
      </c>
      <c r="O333" s="458">
        <f t="shared" si="59"/>
        <v>4.592665776160973</v>
      </c>
      <c r="P333" s="458">
        <f t="shared" si="60"/>
        <v>1578.2356619109871</v>
      </c>
      <c r="Q333" s="459">
        <f t="shared" si="61"/>
        <v>275.55994656965834</v>
      </c>
      <c r="S333" s="58"/>
      <c r="T333" s="58"/>
    </row>
    <row r="334" spans="1:20" ht="12.75">
      <c r="A334" s="1657" t="s">
        <v>479</v>
      </c>
      <c r="B334" s="124">
        <v>1</v>
      </c>
      <c r="C334" s="497" t="s">
        <v>905</v>
      </c>
      <c r="D334" s="460">
        <v>40</v>
      </c>
      <c r="E334" s="460" t="s">
        <v>55</v>
      </c>
      <c r="F334" s="464">
        <f t="shared" si="56"/>
        <v>54.290000000000006</v>
      </c>
      <c r="G334" s="464">
        <v>3.1656</v>
      </c>
      <c r="H334" s="464">
        <v>6.4</v>
      </c>
      <c r="I334" s="464">
        <v>44.724400000000003</v>
      </c>
      <c r="J334" s="464">
        <v>1664.79</v>
      </c>
      <c r="K334" s="464">
        <f>I334</f>
        <v>44.724400000000003</v>
      </c>
      <c r="L334" s="464">
        <f>J334</f>
        <v>1664.79</v>
      </c>
      <c r="M334" s="584">
        <f t="shared" si="58"/>
        <v>2.6864889865989106E-2</v>
      </c>
      <c r="N334" s="585">
        <v>174.6</v>
      </c>
      <c r="O334" s="274">
        <f t="shared" si="59"/>
        <v>4.6906097706016974</v>
      </c>
      <c r="P334" s="274">
        <f t="shared" si="60"/>
        <v>1611.8933919593464</v>
      </c>
      <c r="Q334" s="275">
        <f t="shared" si="61"/>
        <v>281.43658623610185</v>
      </c>
      <c r="S334" s="58"/>
      <c r="T334" s="58"/>
    </row>
    <row r="335" spans="1:20" ht="12.75">
      <c r="A335" s="1658"/>
      <c r="B335" s="115">
        <v>2</v>
      </c>
      <c r="C335" s="504" t="s">
        <v>906</v>
      </c>
      <c r="D335" s="465">
        <v>5</v>
      </c>
      <c r="E335" s="498" t="s">
        <v>55</v>
      </c>
      <c r="F335" s="469">
        <f t="shared" si="56"/>
        <v>8</v>
      </c>
      <c r="G335" s="469">
        <v>0.3821</v>
      </c>
      <c r="H335" s="469">
        <v>0</v>
      </c>
      <c r="I335" s="469">
        <v>7.6178999999999997</v>
      </c>
      <c r="J335" s="469">
        <v>277.95999999999998</v>
      </c>
      <c r="K335" s="499">
        <f t="shared" ref="K335:L343" si="63">I335</f>
        <v>7.6178999999999997</v>
      </c>
      <c r="L335" s="499">
        <f t="shared" si="63"/>
        <v>277.95999999999998</v>
      </c>
      <c r="M335" s="505">
        <f t="shared" si="58"/>
        <v>2.7406461361346956E-2</v>
      </c>
      <c r="N335" s="501">
        <v>174.6</v>
      </c>
      <c r="O335" s="278">
        <f t="shared" si="59"/>
        <v>4.7851681536911785</v>
      </c>
      <c r="P335" s="502">
        <f t="shared" si="60"/>
        <v>1644.3876816808174</v>
      </c>
      <c r="Q335" s="279">
        <f t="shared" si="61"/>
        <v>287.11008922147067</v>
      </c>
      <c r="S335" s="58"/>
      <c r="T335" s="58"/>
    </row>
    <row r="336" spans="1:20" ht="12.75">
      <c r="A336" s="1658"/>
      <c r="B336" s="115">
        <v>3</v>
      </c>
      <c r="C336" s="504" t="s">
        <v>656</v>
      </c>
      <c r="D336" s="465">
        <v>10</v>
      </c>
      <c r="E336" s="498" t="s">
        <v>55</v>
      </c>
      <c r="F336" s="469">
        <f t="shared" si="56"/>
        <v>20.279999999999998</v>
      </c>
      <c r="G336" s="469">
        <v>0.72050000000000003</v>
      </c>
      <c r="H336" s="469">
        <v>1.6</v>
      </c>
      <c r="I336" s="469">
        <v>17.959499999999998</v>
      </c>
      <c r="J336" s="469">
        <v>649.88</v>
      </c>
      <c r="K336" s="499">
        <f t="shared" si="63"/>
        <v>17.959499999999998</v>
      </c>
      <c r="L336" s="499">
        <f t="shared" si="63"/>
        <v>649.88</v>
      </c>
      <c r="M336" s="505">
        <f t="shared" si="58"/>
        <v>2.7635101864959682E-2</v>
      </c>
      <c r="N336" s="501">
        <v>174.6</v>
      </c>
      <c r="O336" s="278">
        <f t="shared" si="59"/>
        <v>4.8250887856219604</v>
      </c>
      <c r="P336" s="502">
        <f t="shared" si="60"/>
        <v>1658.1061118975811</v>
      </c>
      <c r="Q336" s="279">
        <f t="shared" si="61"/>
        <v>289.50532713731764</v>
      </c>
      <c r="S336" s="58"/>
      <c r="T336" s="58"/>
    </row>
    <row r="337" spans="1:20" ht="12.75">
      <c r="A337" s="1658"/>
      <c r="B337" s="115">
        <v>4</v>
      </c>
      <c r="C337" s="504" t="s">
        <v>907</v>
      </c>
      <c r="D337" s="465">
        <v>48</v>
      </c>
      <c r="E337" s="498" t="s">
        <v>55</v>
      </c>
      <c r="F337" s="469">
        <f t="shared" si="56"/>
        <v>64.679999999999993</v>
      </c>
      <c r="G337" s="469">
        <v>3.4962</v>
      </c>
      <c r="H337" s="469">
        <v>7.68</v>
      </c>
      <c r="I337" s="469">
        <v>53.503799999999998</v>
      </c>
      <c r="J337" s="469">
        <v>1934.15</v>
      </c>
      <c r="K337" s="499">
        <f t="shared" si="63"/>
        <v>53.503799999999998</v>
      </c>
      <c r="L337" s="499">
        <f t="shared" si="63"/>
        <v>1934.15</v>
      </c>
      <c r="M337" s="505">
        <f t="shared" si="58"/>
        <v>2.7662694206757488E-2</v>
      </c>
      <c r="N337" s="501">
        <v>174.6</v>
      </c>
      <c r="O337" s="278">
        <f t="shared" si="59"/>
        <v>4.8299064084998573</v>
      </c>
      <c r="P337" s="502">
        <f t="shared" si="60"/>
        <v>1659.7616524054492</v>
      </c>
      <c r="Q337" s="279">
        <f t="shared" si="61"/>
        <v>289.79438450999146</v>
      </c>
      <c r="S337" s="58"/>
      <c r="T337" s="58"/>
    </row>
    <row r="338" spans="1:20" ht="12.75">
      <c r="A338" s="1658"/>
      <c r="B338" s="115">
        <v>5</v>
      </c>
      <c r="C338" s="504" t="s">
        <v>908</v>
      </c>
      <c r="D338" s="465">
        <v>11</v>
      </c>
      <c r="E338" s="498" t="s">
        <v>55</v>
      </c>
      <c r="F338" s="469">
        <f t="shared" si="56"/>
        <v>18.32</v>
      </c>
      <c r="G338" s="469">
        <v>0.98240000000000005</v>
      </c>
      <c r="H338" s="469">
        <v>1.6</v>
      </c>
      <c r="I338" s="469">
        <v>15.7376</v>
      </c>
      <c r="J338" s="469">
        <v>554.16999999999996</v>
      </c>
      <c r="K338" s="499">
        <f t="shared" si="63"/>
        <v>15.7376</v>
      </c>
      <c r="L338" s="499">
        <f t="shared" si="63"/>
        <v>554.16999999999996</v>
      </c>
      <c r="M338" s="505">
        <f t="shared" si="58"/>
        <v>2.8398505873648883E-2</v>
      </c>
      <c r="N338" s="501">
        <v>174.6</v>
      </c>
      <c r="O338" s="278">
        <f t="shared" si="59"/>
        <v>4.9583791255390945</v>
      </c>
      <c r="P338" s="502">
        <f t="shared" si="60"/>
        <v>1703.9103524189329</v>
      </c>
      <c r="Q338" s="279">
        <f t="shared" si="61"/>
        <v>297.50274753234572</v>
      </c>
      <c r="S338" s="58"/>
      <c r="T338" s="58"/>
    </row>
    <row r="339" spans="1:20" ht="12.75">
      <c r="A339" s="1658"/>
      <c r="B339" s="115">
        <v>6</v>
      </c>
      <c r="C339" s="504" t="s">
        <v>909</v>
      </c>
      <c r="D339" s="465">
        <v>20</v>
      </c>
      <c r="E339" s="498" t="s">
        <v>55</v>
      </c>
      <c r="F339" s="469">
        <f t="shared" si="56"/>
        <v>34.758000000000003</v>
      </c>
      <c r="G339" s="469">
        <v>1.8010999999999999</v>
      </c>
      <c r="H339" s="469">
        <v>3.2</v>
      </c>
      <c r="I339" s="469">
        <v>29.756900000000002</v>
      </c>
      <c r="J339" s="469">
        <v>1040.8800000000001</v>
      </c>
      <c r="K339" s="499">
        <f t="shared" si="63"/>
        <v>29.756900000000002</v>
      </c>
      <c r="L339" s="499">
        <f t="shared" si="63"/>
        <v>1040.8800000000001</v>
      </c>
      <c r="M339" s="505">
        <f t="shared" si="58"/>
        <v>2.8588213819076166E-2</v>
      </c>
      <c r="N339" s="501">
        <v>174.6</v>
      </c>
      <c r="O339" s="278">
        <f t="shared" si="59"/>
        <v>4.9915021328106981</v>
      </c>
      <c r="P339" s="502">
        <f t="shared" si="60"/>
        <v>1715.2928291445699</v>
      </c>
      <c r="Q339" s="279">
        <f t="shared" si="61"/>
        <v>299.49012796864184</v>
      </c>
      <c r="S339" s="58"/>
      <c r="T339" s="58"/>
    </row>
    <row r="340" spans="1:20" ht="12.75">
      <c r="A340" s="1658"/>
      <c r="B340" s="115">
        <v>7</v>
      </c>
      <c r="C340" s="504" t="s">
        <v>658</v>
      </c>
      <c r="D340" s="465">
        <v>9</v>
      </c>
      <c r="E340" s="498" t="s">
        <v>55</v>
      </c>
      <c r="F340" s="469">
        <f t="shared" si="56"/>
        <v>16</v>
      </c>
      <c r="G340" s="469">
        <v>1.4737</v>
      </c>
      <c r="H340" s="469">
        <v>1.44</v>
      </c>
      <c r="I340" s="469">
        <v>13.0863</v>
      </c>
      <c r="J340" s="469">
        <v>454.35</v>
      </c>
      <c r="K340" s="499">
        <f t="shared" si="63"/>
        <v>13.0863</v>
      </c>
      <c r="L340" s="499">
        <f t="shared" si="63"/>
        <v>454.35</v>
      </c>
      <c r="M340" s="505">
        <f t="shared" si="58"/>
        <v>2.8802244965335091E-2</v>
      </c>
      <c r="N340" s="501">
        <v>174.6</v>
      </c>
      <c r="O340" s="278">
        <f t="shared" si="59"/>
        <v>5.0288719709475069</v>
      </c>
      <c r="P340" s="502">
        <f t="shared" si="60"/>
        <v>1728.1346979201055</v>
      </c>
      <c r="Q340" s="279">
        <f t="shared" si="61"/>
        <v>301.73231825685042</v>
      </c>
      <c r="S340" s="58"/>
      <c r="T340" s="58"/>
    </row>
    <row r="341" spans="1:20" ht="12.75">
      <c r="A341" s="1658"/>
      <c r="B341" s="115">
        <v>8</v>
      </c>
      <c r="C341" s="504" t="s">
        <v>655</v>
      </c>
      <c r="D341" s="465">
        <v>58</v>
      </c>
      <c r="E341" s="498" t="s">
        <v>55</v>
      </c>
      <c r="F341" s="469">
        <f t="shared" si="56"/>
        <v>85.5</v>
      </c>
      <c r="G341" s="469">
        <v>4.2572000000000001</v>
      </c>
      <c r="H341" s="469">
        <v>8.8000000000000007</v>
      </c>
      <c r="I341" s="469">
        <v>72.442800000000005</v>
      </c>
      <c r="J341" s="469">
        <v>2508.48</v>
      </c>
      <c r="K341" s="499">
        <f t="shared" si="63"/>
        <v>72.442800000000005</v>
      </c>
      <c r="L341" s="499">
        <f t="shared" si="63"/>
        <v>2508.48</v>
      </c>
      <c r="M341" s="505">
        <f t="shared" si="58"/>
        <v>2.8879161882893228E-2</v>
      </c>
      <c r="N341" s="501">
        <v>174.6</v>
      </c>
      <c r="O341" s="278">
        <f t="shared" si="59"/>
        <v>5.0423016647531576</v>
      </c>
      <c r="P341" s="502">
        <f t="shared" si="60"/>
        <v>1732.7497129735937</v>
      </c>
      <c r="Q341" s="279">
        <f t="shared" si="61"/>
        <v>302.53809988518947</v>
      </c>
      <c r="S341" s="58"/>
      <c r="T341" s="58"/>
    </row>
    <row r="342" spans="1:20" ht="12.75">
      <c r="A342" s="1659"/>
      <c r="B342" s="115">
        <v>9</v>
      </c>
      <c r="C342" s="504" t="s">
        <v>910</v>
      </c>
      <c r="D342" s="465">
        <v>20</v>
      </c>
      <c r="E342" s="498" t="s">
        <v>55</v>
      </c>
      <c r="F342" s="469">
        <f t="shared" si="56"/>
        <v>36.365000000000002</v>
      </c>
      <c r="G342" s="469">
        <v>2.86</v>
      </c>
      <c r="H342" s="469">
        <v>3.2</v>
      </c>
      <c r="I342" s="469">
        <v>30.305</v>
      </c>
      <c r="J342" s="469">
        <v>1041.05</v>
      </c>
      <c r="K342" s="499">
        <f t="shared" si="63"/>
        <v>30.305</v>
      </c>
      <c r="L342" s="499">
        <f t="shared" si="63"/>
        <v>1041.05</v>
      </c>
      <c r="M342" s="505">
        <f t="shared" si="58"/>
        <v>2.9110033139618654E-2</v>
      </c>
      <c r="N342" s="501">
        <v>174.6</v>
      </c>
      <c r="O342" s="278">
        <f t="shared" si="59"/>
        <v>5.0826117861774165</v>
      </c>
      <c r="P342" s="502">
        <f t="shared" si="60"/>
        <v>1746.6019883771194</v>
      </c>
      <c r="Q342" s="279">
        <f t="shared" si="61"/>
        <v>304.95670717064502</v>
      </c>
      <c r="S342" s="58"/>
      <c r="T342" s="58"/>
    </row>
    <row r="343" spans="1:20" ht="13.5" thickBot="1">
      <c r="A343" s="1660"/>
      <c r="B343" s="115">
        <v>10</v>
      </c>
      <c r="C343" s="541" t="s">
        <v>911</v>
      </c>
      <c r="D343" s="472">
        <v>20</v>
      </c>
      <c r="E343" s="472" t="s">
        <v>55</v>
      </c>
      <c r="F343" s="476">
        <f t="shared" si="56"/>
        <v>37.975999999999999</v>
      </c>
      <c r="G343" s="476">
        <v>3.2421000000000002</v>
      </c>
      <c r="H343" s="476">
        <v>3.2</v>
      </c>
      <c r="I343" s="476">
        <v>31.533899999999999</v>
      </c>
      <c r="J343" s="476">
        <v>1064.93</v>
      </c>
      <c r="K343" s="1250">
        <f t="shared" si="63"/>
        <v>31.533899999999999</v>
      </c>
      <c r="L343" s="1250">
        <f t="shared" si="63"/>
        <v>1064.93</v>
      </c>
      <c r="M343" s="508">
        <f t="shared" si="58"/>
        <v>2.9611242053468302E-2</v>
      </c>
      <c r="N343" s="501">
        <v>174.6</v>
      </c>
      <c r="O343" s="282">
        <f t="shared" si="59"/>
        <v>5.1701228625355657</v>
      </c>
      <c r="P343" s="282">
        <f t="shared" si="60"/>
        <v>1776.674523208098</v>
      </c>
      <c r="Q343" s="283">
        <f t="shared" si="61"/>
        <v>310.20737175213389</v>
      </c>
      <c r="S343" s="58"/>
      <c r="T343" s="58"/>
    </row>
    <row r="344" spans="1:20" ht="12.75">
      <c r="A344" s="1632" t="s">
        <v>480</v>
      </c>
      <c r="B344" s="24">
        <v>1</v>
      </c>
      <c r="C344" s="116" t="s">
        <v>657</v>
      </c>
      <c r="D344" s="382">
        <v>20</v>
      </c>
      <c r="E344" s="382" t="s">
        <v>55</v>
      </c>
      <c r="F344" s="225">
        <f t="shared" si="56"/>
        <v>35.909999999999997</v>
      </c>
      <c r="G344" s="225">
        <v>2.4234</v>
      </c>
      <c r="H344" s="225">
        <v>3.2</v>
      </c>
      <c r="I344" s="225">
        <v>30.2866</v>
      </c>
      <c r="J344" s="225">
        <v>1022.18</v>
      </c>
      <c r="K344" s="225">
        <f>I344</f>
        <v>30.2866</v>
      </c>
      <c r="L344" s="225">
        <f>J344</f>
        <v>1022.18</v>
      </c>
      <c r="M344" s="226">
        <f t="shared" si="58"/>
        <v>2.9629419476021837E-2</v>
      </c>
      <c r="N344" s="580">
        <v>174.6</v>
      </c>
      <c r="O344" s="228">
        <f t="shared" si="59"/>
        <v>5.1732966405134126</v>
      </c>
      <c r="P344" s="228">
        <f t="shared" si="60"/>
        <v>1777.7651685613102</v>
      </c>
      <c r="Q344" s="229">
        <f t="shared" si="61"/>
        <v>310.39779843080476</v>
      </c>
      <c r="S344" s="58"/>
      <c r="T344" s="58"/>
    </row>
    <row r="345" spans="1:20" ht="12.75">
      <c r="A345" s="1634"/>
      <c r="B345" s="26">
        <v>2</v>
      </c>
      <c r="C345" s="383" t="s">
        <v>659</v>
      </c>
      <c r="D345" s="384">
        <v>12</v>
      </c>
      <c r="E345" s="509" t="s">
        <v>55</v>
      </c>
      <c r="F345" s="385">
        <f t="shared" si="56"/>
        <v>20.47</v>
      </c>
      <c r="G345" s="385">
        <v>1.4463999999999999</v>
      </c>
      <c r="H345" s="384">
        <v>1.92</v>
      </c>
      <c r="I345" s="385">
        <v>17.1036</v>
      </c>
      <c r="J345" s="384">
        <v>543.85</v>
      </c>
      <c r="K345" s="385">
        <f t="shared" ref="K345:L353" si="64">I345</f>
        <v>17.1036</v>
      </c>
      <c r="L345" s="510">
        <f t="shared" si="64"/>
        <v>543.85</v>
      </c>
      <c r="M345" s="386">
        <f t="shared" si="58"/>
        <v>3.1449112806840117E-2</v>
      </c>
      <c r="N345" s="511">
        <v>174.6</v>
      </c>
      <c r="O345" s="388">
        <f t="shared" si="59"/>
        <v>5.4910150960742845</v>
      </c>
      <c r="P345" s="310">
        <f t="shared" si="60"/>
        <v>1886.946768410407</v>
      </c>
      <c r="Q345" s="389">
        <f t="shared" si="61"/>
        <v>329.4609057644571</v>
      </c>
      <c r="S345" s="58"/>
      <c r="T345" s="58"/>
    </row>
    <row r="346" spans="1:20" ht="12.75">
      <c r="A346" s="1634"/>
      <c r="B346" s="26">
        <v>3</v>
      </c>
      <c r="C346" s="383" t="s">
        <v>660</v>
      </c>
      <c r="D346" s="384">
        <v>6</v>
      </c>
      <c r="E346" s="509" t="s">
        <v>55</v>
      </c>
      <c r="F346" s="385">
        <f t="shared" si="56"/>
        <v>12.917999999999999</v>
      </c>
      <c r="G346" s="385">
        <v>0.87329999999999997</v>
      </c>
      <c r="H346" s="385">
        <v>0.96</v>
      </c>
      <c r="I346" s="385">
        <v>11.0847</v>
      </c>
      <c r="J346" s="385">
        <v>337.61</v>
      </c>
      <c r="K346" s="385">
        <f t="shared" si="64"/>
        <v>11.0847</v>
      </c>
      <c r="L346" s="510">
        <f t="shared" si="64"/>
        <v>337.61</v>
      </c>
      <c r="M346" s="386">
        <f t="shared" si="58"/>
        <v>3.2832854477059324E-2</v>
      </c>
      <c r="N346" s="511">
        <v>174.6</v>
      </c>
      <c r="O346" s="388">
        <f t="shared" si="59"/>
        <v>5.7326163916945578</v>
      </c>
      <c r="P346" s="310">
        <f t="shared" si="60"/>
        <v>1969.9712686235596</v>
      </c>
      <c r="Q346" s="389">
        <f t="shared" si="61"/>
        <v>343.95698350167351</v>
      </c>
      <c r="S346" s="58"/>
      <c r="T346" s="58"/>
    </row>
    <row r="347" spans="1:20" ht="12.75">
      <c r="A347" s="1634"/>
      <c r="B347" s="26">
        <v>4</v>
      </c>
      <c r="C347" s="383" t="s">
        <v>662</v>
      </c>
      <c r="D347" s="384">
        <v>9</v>
      </c>
      <c r="E347" s="509" t="s">
        <v>55</v>
      </c>
      <c r="F347" s="385">
        <f>G347+H347+I347</f>
        <v>23.492000000000001</v>
      </c>
      <c r="G347" s="385">
        <v>1.0643</v>
      </c>
      <c r="H347" s="385">
        <v>1.44</v>
      </c>
      <c r="I347" s="385">
        <v>20.9877</v>
      </c>
      <c r="J347" s="385">
        <v>635.51</v>
      </c>
      <c r="K347" s="385">
        <f t="shared" si="64"/>
        <v>20.9877</v>
      </c>
      <c r="L347" s="510">
        <f t="shared" si="64"/>
        <v>635.51</v>
      </c>
      <c r="M347" s="386">
        <f t="shared" si="58"/>
        <v>3.3024972069676327E-2</v>
      </c>
      <c r="N347" s="511">
        <v>174.6</v>
      </c>
      <c r="O347" s="388">
        <f t="shared" si="59"/>
        <v>5.7661601233654869</v>
      </c>
      <c r="P347" s="310">
        <f t="shared" si="60"/>
        <v>1981.4983241805796</v>
      </c>
      <c r="Q347" s="389">
        <f t="shared" si="61"/>
        <v>345.96960740192924</v>
      </c>
      <c r="S347" s="58"/>
      <c r="T347" s="58"/>
    </row>
    <row r="348" spans="1:20" ht="12.75">
      <c r="A348" s="1634"/>
      <c r="B348" s="26">
        <v>5</v>
      </c>
      <c r="C348" s="383" t="s">
        <v>661</v>
      </c>
      <c r="D348" s="384">
        <v>6</v>
      </c>
      <c r="E348" s="509" t="s">
        <v>55</v>
      </c>
      <c r="F348" s="385">
        <f t="shared" si="56"/>
        <v>12.399999999999999</v>
      </c>
      <c r="G348" s="385">
        <v>0.70950000000000002</v>
      </c>
      <c r="H348" s="385">
        <v>0.88</v>
      </c>
      <c r="I348" s="385">
        <v>10.810499999999999</v>
      </c>
      <c r="J348" s="385">
        <v>326.67</v>
      </c>
      <c r="K348" s="385">
        <f t="shared" si="64"/>
        <v>10.810499999999999</v>
      </c>
      <c r="L348" s="510">
        <f t="shared" si="64"/>
        <v>326.67</v>
      </c>
      <c r="M348" s="386">
        <f t="shared" si="58"/>
        <v>3.3093029662962618E-2</v>
      </c>
      <c r="N348" s="511">
        <v>174.6</v>
      </c>
      <c r="O348" s="388">
        <f t="shared" si="59"/>
        <v>5.7780429791532733</v>
      </c>
      <c r="P348" s="310">
        <f t="shared" si="60"/>
        <v>1985.581779777757</v>
      </c>
      <c r="Q348" s="389">
        <f t="shared" si="61"/>
        <v>346.68257874919635</v>
      </c>
      <c r="S348" s="58"/>
      <c r="T348" s="58"/>
    </row>
    <row r="349" spans="1:20" ht="12.75">
      <c r="A349" s="1634"/>
      <c r="B349" s="26">
        <v>6</v>
      </c>
      <c r="C349" s="383" t="s">
        <v>663</v>
      </c>
      <c r="D349" s="384">
        <v>12</v>
      </c>
      <c r="E349" s="509" t="s">
        <v>55</v>
      </c>
      <c r="F349" s="385">
        <f t="shared" si="56"/>
        <v>19.04</v>
      </c>
      <c r="G349" s="385">
        <v>1.4845999999999999</v>
      </c>
      <c r="H349" s="385">
        <v>0</v>
      </c>
      <c r="I349" s="385">
        <v>17.555399999999999</v>
      </c>
      <c r="J349" s="385">
        <v>529.6</v>
      </c>
      <c r="K349" s="385">
        <f t="shared" si="64"/>
        <v>17.555399999999999</v>
      </c>
      <c r="L349" s="510">
        <f t="shared" si="64"/>
        <v>529.6</v>
      </c>
      <c r="M349" s="386">
        <f t="shared" si="58"/>
        <v>3.3148413897280966E-2</v>
      </c>
      <c r="N349" s="511">
        <v>174.6</v>
      </c>
      <c r="O349" s="388">
        <f t="shared" si="59"/>
        <v>5.7877130664652565</v>
      </c>
      <c r="P349" s="310">
        <f t="shared" si="60"/>
        <v>1988.904833836858</v>
      </c>
      <c r="Q349" s="389">
        <f t="shared" si="61"/>
        <v>347.26278398791538</v>
      </c>
      <c r="S349" s="58"/>
      <c r="T349" s="58"/>
    </row>
    <row r="350" spans="1:20" ht="12.75">
      <c r="A350" s="1634"/>
      <c r="B350" s="26">
        <v>7</v>
      </c>
      <c r="C350" s="383" t="s">
        <v>666</v>
      </c>
      <c r="D350" s="384">
        <v>4</v>
      </c>
      <c r="E350" s="509" t="s">
        <v>55</v>
      </c>
      <c r="F350" s="385">
        <f t="shared" si="56"/>
        <v>7.0259999999999998</v>
      </c>
      <c r="G350" s="385">
        <v>0.3821</v>
      </c>
      <c r="H350" s="385">
        <v>0.64</v>
      </c>
      <c r="I350" s="385">
        <v>6.0038999999999998</v>
      </c>
      <c r="J350" s="385">
        <v>156.81</v>
      </c>
      <c r="K350" s="385">
        <f t="shared" si="64"/>
        <v>6.0038999999999998</v>
      </c>
      <c r="L350" s="510">
        <f t="shared" si="64"/>
        <v>156.81</v>
      </c>
      <c r="M350" s="386">
        <f t="shared" si="58"/>
        <v>3.8287736751482684E-2</v>
      </c>
      <c r="N350" s="511">
        <v>174.6</v>
      </c>
      <c r="O350" s="388">
        <f t="shared" si="59"/>
        <v>6.6850388368088769</v>
      </c>
      <c r="P350" s="310">
        <f t="shared" si="60"/>
        <v>2297.2642050889613</v>
      </c>
      <c r="Q350" s="389">
        <f t="shared" si="61"/>
        <v>401.10233020853263</v>
      </c>
      <c r="S350" s="58"/>
      <c r="T350" s="58"/>
    </row>
    <row r="351" spans="1:20" ht="12.75">
      <c r="A351" s="1634"/>
      <c r="B351" s="26">
        <v>8</v>
      </c>
      <c r="C351" s="383" t="s">
        <v>664</v>
      </c>
      <c r="D351" s="384">
        <v>6</v>
      </c>
      <c r="E351" s="509" t="s">
        <v>55</v>
      </c>
      <c r="F351" s="385">
        <f t="shared" si="56"/>
        <v>9.4</v>
      </c>
      <c r="G351" s="385">
        <v>0.27289999999999998</v>
      </c>
      <c r="H351" s="385">
        <v>0</v>
      </c>
      <c r="I351" s="385">
        <v>9.1271000000000004</v>
      </c>
      <c r="J351" s="385">
        <v>229.69</v>
      </c>
      <c r="K351" s="385">
        <f t="shared" si="64"/>
        <v>9.1271000000000004</v>
      </c>
      <c r="L351" s="510">
        <f t="shared" si="64"/>
        <v>229.69</v>
      </c>
      <c r="M351" s="386">
        <f t="shared" si="58"/>
        <v>3.9736601506378165E-2</v>
      </c>
      <c r="N351" s="511">
        <v>174.6</v>
      </c>
      <c r="O351" s="388">
        <f t="shared" si="59"/>
        <v>6.9380106230136276</v>
      </c>
      <c r="P351" s="310">
        <f t="shared" si="60"/>
        <v>2384.1960903826898</v>
      </c>
      <c r="Q351" s="389">
        <f t="shared" si="61"/>
        <v>416.28063738081761</v>
      </c>
      <c r="S351" s="58"/>
      <c r="T351" s="58"/>
    </row>
    <row r="352" spans="1:20" ht="12.75">
      <c r="A352" s="1634"/>
      <c r="B352" s="26">
        <v>9</v>
      </c>
      <c r="C352" s="383" t="s">
        <v>665</v>
      </c>
      <c r="D352" s="384">
        <v>5</v>
      </c>
      <c r="E352" s="509" t="s">
        <v>55</v>
      </c>
      <c r="F352" s="385">
        <f t="shared" si="56"/>
        <v>9.1000000000000014</v>
      </c>
      <c r="G352" s="385">
        <v>0.43659999999999999</v>
      </c>
      <c r="H352" s="385">
        <v>0.8</v>
      </c>
      <c r="I352" s="385">
        <v>7.8634000000000004</v>
      </c>
      <c r="J352" s="385">
        <v>192.6</v>
      </c>
      <c r="K352" s="385">
        <f t="shared" si="64"/>
        <v>7.8634000000000004</v>
      </c>
      <c r="L352" s="510">
        <f t="shared" si="64"/>
        <v>192.6</v>
      </c>
      <c r="M352" s="386">
        <f t="shared" si="58"/>
        <v>4.0827622014537907E-2</v>
      </c>
      <c r="N352" s="511">
        <v>174.6</v>
      </c>
      <c r="O352" s="388">
        <f t="shared" si="59"/>
        <v>7.1285028037383187</v>
      </c>
      <c r="P352" s="310">
        <f t="shared" si="60"/>
        <v>2449.6573208722743</v>
      </c>
      <c r="Q352" s="389">
        <f t="shared" si="61"/>
        <v>427.71016822429908</v>
      </c>
      <c r="S352" s="58"/>
      <c r="T352" s="58"/>
    </row>
    <row r="353" spans="1:20" ht="13.5" thickBot="1">
      <c r="A353" s="1680"/>
      <c r="B353" s="26">
        <v>10</v>
      </c>
      <c r="C353" s="390" t="s">
        <v>667</v>
      </c>
      <c r="D353" s="391">
        <v>10</v>
      </c>
      <c r="E353" s="391" t="s">
        <v>55</v>
      </c>
      <c r="F353" s="392">
        <f t="shared" si="56"/>
        <v>15.439</v>
      </c>
      <c r="G353" s="392">
        <v>0.86699999999999999</v>
      </c>
      <c r="H353" s="392">
        <v>0</v>
      </c>
      <c r="I353" s="392">
        <v>14.571999999999999</v>
      </c>
      <c r="J353" s="392">
        <v>314.19</v>
      </c>
      <c r="K353" s="392">
        <f t="shared" si="64"/>
        <v>14.571999999999999</v>
      </c>
      <c r="L353" s="1251">
        <f t="shared" si="64"/>
        <v>314.19</v>
      </c>
      <c r="M353" s="393">
        <f t="shared" si="58"/>
        <v>4.6379579235494441E-2</v>
      </c>
      <c r="N353" s="511">
        <v>174.6</v>
      </c>
      <c r="O353" s="396">
        <f t="shared" si="59"/>
        <v>8.0978745345173291</v>
      </c>
      <c r="P353" s="396">
        <f t="shared" si="60"/>
        <v>2782.7747541296667</v>
      </c>
      <c r="Q353" s="232">
        <f t="shared" si="61"/>
        <v>485.87247207103979</v>
      </c>
      <c r="S353" s="58"/>
      <c r="T353" s="58"/>
    </row>
    <row r="354" spans="1:20" ht="12.75">
      <c r="F354" s="140"/>
      <c r="G354" s="140"/>
      <c r="H354" s="140"/>
      <c r="I354" s="140"/>
      <c r="S354" s="58"/>
      <c r="T354" s="58"/>
    </row>
    <row r="355" spans="1:20" ht="12.75">
      <c r="F355" s="140"/>
      <c r="G355" s="140"/>
      <c r="H355" s="140"/>
      <c r="I355" s="140"/>
      <c r="S355" s="58"/>
      <c r="T355" s="58"/>
    </row>
    <row r="356" spans="1:20" ht="15">
      <c r="A356" s="1708" t="s">
        <v>333</v>
      </c>
      <c r="B356" s="1708"/>
      <c r="C356" s="1708"/>
      <c r="D356" s="1708"/>
      <c r="E356" s="1708"/>
      <c r="F356" s="1708"/>
      <c r="G356" s="1708"/>
      <c r="H356" s="1708"/>
      <c r="I356" s="1708"/>
      <c r="J356" s="1708"/>
      <c r="K356" s="1708"/>
      <c r="L356" s="1708"/>
      <c r="M356" s="1708"/>
      <c r="N356" s="1708"/>
      <c r="O356" s="1708"/>
      <c r="P356" s="1708"/>
      <c r="Q356" s="1708"/>
      <c r="S356" s="923"/>
      <c r="T356" s="923"/>
    </row>
    <row r="357" spans="1:20" ht="13.5" thickBot="1">
      <c r="A357" s="1630" t="s">
        <v>985</v>
      </c>
      <c r="B357" s="1630"/>
      <c r="C357" s="1630"/>
      <c r="D357" s="1630"/>
      <c r="E357" s="1630"/>
      <c r="F357" s="1630"/>
      <c r="G357" s="1630"/>
      <c r="H357" s="1630"/>
      <c r="I357" s="1630"/>
      <c r="J357" s="1630"/>
      <c r="K357" s="1630"/>
      <c r="L357" s="1630"/>
      <c r="M357" s="1630"/>
      <c r="N357" s="1630"/>
      <c r="O357" s="1630"/>
      <c r="P357" s="1630"/>
      <c r="Q357" s="1630"/>
      <c r="S357" s="58"/>
      <c r="T357" s="58"/>
    </row>
    <row r="358" spans="1:20" ht="12.75">
      <c r="A358" s="1624" t="s">
        <v>1</v>
      </c>
      <c r="B358" s="1584" t="s">
        <v>0</v>
      </c>
      <c r="C358" s="1565" t="s">
        <v>2</v>
      </c>
      <c r="D358" s="1565" t="s">
        <v>3</v>
      </c>
      <c r="E358" s="1565" t="s">
        <v>13</v>
      </c>
      <c r="F358" s="1575" t="s">
        <v>14</v>
      </c>
      <c r="G358" s="1576"/>
      <c r="H358" s="1576"/>
      <c r="I358" s="1577"/>
      <c r="J358" s="1565" t="s">
        <v>4</v>
      </c>
      <c r="K358" s="1565" t="s">
        <v>15</v>
      </c>
      <c r="L358" s="1565" t="s">
        <v>5</v>
      </c>
      <c r="M358" s="1565" t="s">
        <v>6</v>
      </c>
      <c r="N358" s="1565" t="s">
        <v>16</v>
      </c>
      <c r="O358" s="1621" t="s">
        <v>17</v>
      </c>
      <c r="P358" s="1565" t="s">
        <v>25</v>
      </c>
      <c r="Q358" s="1567" t="s">
        <v>26</v>
      </c>
      <c r="S358" s="58"/>
      <c r="T358" s="58"/>
    </row>
    <row r="359" spans="1:20" ht="33.75">
      <c r="A359" s="1625"/>
      <c r="B359" s="1585"/>
      <c r="C359" s="1587"/>
      <c r="D359" s="1566"/>
      <c r="E359" s="1566"/>
      <c r="F359" s="21" t="s">
        <v>18</v>
      </c>
      <c r="G359" s="21" t="s">
        <v>19</v>
      </c>
      <c r="H359" s="21" t="s">
        <v>20</v>
      </c>
      <c r="I359" s="21" t="s">
        <v>21</v>
      </c>
      <c r="J359" s="1566"/>
      <c r="K359" s="1566"/>
      <c r="L359" s="1566"/>
      <c r="M359" s="1566"/>
      <c r="N359" s="1566"/>
      <c r="O359" s="1622"/>
      <c r="P359" s="1566"/>
      <c r="Q359" s="1568"/>
      <c r="S359" s="58"/>
      <c r="T359" s="58"/>
    </row>
    <row r="360" spans="1:20" ht="12.75">
      <c r="A360" s="1626"/>
      <c r="B360" s="1627"/>
      <c r="C360" s="1566"/>
      <c r="D360" s="150" t="s">
        <v>7</v>
      </c>
      <c r="E360" s="150" t="s">
        <v>8</v>
      </c>
      <c r="F360" s="150" t="s">
        <v>9</v>
      </c>
      <c r="G360" s="150" t="s">
        <v>9</v>
      </c>
      <c r="H360" s="150" t="s">
        <v>9</v>
      </c>
      <c r="I360" s="150" t="s">
        <v>9</v>
      </c>
      <c r="J360" s="150" t="s">
        <v>22</v>
      </c>
      <c r="K360" s="150" t="s">
        <v>9</v>
      </c>
      <c r="L360" s="150" t="s">
        <v>22</v>
      </c>
      <c r="M360" s="150" t="s">
        <v>93</v>
      </c>
      <c r="N360" s="150" t="s">
        <v>10</v>
      </c>
      <c r="O360" s="150" t="s">
        <v>94</v>
      </c>
      <c r="P360" s="151" t="s">
        <v>27</v>
      </c>
      <c r="Q360" s="152" t="s">
        <v>28</v>
      </c>
      <c r="S360" s="58"/>
      <c r="T360" s="58"/>
    </row>
    <row r="361" spans="1:20" ht="13.5" thickBot="1">
      <c r="A361" s="153">
        <v>1</v>
      </c>
      <c r="B361" s="154">
        <v>2</v>
      </c>
      <c r="C361" s="155">
        <v>3</v>
      </c>
      <c r="D361" s="156">
        <v>4</v>
      </c>
      <c r="E361" s="156">
        <v>5</v>
      </c>
      <c r="F361" s="156">
        <v>6</v>
      </c>
      <c r="G361" s="156">
        <v>7</v>
      </c>
      <c r="H361" s="156">
        <v>8</v>
      </c>
      <c r="I361" s="156">
        <v>9</v>
      </c>
      <c r="J361" s="156">
        <v>10</v>
      </c>
      <c r="K361" s="156">
        <v>11</v>
      </c>
      <c r="L361" s="155">
        <v>12</v>
      </c>
      <c r="M361" s="156">
        <v>13</v>
      </c>
      <c r="N361" s="156">
        <v>14</v>
      </c>
      <c r="O361" s="157">
        <v>15</v>
      </c>
      <c r="P361" s="155">
        <v>16</v>
      </c>
      <c r="Q361" s="158">
        <v>17</v>
      </c>
      <c r="S361" s="58"/>
      <c r="T361" s="58"/>
    </row>
    <row r="362" spans="1:20" ht="12.75">
      <c r="A362" s="1612" t="s">
        <v>140</v>
      </c>
      <c r="B362" s="406">
        <v>1</v>
      </c>
      <c r="C362" s="1051" t="s">
        <v>304</v>
      </c>
      <c r="D362" s="1052">
        <v>36</v>
      </c>
      <c r="E362" s="1052">
        <v>1984</v>
      </c>
      <c r="F362" s="1053">
        <v>33.996099999999998</v>
      </c>
      <c r="G362" s="1054">
        <v>3.0345</v>
      </c>
      <c r="H362" s="1054">
        <v>8.64</v>
      </c>
      <c r="I362" s="1054">
        <v>22.321605999999999</v>
      </c>
      <c r="J362" s="1054">
        <v>2249.59</v>
      </c>
      <c r="K362" s="1055">
        <v>22.321605999999999</v>
      </c>
      <c r="L362" s="1054">
        <v>2249.59</v>
      </c>
      <c r="M362" s="1056">
        <v>9.9225218817651211E-3</v>
      </c>
      <c r="N362" s="1057">
        <v>285.03500000000003</v>
      </c>
      <c r="O362" s="1058">
        <v>2.8282660245689217</v>
      </c>
      <c r="P362" s="1059">
        <v>595.35131290590721</v>
      </c>
      <c r="Q362" s="1060">
        <v>169.69596147413529</v>
      </c>
      <c r="S362" s="58"/>
      <c r="T362" s="58"/>
    </row>
    <row r="363" spans="1:20" ht="12.75">
      <c r="A363" s="1613"/>
      <c r="B363" s="161">
        <v>2</v>
      </c>
      <c r="C363" s="1051" t="s">
        <v>307</v>
      </c>
      <c r="D363" s="1052">
        <v>30</v>
      </c>
      <c r="E363" s="1052">
        <v>1973</v>
      </c>
      <c r="F363" s="1053">
        <v>24.632999999999999</v>
      </c>
      <c r="G363" s="1054">
        <v>3.728097</v>
      </c>
      <c r="H363" s="1054">
        <v>4.8</v>
      </c>
      <c r="I363" s="1054">
        <v>16.104904999999999</v>
      </c>
      <c r="J363" s="1054">
        <v>1569.45</v>
      </c>
      <c r="K363" s="1055">
        <v>16.104904999999999</v>
      </c>
      <c r="L363" s="1054">
        <v>1569.45</v>
      </c>
      <c r="M363" s="1056">
        <v>1.0261496065500652E-2</v>
      </c>
      <c r="N363" s="1057">
        <v>285.03500000000003</v>
      </c>
      <c r="O363" s="1058">
        <v>2.9248855310299784</v>
      </c>
      <c r="P363" s="1059">
        <v>615.68976393003913</v>
      </c>
      <c r="Q363" s="1493">
        <v>175.49313186179873</v>
      </c>
      <c r="S363" s="58"/>
      <c r="T363" s="58"/>
    </row>
    <row r="364" spans="1:20" ht="12.75">
      <c r="A364" s="1613"/>
      <c r="B364" s="161">
        <v>3</v>
      </c>
      <c r="C364" s="1051" t="s">
        <v>305</v>
      </c>
      <c r="D364" s="1052">
        <v>10</v>
      </c>
      <c r="E364" s="1052">
        <v>1999</v>
      </c>
      <c r="F364" s="1053">
        <v>13.1343</v>
      </c>
      <c r="G364" s="1054">
        <v>0</v>
      </c>
      <c r="H364" s="1054">
        <v>0</v>
      </c>
      <c r="I364" s="1054">
        <v>13.1343</v>
      </c>
      <c r="J364" s="1054">
        <v>1261.9000000000001</v>
      </c>
      <c r="K364" s="1055">
        <v>13.1343</v>
      </c>
      <c r="L364" s="1054">
        <v>1261.9000000000001</v>
      </c>
      <c r="M364" s="1056">
        <v>1.0408352484348996E-2</v>
      </c>
      <c r="N364" s="1057">
        <v>285.03500000000003</v>
      </c>
      <c r="O364" s="1058">
        <v>2.9667447503764164</v>
      </c>
      <c r="P364" s="1059">
        <v>624.50114906093984</v>
      </c>
      <c r="Q364" s="1493">
        <v>178.00468502258499</v>
      </c>
      <c r="S364" s="58"/>
      <c r="T364" s="58"/>
    </row>
    <row r="365" spans="1:20" ht="12.75">
      <c r="A365" s="1613"/>
      <c r="B365" s="161">
        <v>4</v>
      </c>
      <c r="C365" s="1051" t="s">
        <v>306</v>
      </c>
      <c r="D365" s="1052">
        <v>34</v>
      </c>
      <c r="E365" s="1052">
        <v>2001</v>
      </c>
      <c r="F365" s="1053">
        <v>29.541</v>
      </c>
      <c r="G365" s="1054">
        <v>5.5583119999999999</v>
      </c>
      <c r="H365" s="1054">
        <v>5.0344819999999997</v>
      </c>
      <c r="I365" s="1054">
        <v>18.9482</v>
      </c>
      <c r="J365" s="1054">
        <v>1747.92</v>
      </c>
      <c r="K365" s="1055">
        <v>18.9482</v>
      </c>
      <c r="L365" s="1054">
        <v>1747.92</v>
      </c>
      <c r="M365" s="1056">
        <v>1.0840427479518513E-2</v>
      </c>
      <c r="N365" s="1057">
        <v>285.03500000000003</v>
      </c>
      <c r="O365" s="1058">
        <v>3.0899012466245597</v>
      </c>
      <c r="P365" s="1059">
        <v>650.42564877111079</v>
      </c>
      <c r="Q365" s="1493">
        <v>185.39407479747359</v>
      </c>
      <c r="S365" s="58"/>
      <c r="T365" s="58"/>
    </row>
    <row r="366" spans="1:20" ht="12.75">
      <c r="A366" s="1613"/>
      <c r="B366" s="161">
        <v>5</v>
      </c>
      <c r="C366" s="1051" t="s">
        <v>309</v>
      </c>
      <c r="D366" s="1052">
        <v>55</v>
      </c>
      <c r="E366" s="1052">
        <v>1967</v>
      </c>
      <c r="F366" s="1053">
        <v>42.268000000000001</v>
      </c>
      <c r="G366" s="1054">
        <v>5.4688629999999998</v>
      </c>
      <c r="H366" s="1054">
        <v>8.8000000000000007</v>
      </c>
      <c r="I366" s="1054">
        <v>27.999136</v>
      </c>
      <c r="J366" s="1054">
        <v>2582.1799999999998</v>
      </c>
      <c r="K366" s="1055">
        <v>27.999136</v>
      </c>
      <c r="L366" s="1054">
        <v>2582.1799999999998</v>
      </c>
      <c r="M366" s="1056">
        <v>1.0843216197166735E-2</v>
      </c>
      <c r="N366" s="1057">
        <v>285.03500000000003</v>
      </c>
      <c r="O366" s="1058">
        <v>3.0906961287594208</v>
      </c>
      <c r="P366" s="1059">
        <v>650.5929718300041</v>
      </c>
      <c r="Q366" s="1493">
        <v>185.44176772556523</v>
      </c>
      <c r="S366" s="58"/>
      <c r="T366" s="58"/>
    </row>
    <row r="367" spans="1:20" ht="12.75">
      <c r="A367" s="1613"/>
      <c r="B367" s="161">
        <v>6</v>
      </c>
      <c r="C367" s="1051" t="s">
        <v>302</v>
      </c>
      <c r="D367" s="1052">
        <v>30</v>
      </c>
      <c r="E367" s="1052">
        <v>1971</v>
      </c>
      <c r="F367" s="1053">
        <v>25.908000000000001</v>
      </c>
      <c r="G367" s="1054">
        <v>3.6509200000000002</v>
      </c>
      <c r="H367" s="1054">
        <v>4.8</v>
      </c>
      <c r="I367" s="1054">
        <v>17.457080000000001</v>
      </c>
      <c r="J367" s="1054">
        <v>1569.65</v>
      </c>
      <c r="K367" s="1055">
        <v>17.457080000000001</v>
      </c>
      <c r="L367" s="1054">
        <v>1569.65</v>
      </c>
      <c r="M367" s="1056">
        <v>1.1121638581849457E-2</v>
      </c>
      <c r="N367" s="1057">
        <v>285.03500000000003</v>
      </c>
      <c r="O367" s="1058">
        <v>3.1700562531774601</v>
      </c>
      <c r="P367" s="1059">
        <v>667.29831491096752</v>
      </c>
      <c r="Q367" s="1493">
        <v>190.20337519064765</v>
      </c>
      <c r="S367" s="58"/>
      <c r="T367" s="58"/>
    </row>
    <row r="368" spans="1:20" ht="12.75">
      <c r="A368" s="1613"/>
      <c r="B368" s="161">
        <v>7</v>
      </c>
      <c r="C368" s="1051" t="s">
        <v>303</v>
      </c>
      <c r="D368" s="1052">
        <v>20</v>
      </c>
      <c r="E368" s="1052">
        <v>1976</v>
      </c>
      <c r="F368" s="1053">
        <v>27.193000000000001</v>
      </c>
      <c r="G368" s="1054">
        <v>3.6720000000000002</v>
      </c>
      <c r="H368" s="1054">
        <v>3.04</v>
      </c>
      <c r="I368" s="1054">
        <v>20.481000000000002</v>
      </c>
      <c r="J368" s="1054">
        <v>1720.29</v>
      </c>
      <c r="K368" s="1055">
        <v>20.481000000000002</v>
      </c>
      <c r="L368" s="1054">
        <v>1720.29</v>
      </c>
      <c r="M368" s="1056">
        <v>1.1905550808293952E-2</v>
      </c>
      <c r="N368" s="1057">
        <v>285.03500000000003</v>
      </c>
      <c r="O368" s="1058">
        <v>3.3934986746420668</v>
      </c>
      <c r="P368" s="1059">
        <v>714.33304849763715</v>
      </c>
      <c r="Q368" s="1493">
        <v>203.60992047852403</v>
      </c>
      <c r="S368" s="58"/>
      <c r="T368" s="58"/>
    </row>
    <row r="369" spans="1:20" ht="12.75">
      <c r="A369" s="1613"/>
      <c r="B369" s="161">
        <v>8</v>
      </c>
      <c r="C369" s="1051" t="s">
        <v>311</v>
      </c>
      <c r="D369" s="1052">
        <v>40</v>
      </c>
      <c r="E369" s="1052">
        <v>2009</v>
      </c>
      <c r="F369" s="1053">
        <v>37.017000000000003</v>
      </c>
      <c r="G369" s="1054">
        <v>6.8830580000000001</v>
      </c>
      <c r="H369" s="1054">
        <v>3.2</v>
      </c>
      <c r="I369" s="1054">
        <v>26.933941999999998</v>
      </c>
      <c r="J369" s="1054">
        <v>2225.48</v>
      </c>
      <c r="K369" s="1055">
        <v>26.933941999999998</v>
      </c>
      <c r="L369" s="1054">
        <v>2225.48</v>
      </c>
      <c r="M369" s="1056">
        <v>1.2102531588690978E-2</v>
      </c>
      <c r="N369" s="1057">
        <v>285.03500000000003</v>
      </c>
      <c r="O369" s="1058">
        <v>3.4496450913825329</v>
      </c>
      <c r="P369" s="1059">
        <v>726.1518953214586</v>
      </c>
      <c r="Q369" s="1493">
        <v>206.97870548295197</v>
      </c>
      <c r="S369" s="58"/>
      <c r="T369" s="58"/>
    </row>
    <row r="370" spans="1:20" ht="12.75">
      <c r="A370" s="1613"/>
      <c r="B370" s="161">
        <v>9</v>
      </c>
      <c r="C370" s="1051" t="s">
        <v>310</v>
      </c>
      <c r="D370" s="1052">
        <v>93</v>
      </c>
      <c r="E370" s="1052">
        <v>1973</v>
      </c>
      <c r="F370" s="1053">
        <v>82.805999999999997</v>
      </c>
      <c r="G370" s="1054">
        <v>10.850382</v>
      </c>
      <c r="H370" s="1054">
        <v>14.4</v>
      </c>
      <c r="I370" s="1054">
        <v>57.555630000000001</v>
      </c>
      <c r="J370" s="1054">
        <v>4520.3</v>
      </c>
      <c r="K370" s="1055">
        <v>57.555630000000001</v>
      </c>
      <c r="L370" s="1054">
        <v>4520.3</v>
      </c>
      <c r="M370" s="1056">
        <v>1.2732701369378138E-2</v>
      </c>
      <c r="N370" s="1057">
        <v>285.03500000000003</v>
      </c>
      <c r="O370" s="1058">
        <v>3.6292655348206981</v>
      </c>
      <c r="P370" s="1059">
        <v>763.96208216268826</v>
      </c>
      <c r="Q370" s="1493">
        <v>217.75593208924187</v>
      </c>
      <c r="S370" s="58"/>
      <c r="T370" s="58"/>
    </row>
    <row r="371" spans="1:20" ht="13.5" thickBot="1">
      <c r="A371" s="1613"/>
      <c r="B371" s="161">
        <v>10</v>
      </c>
      <c r="C371" s="1051" t="s">
        <v>308</v>
      </c>
      <c r="D371" s="1052">
        <v>21</v>
      </c>
      <c r="E371" s="1052">
        <v>2000</v>
      </c>
      <c r="F371" s="1053">
        <v>19.888000000000002</v>
      </c>
      <c r="G371" s="1054">
        <v>3.0971609999999998</v>
      </c>
      <c r="H371" s="1054">
        <v>2.25095</v>
      </c>
      <c r="I371" s="1054">
        <v>14.539887</v>
      </c>
      <c r="J371" s="1054">
        <v>1105.27</v>
      </c>
      <c r="K371" s="1055">
        <v>14.539887</v>
      </c>
      <c r="L371" s="1054">
        <v>1105.27</v>
      </c>
      <c r="M371" s="1056">
        <v>1.315505442109168E-2</v>
      </c>
      <c r="N371" s="1057">
        <v>285.03500000000003</v>
      </c>
      <c r="O371" s="1058">
        <v>3.7496509369158675</v>
      </c>
      <c r="P371" s="1059">
        <v>789.30326526550073</v>
      </c>
      <c r="Q371" s="1493">
        <v>224.97905621495204</v>
      </c>
      <c r="S371" s="58"/>
      <c r="T371" s="58"/>
    </row>
    <row r="372" spans="1:20" ht="12.75">
      <c r="A372" s="1614" t="s">
        <v>148</v>
      </c>
      <c r="B372" s="17">
        <v>1</v>
      </c>
      <c r="C372" s="1504" t="s">
        <v>320</v>
      </c>
      <c r="D372" s="1505">
        <v>30</v>
      </c>
      <c r="E372" s="1505">
        <v>1973</v>
      </c>
      <c r="F372" s="1506">
        <v>33.625999999999998</v>
      </c>
      <c r="G372" s="1506">
        <v>3.621</v>
      </c>
      <c r="H372" s="1506">
        <v>4.8</v>
      </c>
      <c r="I372" s="1506">
        <v>25.204999999999998</v>
      </c>
      <c r="J372" s="1506">
        <v>1715.3</v>
      </c>
      <c r="K372" s="1507">
        <v>25.204999999999998</v>
      </c>
      <c r="L372" s="1506">
        <v>1715.3</v>
      </c>
      <c r="M372" s="1508">
        <v>1.4694222584970558E-2</v>
      </c>
      <c r="N372" s="1509">
        <v>285.03500000000003</v>
      </c>
      <c r="O372" s="1510">
        <v>4.1883677345070831</v>
      </c>
      <c r="P372" s="1511">
        <v>881.65335509823353</v>
      </c>
      <c r="Q372" s="1512">
        <v>251.30206407042502</v>
      </c>
      <c r="S372" s="58"/>
      <c r="T372" s="58"/>
    </row>
    <row r="373" spans="1:20" ht="12.75">
      <c r="A373" s="1597"/>
      <c r="B373" s="18">
        <v>2</v>
      </c>
      <c r="C373" s="1513" t="s">
        <v>321</v>
      </c>
      <c r="D373" s="1514">
        <v>60</v>
      </c>
      <c r="E373" s="1514">
        <v>1969</v>
      </c>
      <c r="F373" s="1515">
        <v>64.117000000000004</v>
      </c>
      <c r="G373" s="1515">
        <v>6.8339999999999996</v>
      </c>
      <c r="H373" s="1515">
        <v>9.6</v>
      </c>
      <c r="I373" s="1515">
        <v>47.683</v>
      </c>
      <c r="J373" s="1515">
        <v>3165.62</v>
      </c>
      <c r="K373" s="1516">
        <v>47.683</v>
      </c>
      <c r="L373" s="1515">
        <v>3165.62</v>
      </c>
      <c r="M373" s="1517">
        <v>1.5062768114934831E-2</v>
      </c>
      <c r="N373" s="1518">
        <v>285.03500000000003</v>
      </c>
      <c r="O373" s="1519">
        <v>4.2934161096404502</v>
      </c>
      <c r="P373" s="1520">
        <v>903.76608689608986</v>
      </c>
      <c r="Q373" s="1521">
        <v>257.60496657842702</v>
      </c>
      <c r="S373" s="58"/>
      <c r="T373" s="58"/>
    </row>
    <row r="374" spans="1:20" ht="12.75">
      <c r="A374" s="1597"/>
      <c r="B374" s="18">
        <v>3</v>
      </c>
      <c r="C374" s="1513" t="s">
        <v>312</v>
      </c>
      <c r="D374" s="1514">
        <v>8</v>
      </c>
      <c r="E374" s="1514">
        <v>1994</v>
      </c>
      <c r="F374" s="1515">
        <v>14.573</v>
      </c>
      <c r="G374" s="1515">
        <v>0</v>
      </c>
      <c r="H374" s="1515">
        <v>1.2</v>
      </c>
      <c r="I374" s="1515">
        <v>13.372999999999999</v>
      </c>
      <c r="J374" s="1515">
        <v>832.8</v>
      </c>
      <c r="K374" s="1516">
        <v>13.372999999999999</v>
      </c>
      <c r="L374" s="1515">
        <v>832.8</v>
      </c>
      <c r="M374" s="1517">
        <v>1.6057877041306436E-2</v>
      </c>
      <c r="N374" s="1518">
        <v>285.03500000000003</v>
      </c>
      <c r="O374" s="1519">
        <v>4.5770569824687799</v>
      </c>
      <c r="P374" s="1520">
        <v>963.47262247838614</v>
      </c>
      <c r="Q374" s="1521">
        <v>274.62341894812687</v>
      </c>
      <c r="S374" s="58"/>
      <c r="T374" s="58"/>
    </row>
    <row r="375" spans="1:20" ht="12.75">
      <c r="A375" s="1597"/>
      <c r="B375" s="18">
        <v>4</v>
      </c>
      <c r="C375" s="1513" t="s">
        <v>319</v>
      </c>
      <c r="D375" s="1514">
        <v>79</v>
      </c>
      <c r="E375" s="1514">
        <v>1976</v>
      </c>
      <c r="F375" s="1515">
        <v>86.066999999999993</v>
      </c>
      <c r="G375" s="1515">
        <v>8.5594780000000004</v>
      </c>
      <c r="H375" s="1515">
        <v>12.64</v>
      </c>
      <c r="I375" s="1515">
        <v>64.867523000000006</v>
      </c>
      <c r="J375" s="1515">
        <v>3845.02</v>
      </c>
      <c r="K375" s="1516">
        <v>64.867523000000006</v>
      </c>
      <c r="L375" s="1515">
        <v>3845.02</v>
      </c>
      <c r="M375" s="1517">
        <v>1.6870529412070678E-2</v>
      </c>
      <c r="N375" s="1518">
        <v>285.03500000000003</v>
      </c>
      <c r="O375" s="1519">
        <v>4.8086913509695659</v>
      </c>
      <c r="P375" s="1520">
        <v>1012.2317647242407</v>
      </c>
      <c r="Q375" s="1521">
        <v>288.521481058174</v>
      </c>
      <c r="S375" s="58"/>
      <c r="T375" s="58"/>
    </row>
    <row r="376" spans="1:20" ht="12.75">
      <c r="A376" s="1597"/>
      <c r="B376" s="18">
        <v>5</v>
      </c>
      <c r="C376" s="1513" t="s">
        <v>315</v>
      </c>
      <c r="D376" s="1514">
        <v>60</v>
      </c>
      <c r="E376" s="1514">
        <v>1968</v>
      </c>
      <c r="F376" s="1515">
        <v>70.683000000000007</v>
      </c>
      <c r="G376" s="1515">
        <v>5.6374500000000003</v>
      </c>
      <c r="H376" s="1515">
        <v>9.6</v>
      </c>
      <c r="I376" s="1515">
        <v>55.445549999999997</v>
      </c>
      <c r="J376" s="1515">
        <v>3261.72</v>
      </c>
      <c r="K376" s="1516">
        <v>55.445549999999997</v>
      </c>
      <c r="L376" s="1515">
        <v>3261.72</v>
      </c>
      <c r="M376" s="1517">
        <v>1.6998868695044331E-2</v>
      </c>
      <c r="N376" s="1518">
        <v>285.03500000000003</v>
      </c>
      <c r="O376" s="1519">
        <v>4.8452725384919617</v>
      </c>
      <c r="P376" s="1520">
        <v>1019.9321217026597</v>
      </c>
      <c r="Q376" s="1521">
        <v>290.71635230951762</v>
      </c>
      <c r="S376" s="58"/>
      <c r="T376" s="58"/>
    </row>
    <row r="377" spans="1:20" ht="12.75">
      <c r="A377" s="1597"/>
      <c r="B377" s="18">
        <v>6</v>
      </c>
      <c r="C377" s="1513" t="s">
        <v>313</v>
      </c>
      <c r="D377" s="1514">
        <v>30</v>
      </c>
      <c r="E377" s="1514">
        <v>1979</v>
      </c>
      <c r="F377" s="1515">
        <v>34.262</v>
      </c>
      <c r="G377" s="1515">
        <v>2.6223269999999999</v>
      </c>
      <c r="H377" s="1515">
        <v>4.8</v>
      </c>
      <c r="I377" s="1515">
        <v>26.839677999999999</v>
      </c>
      <c r="J377" s="1515">
        <v>1569.65</v>
      </c>
      <c r="K377" s="1516">
        <v>26.839677999999999</v>
      </c>
      <c r="L377" s="1515">
        <v>1569.65</v>
      </c>
      <c r="M377" s="1517">
        <v>1.7099148217755548E-2</v>
      </c>
      <c r="N377" s="1518">
        <v>285.03500000000003</v>
      </c>
      <c r="O377" s="1519">
        <v>4.8738557122479529</v>
      </c>
      <c r="P377" s="1520">
        <v>1025.9488930653329</v>
      </c>
      <c r="Q377" s="1521">
        <v>292.43134273487721</v>
      </c>
      <c r="S377" s="58"/>
      <c r="T377" s="58"/>
    </row>
    <row r="378" spans="1:20" ht="12.75">
      <c r="A378" s="1597"/>
      <c r="B378" s="18">
        <v>7</v>
      </c>
      <c r="C378" s="1513" t="s">
        <v>314</v>
      </c>
      <c r="D378" s="1514">
        <v>60</v>
      </c>
      <c r="E378" s="1514">
        <v>1974</v>
      </c>
      <c r="F378" s="1515">
        <v>69.245999999999995</v>
      </c>
      <c r="G378" s="1515">
        <v>4.6634399999999996</v>
      </c>
      <c r="H378" s="1515">
        <v>9.6</v>
      </c>
      <c r="I378" s="1515">
        <v>54.982568000000001</v>
      </c>
      <c r="J378" s="1515">
        <v>3124.65</v>
      </c>
      <c r="K378" s="1516">
        <v>54.982568000000001</v>
      </c>
      <c r="L378" s="1515">
        <v>3124.65</v>
      </c>
      <c r="M378" s="1517">
        <v>1.7596392555966268E-2</v>
      </c>
      <c r="N378" s="1518">
        <v>285.03500000000003</v>
      </c>
      <c r="O378" s="1519">
        <v>5.0155877521898455</v>
      </c>
      <c r="P378" s="1520">
        <v>1055.783553357976</v>
      </c>
      <c r="Q378" s="1521">
        <v>300.93526513139074</v>
      </c>
      <c r="S378" s="58"/>
      <c r="T378" s="58"/>
    </row>
    <row r="379" spans="1:20" ht="12.75">
      <c r="A379" s="1597"/>
      <c r="B379" s="18">
        <v>8</v>
      </c>
      <c r="C379" s="1513" t="s">
        <v>316</v>
      </c>
      <c r="D379" s="1514">
        <v>30</v>
      </c>
      <c r="E379" s="1514">
        <v>1977</v>
      </c>
      <c r="F379" s="1515">
        <v>37.201000000000001</v>
      </c>
      <c r="G379" s="1515">
        <v>3.8250000000000002</v>
      </c>
      <c r="H379" s="1515">
        <v>4.8</v>
      </c>
      <c r="I379" s="1515">
        <v>28.576000000000001</v>
      </c>
      <c r="J379" s="1515">
        <v>1557.06</v>
      </c>
      <c r="K379" s="1516">
        <v>28.576000000000001</v>
      </c>
      <c r="L379" s="1515">
        <v>1557.06</v>
      </c>
      <c r="M379" s="1517">
        <v>1.8352536189999102E-2</v>
      </c>
      <c r="N379" s="1518">
        <v>285.03500000000003</v>
      </c>
      <c r="O379" s="1519">
        <v>5.2311151529163942</v>
      </c>
      <c r="P379" s="1520">
        <v>1101.1521713999462</v>
      </c>
      <c r="Q379" s="1521">
        <v>313.86690917498368</v>
      </c>
      <c r="S379" s="58"/>
      <c r="T379" s="58"/>
    </row>
    <row r="380" spans="1:20" ht="12.75">
      <c r="A380" s="1597"/>
      <c r="B380" s="18">
        <v>9</v>
      </c>
      <c r="C380" s="1513" t="s">
        <v>318</v>
      </c>
      <c r="D380" s="1514">
        <v>31</v>
      </c>
      <c r="E380" s="1514">
        <v>1972</v>
      </c>
      <c r="F380" s="1515">
        <v>40.951999999999998</v>
      </c>
      <c r="G380" s="1515">
        <v>2.7086610000000002</v>
      </c>
      <c r="H380" s="1515">
        <v>4.8</v>
      </c>
      <c r="I380" s="1515">
        <v>33.443345000000001</v>
      </c>
      <c r="J380" s="1515">
        <v>1718.52</v>
      </c>
      <c r="K380" s="1516">
        <v>33.443345000000001</v>
      </c>
      <c r="L380" s="1515">
        <v>1718.52</v>
      </c>
      <c r="M380" s="1517">
        <v>1.9460550357284175E-2</v>
      </c>
      <c r="N380" s="1518">
        <v>285.03500000000003</v>
      </c>
      <c r="O380" s="1519">
        <v>5.5469379710884947</v>
      </c>
      <c r="P380" s="1520">
        <v>1167.6330214370505</v>
      </c>
      <c r="Q380" s="1521">
        <v>332.81627826530968</v>
      </c>
      <c r="S380" s="58"/>
      <c r="T380" s="58"/>
    </row>
    <row r="381" spans="1:20" ht="13.5" thickBot="1">
      <c r="A381" s="1615"/>
      <c r="B381" s="60">
        <v>10</v>
      </c>
      <c r="C381" s="1513" t="s">
        <v>317</v>
      </c>
      <c r="D381" s="1514">
        <v>30</v>
      </c>
      <c r="E381" s="1514">
        <v>1975</v>
      </c>
      <c r="F381" s="1515">
        <v>39.543999999999997</v>
      </c>
      <c r="G381" s="1515">
        <v>3.6720000000000002</v>
      </c>
      <c r="H381" s="1515">
        <v>4.8</v>
      </c>
      <c r="I381" s="1515">
        <v>31.072004</v>
      </c>
      <c r="J381" s="1515">
        <v>1582.74</v>
      </c>
      <c r="K381" s="1516">
        <v>31.072004</v>
      </c>
      <c r="L381" s="1515">
        <v>1582.74</v>
      </c>
      <c r="M381" s="1517">
        <v>1.9631780330313254E-2</v>
      </c>
      <c r="N381" s="1518">
        <v>285.03500000000003</v>
      </c>
      <c r="O381" s="1519">
        <v>5.5957445064508384</v>
      </c>
      <c r="P381" s="1520">
        <v>1177.9068198187952</v>
      </c>
      <c r="Q381" s="1759">
        <v>335.74467038705029</v>
      </c>
      <c r="S381" s="58"/>
      <c r="T381" s="58"/>
    </row>
    <row r="382" spans="1:20" ht="12.75">
      <c r="A382" s="1616" t="s">
        <v>158</v>
      </c>
      <c r="B382" s="182">
        <v>1</v>
      </c>
      <c r="C382" s="615"/>
      <c r="D382" s="616"/>
      <c r="E382" s="616"/>
      <c r="F382" s="617"/>
      <c r="G382" s="617"/>
      <c r="H382" s="617"/>
      <c r="I382" s="617"/>
      <c r="J382" s="617"/>
      <c r="K382" s="618"/>
      <c r="L382" s="617"/>
      <c r="M382" s="619"/>
      <c r="N382" s="620"/>
      <c r="O382" s="621"/>
      <c r="P382" s="622"/>
      <c r="Q382" s="623"/>
      <c r="S382" s="58"/>
      <c r="T382" s="58"/>
    </row>
    <row r="383" spans="1:20" ht="12.75">
      <c r="A383" s="1617"/>
      <c r="B383" s="191">
        <v>2</v>
      </c>
      <c r="C383" s="624"/>
      <c r="D383" s="625"/>
      <c r="E383" s="625"/>
      <c r="F383" s="626"/>
      <c r="G383" s="626"/>
      <c r="H383" s="626"/>
      <c r="I383" s="626"/>
      <c r="J383" s="626"/>
      <c r="K383" s="627"/>
      <c r="L383" s="626"/>
      <c r="M383" s="628"/>
      <c r="N383" s="629"/>
      <c r="O383" s="630"/>
      <c r="P383" s="631"/>
      <c r="Q383" s="632"/>
      <c r="S383" s="58"/>
      <c r="T383" s="58"/>
    </row>
    <row r="384" spans="1:20" ht="12.75">
      <c r="A384" s="1617"/>
      <c r="B384" s="191">
        <v>3</v>
      </c>
      <c r="C384" s="624"/>
      <c r="D384" s="625"/>
      <c r="E384" s="625"/>
      <c r="F384" s="626"/>
      <c r="G384" s="626"/>
      <c r="H384" s="626"/>
      <c r="I384" s="626"/>
      <c r="J384" s="626"/>
      <c r="K384" s="627"/>
      <c r="L384" s="626"/>
      <c r="M384" s="628"/>
      <c r="N384" s="629"/>
      <c r="O384" s="630"/>
      <c r="P384" s="631"/>
      <c r="Q384" s="632"/>
      <c r="S384" s="58"/>
      <c r="T384" s="58"/>
    </row>
    <row r="385" spans="1:20" ht="12.75">
      <c r="A385" s="1617"/>
      <c r="B385" s="191">
        <v>4</v>
      </c>
      <c r="C385" s="624"/>
      <c r="D385" s="625"/>
      <c r="E385" s="625"/>
      <c r="F385" s="626"/>
      <c r="G385" s="626"/>
      <c r="H385" s="626"/>
      <c r="I385" s="626"/>
      <c r="J385" s="626"/>
      <c r="K385" s="627"/>
      <c r="L385" s="626"/>
      <c r="M385" s="628"/>
      <c r="N385" s="629"/>
      <c r="O385" s="630"/>
      <c r="P385" s="631"/>
      <c r="Q385" s="632"/>
      <c r="S385" s="58"/>
      <c r="T385" s="58"/>
    </row>
    <row r="386" spans="1:20" ht="12.75">
      <c r="A386" s="1617"/>
      <c r="B386" s="191">
        <v>5</v>
      </c>
      <c r="C386" s="624"/>
      <c r="D386" s="625"/>
      <c r="E386" s="625"/>
      <c r="F386" s="626"/>
      <c r="G386" s="626"/>
      <c r="H386" s="626"/>
      <c r="I386" s="626"/>
      <c r="J386" s="626"/>
      <c r="K386" s="627"/>
      <c r="L386" s="626"/>
      <c r="M386" s="628"/>
      <c r="N386" s="629"/>
      <c r="O386" s="630"/>
      <c r="P386" s="631"/>
      <c r="Q386" s="632"/>
      <c r="S386" s="58"/>
      <c r="T386" s="58"/>
    </row>
    <row r="387" spans="1:20" ht="12.75">
      <c r="A387" s="1617"/>
      <c r="B387" s="191">
        <v>6</v>
      </c>
      <c r="C387" s="624"/>
      <c r="D387" s="625"/>
      <c r="E387" s="625"/>
      <c r="F387" s="626"/>
      <c r="G387" s="626"/>
      <c r="H387" s="626"/>
      <c r="I387" s="626"/>
      <c r="J387" s="626"/>
      <c r="K387" s="627"/>
      <c r="L387" s="626"/>
      <c r="M387" s="628"/>
      <c r="N387" s="629"/>
      <c r="O387" s="630"/>
      <c r="P387" s="631"/>
      <c r="Q387" s="632"/>
      <c r="S387" s="58"/>
      <c r="T387" s="58"/>
    </row>
    <row r="388" spans="1:20" ht="12.75">
      <c r="A388" s="1617"/>
      <c r="B388" s="191">
        <v>7</v>
      </c>
      <c r="C388" s="624"/>
      <c r="D388" s="625"/>
      <c r="E388" s="625"/>
      <c r="F388" s="626"/>
      <c r="G388" s="626"/>
      <c r="H388" s="626"/>
      <c r="I388" s="626"/>
      <c r="J388" s="626"/>
      <c r="K388" s="627"/>
      <c r="L388" s="626"/>
      <c r="M388" s="628"/>
      <c r="N388" s="629"/>
      <c r="O388" s="630"/>
      <c r="P388" s="631"/>
      <c r="Q388" s="632"/>
      <c r="S388" s="58"/>
      <c r="T388" s="58"/>
    </row>
    <row r="389" spans="1:20" ht="12.75">
      <c r="A389" s="1617"/>
      <c r="B389" s="191">
        <v>8</v>
      </c>
      <c r="C389" s="624"/>
      <c r="D389" s="625"/>
      <c r="E389" s="625"/>
      <c r="F389" s="626"/>
      <c r="G389" s="626"/>
      <c r="H389" s="626"/>
      <c r="I389" s="626"/>
      <c r="J389" s="626"/>
      <c r="K389" s="627"/>
      <c r="L389" s="626"/>
      <c r="M389" s="628"/>
      <c r="N389" s="629"/>
      <c r="O389" s="630"/>
      <c r="P389" s="631"/>
      <c r="Q389" s="632"/>
      <c r="S389" s="58"/>
      <c r="T389" s="58"/>
    </row>
    <row r="390" spans="1:20" ht="12.75">
      <c r="A390" s="1617"/>
      <c r="B390" s="191">
        <v>9</v>
      </c>
      <c r="C390" s="624"/>
      <c r="D390" s="625"/>
      <c r="E390" s="625"/>
      <c r="F390" s="626"/>
      <c r="G390" s="626"/>
      <c r="H390" s="626"/>
      <c r="I390" s="626"/>
      <c r="J390" s="626"/>
      <c r="K390" s="627"/>
      <c r="L390" s="626"/>
      <c r="M390" s="628"/>
      <c r="N390" s="629"/>
      <c r="O390" s="630"/>
      <c r="P390" s="631"/>
      <c r="Q390" s="632"/>
      <c r="S390" s="58"/>
      <c r="T390" s="58"/>
    </row>
    <row r="391" spans="1:20" ht="13.5" thickBot="1">
      <c r="A391" s="1618"/>
      <c r="B391" s="200">
        <v>10</v>
      </c>
      <c r="C391" s="633"/>
      <c r="D391" s="634"/>
      <c r="E391" s="634"/>
      <c r="F391" s="635"/>
      <c r="G391" s="635"/>
      <c r="H391" s="635"/>
      <c r="I391" s="635"/>
      <c r="J391" s="635"/>
      <c r="K391" s="636"/>
      <c r="L391" s="635"/>
      <c r="M391" s="637"/>
      <c r="N391" s="638"/>
      <c r="O391" s="639"/>
      <c r="P391" s="640"/>
      <c r="Q391" s="641"/>
      <c r="S391" s="58"/>
      <c r="T391" s="58"/>
    </row>
    <row r="392" spans="1:20" ht="12.75">
      <c r="A392" s="1619" t="s">
        <v>169</v>
      </c>
      <c r="B392" s="124">
        <v>1</v>
      </c>
      <c r="C392" s="997" t="s">
        <v>322</v>
      </c>
      <c r="D392" s="998">
        <v>20</v>
      </c>
      <c r="E392" s="998">
        <v>1987</v>
      </c>
      <c r="F392" s="999">
        <v>28.847799999999999</v>
      </c>
      <c r="G392" s="999">
        <v>2.4184670000000001</v>
      </c>
      <c r="H392" s="999">
        <v>3.2</v>
      </c>
      <c r="I392" s="999">
        <v>23.229334999999999</v>
      </c>
      <c r="J392" s="999">
        <v>1104.7</v>
      </c>
      <c r="K392" s="1000">
        <v>23.229334999999999</v>
      </c>
      <c r="L392" s="999">
        <v>1104.7</v>
      </c>
      <c r="M392" s="1001">
        <v>2.1027731510817414E-2</v>
      </c>
      <c r="N392" s="1002">
        <v>285.03500000000003</v>
      </c>
      <c r="O392" s="1003">
        <v>5.9936394511858424</v>
      </c>
      <c r="P392" s="1004">
        <v>1261.6638906490448</v>
      </c>
      <c r="Q392" s="1005">
        <v>359.61836707115049</v>
      </c>
      <c r="S392" s="58"/>
      <c r="T392" s="58"/>
    </row>
    <row r="393" spans="1:20" ht="12.75">
      <c r="A393" s="1620"/>
      <c r="B393" s="124">
        <v>2</v>
      </c>
      <c r="C393" s="997" t="s">
        <v>329</v>
      </c>
      <c r="D393" s="998">
        <v>21</v>
      </c>
      <c r="E393" s="998">
        <v>1986</v>
      </c>
      <c r="F393" s="999">
        <v>30.050999999999998</v>
      </c>
      <c r="G393" s="999">
        <v>1.7180800000000001</v>
      </c>
      <c r="H393" s="999">
        <v>3.2</v>
      </c>
      <c r="I393" s="999">
        <v>25.132923999999999</v>
      </c>
      <c r="J393" s="999">
        <v>1090.6500000000001</v>
      </c>
      <c r="K393" s="1000">
        <v>25.132923999999999</v>
      </c>
      <c r="L393" s="999">
        <v>1090.6500000000001</v>
      </c>
      <c r="M393" s="1001">
        <v>2.3043986613487367E-2</v>
      </c>
      <c r="N393" s="1002">
        <v>285.03500000000003</v>
      </c>
      <c r="O393" s="1003">
        <v>6.5683427243753725</v>
      </c>
      <c r="P393" s="1004">
        <v>1382.6391968092419</v>
      </c>
      <c r="Q393" s="1005">
        <v>394.1005634625223</v>
      </c>
      <c r="S393" s="58"/>
      <c r="T393" s="58"/>
    </row>
    <row r="394" spans="1:20" ht="12.75">
      <c r="A394" s="1620"/>
      <c r="B394" s="124">
        <v>3</v>
      </c>
      <c r="C394" s="997" t="s">
        <v>325</v>
      </c>
      <c r="D394" s="998">
        <v>20</v>
      </c>
      <c r="E394" s="998">
        <v>1983</v>
      </c>
      <c r="F394" s="999">
        <v>29.866</v>
      </c>
      <c r="G394" s="999">
        <v>2.448264</v>
      </c>
      <c r="H394" s="999">
        <v>3.2</v>
      </c>
      <c r="I394" s="999">
        <v>24.217735000000001</v>
      </c>
      <c r="J394" s="999">
        <v>1037.5</v>
      </c>
      <c r="K394" s="1000">
        <v>24.217735000000001</v>
      </c>
      <c r="L394" s="999">
        <v>1037.5</v>
      </c>
      <c r="M394" s="1001">
        <v>2.3342395180722893E-2</v>
      </c>
      <c r="N394" s="1002">
        <v>285.03500000000003</v>
      </c>
      <c r="O394" s="1003">
        <v>6.6533996103373507</v>
      </c>
      <c r="P394" s="1004">
        <v>1400.5437108433737</v>
      </c>
      <c r="Q394" s="1005">
        <v>399.20397662024106</v>
      </c>
      <c r="S394" s="58"/>
      <c r="T394" s="58"/>
    </row>
    <row r="395" spans="1:20" ht="12.75">
      <c r="A395" s="1620"/>
      <c r="B395" s="124">
        <v>4</v>
      </c>
      <c r="C395" s="997" t="s">
        <v>323</v>
      </c>
      <c r="D395" s="998">
        <v>20</v>
      </c>
      <c r="E395" s="998">
        <v>1985</v>
      </c>
      <c r="F395" s="999">
        <v>31.050999999999998</v>
      </c>
      <c r="G395" s="999">
        <v>2.7552099999999999</v>
      </c>
      <c r="H395" s="999">
        <v>3.2</v>
      </c>
      <c r="I395" s="999">
        <v>25.095794000000001</v>
      </c>
      <c r="J395" s="999">
        <v>1045.6199999999999</v>
      </c>
      <c r="K395" s="1000">
        <v>25.095794000000001</v>
      </c>
      <c r="L395" s="999">
        <v>1045.6199999999999</v>
      </c>
      <c r="M395" s="1001">
        <v>2.4000874122530179E-2</v>
      </c>
      <c r="N395" s="1002">
        <v>285.03500000000003</v>
      </c>
      <c r="O395" s="1003">
        <v>6.8410891555153901</v>
      </c>
      <c r="P395" s="1004">
        <v>1440.0524473518108</v>
      </c>
      <c r="Q395" s="1005">
        <v>410.4653493309234</v>
      </c>
      <c r="S395" s="58"/>
      <c r="T395" s="58"/>
    </row>
    <row r="396" spans="1:20" ht="12.75">
      <c r="A396" s="1620"/>
      <c r="B396" s="124">
        <v>5</v>
      </c>
      <c r="C396" s="997" t="s">
        <v>330</v>
      </c>
      <c r="D396" s="998">
        <v>20</v>
      </c>
      <c r="E396" s="998">
        <v>1981</v>
      </c>
      <c r="F396" s="999">
        <v>31.312799999999999</v>
      </c>
      <c r="G396" s="999">
        <v>3.1639520000000001</v>
      </c>
      <c r="H396" s="999">
        <v>3.2</v>
      </c>
      <c r="I396" s="999">
        <v>24.948847000000001</v>
      </c>
      <c r="J396" s="999">
        <v>1031.73</v>
      </c>
      <c r="K396" s="1000">
        <v>24.948847000000001</v>
      </c>
      <c r="L396" s="999">
        <v>1031.73</v>
      </c>
      <c r="M396" s="1001">
        <v>2.4181565913562658E-2</v>
      </c>
      <c r="N396" s="1002">
        <v>285.03500000000003</v>
      </c>
      <c r="O396" s="1003">
        <v>6.8925926401723325</v>
      </c>
      <c r="P396" s="1004">
        <v>1450.8939548137594</v>
      </c>
      <c r="Q396" s="1005">
        <v>413.55555841033993</v>
      </c>
      <c r="S396" s="58"/>
      <c r="T396" s="58"/>
    </row>
    <row r="397" spans="1:20" ht="12.75">
      <c r="A397" s="1620"/>
      <c r="B397" s="124">
        <v>6</v>
      </c>
      <c r="C397" s="997" t="s">
        <v>327</v>
      </c>
      <c r="D397" s="998">
        <v>20</v>
      </c>
      <c r="E397" s="998">
        <v>1985</v>
      </c>
      <c r="F397" s="999">
        <v>32.771999999999998</v>
      </c>
      <c r="G397" s="999">
        <v>3.0534680000000001</v>
      </c>
      <c r="H397" s="999">
        <v>3.1913999999999998</v>
      </c>
      <c r="I397" s="999">
        <v>26.527132000000002</v>
      </c>
      <c r="J397" s="999">
        <v>1084.74</v>
      </c>
      <c r="K397" s="1000">
        <v>26.527132000000002</v>
      </c>
      <c r="L397" s="999">
        <v>1084.74</v>
      </c>
      <c r="M397" s="1001">
        <v>2.4454829728782934E-2</v>
      </c>
      <c r="N397" s="1002">
        <v>285.03500000000003</v>
      </c>
      <c r="O397" s="1003">
        <v>6.9704823917436443</v>
      </c>
      <c r="P397" s="1004">
        <v>1467.2897837269761</v>
      </c>
      <c r="Q397" s="1005">
        <v>418.22894350461866</v>
      </c>
      <c r="S397" s="58"/>
      <c r="T397" s="58"/>
    </row>
    <row r="398" spans="1:20" ht="12.75">
      <c r="A398" s="1620"/>
      <c r="B398" s="124">
        <v>7</v>
      </c>
      <c r="C398" s="997" t="s">
        <v>328</v>
      </c>
      <c r="D398" s="998">
        <v>20</v>
      </c>
      <c r="E398" s="998">
        <v>1985</v>
      </c>
      <c r="F398" s="999">
        <v>33.430999999999997</v>
      </c>
      <c r="G398" s="999">
        <v>2.174445</v>
      </c>
      <c r="H398" s="999">
        <v>3.1913999999999998</v>
      </c>
      <c r="I398" s="999">
        <v>28.065158</v>
      </c>
      <c r="J398" s="999">
        <v>1099.8</v>
      </c>
      <c r="K398" s="1000">
        <v>28.065158</v>
      </c>
      <c r="L398" s="999">
        <v>1099.8</v>
      </c>
      <c r="M398" s="1001">
        <v>2.5518419712675034E-2</v>
      </c>
      <c r="N398" s="1002">
        <v>285.03500000000003</v>
      </c>
      <c r="O398" s="1003">
        <v>7.2736427628023286</v>
      </c>
      <c r="P398" s="1004">
        <v>1531.105182760502</v>
      </c>
      <c r="Q398" s="1005">
        <v>436.41856576813973</v>
      </c>
      <c r="S398" s="58"/>
      <c r="T398" s="58"/>
    </row>
    <row r="399" spans="1:20" ht="12.75">
      <c r="A399" s="1620"/>
      <c r="B399" s="124">
        <v>8</v>
      </c>
      <c r="C399" s="997" t="s">
        <v>324</v>
      </c>
      <c r="D399" s="998">
        <v>21</v>
      </c>
      <c r="E399" s="998">
        <v>1992</v>
      </c>
      <c r="F399" s="999">
        <v>32.851799999999997</v>
      </c>
      <c r="G399" s="999">
        <v>1.8791500000000001</v>
      </c>
      <c r="H399" s="999">
        <v>3.2</v>
      </c>
      <c r="I399" s="999">
        <v>27.772646000000002</v>
      </c>
      <c r="J399" s="999">
        <v>1077.7</v>
      </c>
      <c r="K399" s="1000">
        <v>27.772646000000002</v>
      </c>
      <c r="L399" s="999">
        <v>1077.7</v>
      </c>
      <c r="M399" s="1001">
        <v>2.5770294144938297E-2</v>
      </c>
      <c r="N399" s="1002">
        <v>285.03500000000003</v>
      </c>
      <c r="O399" s="1003">
        <v>7.3454357916024877</v>
      </c>
      <c r="P399" s="1004">
        <v>1546.2176486962978</v>
      </c>
      <c r="Q399" s="1005">
        <v>440.72614749614928</v>
      </c>
      <c r="S399" s="58"/>
      <c r="T399" s="58"/>
    </row>
    <row r="400" spans="1:20" ht="12.75">
      <c r="A400" s="1620"/>
      <c r="B400" s="124">
        <v>9</v>
      </c>
      <c r="C400" s="997" t="s">
        <v>326</v>
      </c>
      <c r="D400" s="998">
        <v>20</v>
      </c>
      <c r="E400" s="998">
        <v>1986</v>
      </c>
      <c r="F400" s="999">
        <v>34.472999999999999</v>
      </c>
      <c r="G400" s="999">
        <v>2.6250089999999999</v>
      </c>
      <c r="H400" s="999">
        <v>3.2</v>
      </c>
      <c r="I400" s="999">
        <v>28.64799</v>
      </c>
      <c r="J400" s="999">
        <v>1094.49</v>
      </c>
      <c r="K400" s="1000">
        <v>28.64799</v>
      </c>
      <c r="L400" s="999">
        <v>1094.49</v>
      </c>
      <c r="M400" s="1001">
        <v>2.6174738919496753E-2</v>
      </c>
      <c r="N400" s="1002">
        <v>285.03500000000003</v>
      </c>
      <c r="O400" s="1003">
        <v>7.4607167079187571</v>
      </c>
      <c r="P400" s="1004">
        <v>1570.4843351698053</v>
      </c>
      <c r="Q400" s="1005">
        <v>447.64300247512546</v>
      </c>
      <c r="S400" s="58"/>
      <c r="T400" s="58"/>
    </row>
    <row r="401" spans="1:20" ht="13.5" thickBot="1">
      <c r="A401" s="1620"/>
      <c r="B401" s="214">
        <v>10</v>
      </c>
      <c r="C401" s="1061" t="s">
        <v>331</v>
      </c>
      <c r="D401" s="1062">
        <v>21</v>
      </c>
      <c r="E401" s="1062">
        <v>1984</v>
      </c>
      <c r="F401" s="1063">
        <v>36.009</v>
      </c>
      <c r="G401" s="1063">
        <v>1.7849999999999999</v>
      </c>
      <c r="H401" s="1063">
        <v>3.2</v>
      </c>
      <c r="I401" s="1063">
        <v>31.024000000000001</v>
      </c>
      <c r="J401" s="1063">
        <v>1105.8499999999999</v>
      </c>
      <c r="K401" s="1064">
        <v>31.024000000000001</v>
      </c>
      <c r="L401" s="1063">
        <v>1105.8499999999999</v>
      </c>
      <c r="M401" s="1065">
        <v>2.8054437762806892E-2</v>
      </c>
      <c r="N401" s="1066">
        <v>285.03500000000003</v>
      </c>
      <c r="O401" s="1067">
        <v>7.9964966677216633</v>
      </c>
      <c r="P401" s="1068">
        <v>1683.2662657684134</v>
      </c>
      <c r="Q401" s="1069">
        <v>479.78980006329977</v>
      </c>
      <c r="S401" s="58"/>
      <c r="T401" s="58"/>
    </row>
    <row r="402" spans="1:20" ht="12.75">
      <c r="A402" s="1604" t="s">
        <v>180</v>
      </c>
      <c r="B402" s="215">
        <v>1</v>
      </c>
      <c r="C402" s="642"/>
      <c r="D402" s="643"/>
      <c r="E402" s="643"/>
      <c r="F402" s="644"/>
      <c r="G402" s="644"/>
      <c r="H402" s="644"/>
      <c r="I402" s="644"/>
      <c r="J402" s="644"/>
      <c r="K402" s="645"/>
      <c r="L402" s="644"/>
      <c r="M402" s="646"/>
      <c r="N402" s="647"/>
      <c r="O402" s="648"/>
      <c r="P402" s="649"/>
      <c r="Q402" s="650"/>
      <c r="S402" s="58"/>
      <c r="T402" s="58"/>
    </row>
    <row r="403" spans="1:20" ht="12.75">
      <c r="A403" s="1605"/>
      <c r="B403" s="218">
        <v>2</v>
      </c>
      <c r="C403" s="651"/>
      <c r="D403" s="652"/>
      <c r="E403" s="652"/>
      <c r="F403" s="653"/>
      <c r="G403" s="653"/>
      <c r="H403" s="653"/>
      <c r="I403" s="653"/>
      <c r="J403" s="653"/>
      <c r="K403" s="654"/>
      <c r="L403" s="653"/>
      <c r="M403" s="655"/>
      <c r="N403" s="656"/>
      <c r="O403" s="657"/>
      <c r="P403" s="658"/>
      <c r="Q403" s="659"/>
      <c r="S403" s="58"/>
      <c r="T403" s="58"/>
    </row>
    <row r="404" spans="1:20" ht="12.75">
      <c r="A404" s="1605"/>
      <c r="B404" s="218">
        <v>3</v>
      </c>
      <c r="C404" s="651"/>
      <c r="D404" s="652"/>
      <c r="E404" s="652"/>
      <c r="F404" s="653"/>
      <c r="G404" s="653"/>
      <c r="H404" s="653"/>
      <c r="I404" s="653"/>
      <c r="J404" s="653"/>
      <c r="K404" s="654"/>
      <c r="L404" s="653"/>
      <c r="M404" s="655"/>
      <c r="N404" s="656"/>
      <c r="O404" s="657"/>
      <c r="P404" s="658"/>
      <c r="Q404" s="659"/>
      <c r="S404" s="58"/>
      <c r="T404" s="58"/>
    </row>
    <row r="405" spans="1:20" ht="12.75">
      <c r="A405" s="1605"/>
      <c r="B405" s="218">
        <v>4</v>
      </c>
      <c r="C405" s="651"/>
      <c r="D405" s="652"/>
      <c r="E405" s="652"/>
      <c r="F405" s="653"/>
      <c r="G405" s="653"/>
      <c r="H405" s="653"/>
      <c r="I405" s="653"/>
      <c r="J405" s="653"/>
      <c r="K405" s="654"/>
      <c r="L405" s="653"/>
      <c r="M405" s="655"/>
      <c r="N405" s="656"/>
      <c r="O405" s="657"/>
      <c r="P405" s="658"/>
      <c r="Q405" s="659"/>
      <c r="S405" s="58"/>
      <c r="T405" s="58"/>
    </row>
    <row r="406" spans="1:20" ht="12.75">
      <c r="A406" s="1605"/>
      <c r="B406" s="218">
        <v>5</v>
      </c>
      <c r="C406" s="651"/>
      <c r="D406" s="652"/>
      <c r="E406" s="652"/>
      <c r="F406" s="653"/>
      <c r="G406" s="653"/>
      <c r="H406" s="653"/>
      <c r="I406" s="653"/>
      <c r="J406" s="653"/>
      <c r="K406" s="654"/>
      <c r="L406" s="653"/>
      <c r="M406" s="655"/>
      <c r="N406" s="656"/>
      <c r="O406" s="657"/>
      <c r="P406" s="658"/>
      <c r="Q406" s="659"/>
      <c r="S406" s="58"/>
      <c r="T406" s="58"/>
    </row>
    <row r="407" spans="1:20" ht="12.75">
      <c r="A407" s="1605"/>
      <c r="B407" s="218">
        <v>6</v>
      </c>
      <c r="C407" s="651"/>
      <c r="D407" s="652"/>
      <c r="E407" s="652"/>
      <c r="F407" s="653"/>
      <c r="G407" s="653"/>
      <c r="H407" s="653"/>
      <c r="I407" s="653"/>
      <c r="J407" s="653"/>
      <c r="K407" s="654"/>
      <c r="L407" s="653"/>
      <c r="M407" s="655"/>
      <c r="N407" s="656"/>
      <c r="O407" s="657"/>
      <c r="P407" s="658"/>
      <c r="Q407" s="659"/>
      <c r="S407" s="58"/>
      <c r="T407" s="58"/>
    </row>
    <row r="408" spans="1:20" ht="12.75">
      <c r="A408" s="1605"/>
      <c r="B408" s="218">
        <v>7</v>
      </c>
      <c r="C408" s="651"/>
      <c r="D408" s="652"/>
      <c r="E408" s="652"/>
      <c r="F408" s="653"/>
      <c r="G408" s="653"/>
      <c r="H408" s="653"/>
      <c r="I408" s="653"/>
      <c r="J408" s="653"/>
      <c r="K408" s="654"/>
      <c r="L408" s="653"/>
      <c r="M408" s="655"/>
      <c r="N408" s="656"/>
      <c r="O408" s="657"/>
      <c r="P408" s="658"/>
      <c r="Q408" s="659"/>
      <c r="S408" s="58"/>
      <c r="T408" s="58"/>
    </row>
    <row r="409" spans="1:20" ht="12.75">
      <c r="A409" s="1605"/>
      <c r="B409" s="218">
        <v>8</v>
      </c>
      <c r="C409" s="651"/>
      <c r="D409" s="652"/>
      <c r="E409" s="652"/>
      <c r="F409" s="653"/>
      <c r="G409" s="653"/>
      <c r="H409" s="653"/>
      <c r="I409" s="653"/>
      <c r="J409" s="653"/>
      <c r="K409" s="654"/>
      <c r="L409" s="653"/>
      <c r="M409" s="655"/>
      <c r="N409" s="656"/>
      <c r="O409" s="657"/>
      <c r="P409" s="658"/>
      <c r="Q409" s="659"/>
      <c r="S409" s="58"/>
      <c r="T409" s="58"/>
    </row>
    <row r="410" spans="1:20" ht="12.75">
      <c r="A410" s="1605"/>
      <c r="B410" s="218">
        <v>9</v>
      </c>
      <c r="C410" s="651"/>
      <c r="D410" s="652"/>
      <c r="E410" s="652"/>
      <c r="F410" s="653"/>
      <c r="G410" s="653"/>
      <c r="H410" s="653"/>
      <c r="I410" s="653"/>
      <c r="J410" s="653"/>
      <c r="K410" s="654"/>
      <c r="L410" s="653"/>
      <c r="M410" s="655"/>
      <c r="N410" s="656"/>
      <c r="O410" s="657"/>
      <c r="P410" s="658"/>
      <c r="Q410" s="659"/>
      <c r="S410" s="58"/>
      <c r="T410" s="58"/>
    </row>
    <row r="411" spans="1:20" ht="13.5" thickBot="1">
      <c r="A411" s="1606"/>
      <c r="B411" s="221">
        <v>10</v>
      </c>
      <c r="C411" s="660"/>
      <c r="D411" s="661"/>
      <c r="E411" s="661"/>
      <c r="F411" s="662"/>
      <c r="G411" s="662"/>
      <c r="H411" s="662"/>
      <c r="I411" s="662"/>
      <c r="J411" s="662"/>
      <c r="K411" s="663"/>
      <c r="L411" s="662"/>
      <c r="M411" s="664"/>
      <c r="N411" s="665"/>
      <c r="O411" s="666"/>
      <c r="P411" s="667"/>
      <c r="Q411" s="668"/>
      <c r="S411" s="58"/>
      <c r="T411" s="58"/>
    </row>
    <row r="412" spans="1:20" ht="12.75">
      <c r="A412" s="1607" t="s">
        <v>191</v>
      </c>
      <c r="B412" s="24">
        <v>1</v>
      </c>
      <c r="C412" s="669"/>
      <c r="D412" s="670"/>
      <c r="E412" s="670"/>
      <c r="F412" s="671"/>
      <c r="G412" s="671"/>
      <c r="H412" s="671"/>
      <c r="I412" s="671"/>
      <c r="J412" s="671"/>
      <c r="K412" s="672"/>
      <c r="L412" s="671"/>
      <c r="M412" s="673"/>
      <c r="N412" s="674"/>
      <c r="O412" s="675"/>
      <c r="P412" s="676"/>
      <c r="Q412" s="677"/>
      <c r="S412" s="58"/>
      <c r="T412" s="58"/>
    </row>
    <row r="413" spans="1:20" ht="12.75">
      <c r="A413" s="1608"/>
      <c r="B413" s="26">
        <v>2</v>
      </c>
      <c r="C413" s="678"/>
      <c r="D413" s="679"/>
      <c r="E413" s="679"/>
      <c r="F413" s="680"/>
      <c r="G413" s="680"/>
      <c r="H413" s="680"/>
      <c r="I413" s="680"/>
      <c r="J413" s="680"/>
      <c r="K413" s="681"/>
      <c r="L413" s="680"/>
      <c r="M413" s="682"/>
      <c r="N413" s="683"/>
      <c r="O413" s="684"/>
      <c r="P413" s="685"/>
      <c r="Q413" s="686"/>
      <c r="S413" s="58"/>
      <c r="T413" s="58"/>
    </row>
    <row r="414" spans="1:20" ht="12.75">
      <c r="A414" s="1608"/>
      <c r="B414" s="26">
        <v>3</v>
      </c>
      <c r="C414" s="678"/>
      <c r="D414" s="679"/>
      <c r="E414" s="679"/>
      <c r="F414" s="680"/>
      <c r="G414" s="680"/>
      <c r="H414" s="680"/>
      <c r="I414" s="680"/>
      <c r="J414" s="680"/>
      <c r="K414" s="681"/>
      <c r="L414" s="680"/>
      <c r="M414" s="682"/>
      <c r="N414" s="683"/>
      <c r="O414" s="684"/>
      <c r="P414" s="685"/>
      <c r="Q414" s="686"/>
      <c r="S414" s="58"/>
      <c r="T414" s="58"/>
    </row>
    <row r="415" spans="1:20" ht="12.75">
      <c r="A415" s="1608"/>
      <c r="B415" s="26">
        <v>4</v>
      </c>
      <c r="C415" s="678"/>
      <c r="D415" s="679"/>
      <c r="E415" s="679"/>
      <c r="F415" s="680"/>
      <c r="G415" s="680"/>
      <c r="H415" s="680"/>
      <c r="I415" s="680"/>
      <c r="J415" s="680"/>
      <c r="K415" s="681"/>
      <c r="L415" s="680"/>
      <c r="M415" s="682"/>
      <c r="N415" s="683"/>
      <c r="O415" s="684"/>
      <c r="P415" s="685"/>
      <c r="Q415" s="686"/>
      <c r="S415" s="58"/>
      <c r="T415" s="58"/>
    </row>
    <row r="416" spans="1:20" ht="12.75">
      <c r="A416" s="1608"/>
      <c r="B416" s="26">
        <v>5</v>
      </c>
      <c r="C416" s="678"/>
      <c r="D416" s="679"/>
      <c r="E416" s="679"/>
      <c r="F416" s="680"/>
      <c r="G416" s="680"/>
      <c r="H416" s="680"/>
      <c r="I416" s="680"/>
      <c r="J416" s="680"/>
      <c r="K416" s="681"/>
      <c r="L416" s="680"/>
      <c r="M416" s="682"/>
      <c r="N416" s="683"/>
      <c r="O416" s="684"/>
      <c r="P416" s="685"/>
      <c r="Q416" s="686"/>
      <c r="S416" s="58"/>
      <c r="T416" s="58"/>
    </row>
    <row r="417" spans="1:20" ht="12.75">
      <c r="A417" s="1608"/>
      <c r="B417" s="26">
        <v>6</v>
      </c>
      <c r="C417" s="678"/>
      <c r="D417" s="679"/>
      <c r="E417" s="679"/>
      <c r="F417" s="680"/>
      <c r="G417" s="680"/>
      <c r="H417" s="680"/>
      <c r="I417" s="680"/>
      <c r="J417" s="680"/>
      <c r="K417" s="681"/>
      <c r="L417" s="680"/>
      <c r="M417" s="682"/>
      <c r="N417" s="683"/>
      <c r="O417" s="684"/>
      <c r="P417" s="685"/>
      <c r="Q417" s="686"/>
      <c r="S417" s="58"/>
      <c r="T417" s="58"/>
    </row>
    <row r="418" spans="1:20" ht="12.75">
      <c r="A418" s="1608"/>
      <c r="B418" s="26">
        <v>7</v>
      </c>
      <c r="C418" s="678"/>
      <c r="D418" s="679"/>
      <c r="E418" s="679"/>
      <c r="F418" s="680"/>
      <c r="G418" s="680"/>
      <c r="H418" s="680"/>
      <c r="I418" s="680"/>
      <c r="J418" s="680"/>
      <c r="K418" s="681"/>
      <c r="L418" s="680"/>
      <c r="M418" s="682"/>
      <c r="N418" s="683"/>
      <c r="O418" s="684"/>
      <c r="P418" s="685"/>
      <c r="Q418" s="686"/>
      <c r="S418" s="58"/>
      <c r="T418" s="58"/>
    </row>
    <row r="419" spans="1:20" ht="12.75">
      <c r="A419" s="1608"/>
      <c r="B419" s="26">
        <v>8</v>
      </c>
      <c r="C419" s="678"/>
      <c r="D419" s="679"/>
      <c r="E419" s="679"/>
      <c r="F419" s="680"/>
      <c r="G419" s="680"/>
      <c r="H419" s="680"/>
      <c r="I419" s="680"/>
      <c r="J419" s="680"/>
      <c r="K419" s="681"/>
      <c r="L419" s="680"/>
      <c r="M419" s="682"/>
      <c r="N419" s="683"/>
      <c r="O419" s="684"/>
      <c r="P419" s="685"/>
      <c r="Q419" s="686"/>
      <c r="S419" s="58"/>
      <c r="T419" s="58"/>
    </row>
    <row r="420" spans="1:20" ht="12.75">
      <c r="A420" s="1608"/>
      <c r="B420" s="26">
        <v>9</v>
      </c>
      <c r="C420" s="678"/>
      <c r="D420" s="679"/>
      <c r="E420" s="679"/>
      <c r="F420" s="680"/>
      <c r="G420" s="680"/>
      <c r="H420" s="680"/>
      <c r="I420" s="680"/>
      <c r="J420" s="680"/>
      <c r="K420" s="681"/>
      <c r="L420" s="680"/>
      <c r="M420" s="682"/>
      <c r="N420" s="683"/>
      <c r="O420" s="684"/>
      <c r="P420" s="685"/>
      <c r="Q420" s="686"/>
      <c r="S420" s="58"/>
      <c r="T420" s="58"/>
    </row>
    <row r="421" spans="1:20" ht="13.5" thickBot="1">
      <c r="A421" s="1609"/>
      <c r="B421" s="407">
        <v>10</v>
      </c>
      <c r="C421" s="687"/>
      <c r="D421" s="688"/>
      <c r="E421" s="688"/>
      <c r="F421" s="689"/>
      <c r="G421" s="689"/>
      <c r="H421" s="689"/>
      <c r="I421" s="689"/>
      <c r="J421" s="689"/>
      <c r="K421" s="690"/>
      <c r="L421" s="689"/>
      <c r="M421" s="691"/>
      <c r="N421" s="692"/>
      <c r="O421" s="693"/>
      <c r="P421" s="694"/>
      <c r="Q421" s="695"/>
      <c r="S421" s="58"/>
      <c r="T421" s="58"/>
    </row>
    <row r="422" spans="1:20" ht="12.75">
      <c r="A422" s="233" t="s">
        <v>200</v>
      </c>
      <c r="B422" s="233" t="s">
        <v>332</v>
      </c>
      <c r="C422" s="234"/>
      <c r="D422" s="235"/>
      <c r="E422" s="235"/>
      <c r="F422" s="234"/>
      <c r="G422" s="234"/>
      <c r="H422" s="397"/>
      <c r="I422" s="397"/>
      <c r="J422" s="397"/>
      <c r="K422" s="398"/>
      <c r="L422" s="397"/>
      <c r="M422" s="399"/>
      <c r="N422" s="400"/>
      <c r="O422" s="401"/>
      <c r="P422" s="402"/>
      <c r="Q422" s="402"/>
      <c r="S422" s="58"/>
      <c r="T422" s="58"/>
    </row>
    <row r="423" spans="1:20" ht="12.75">
      <c r="A423" s="233"/>
      <c r="B423" s="233"/>
      <c r="C423" s="234"/>
      <c r="D423" s="235"/>
      <c r="E423" s="235"/>
      <c r="F423" s="234"/>
      <c r="G423" s="234"/>
      <c r="H423" s="397"/>
      <c r="I423" s="397"/>
      <c r="J423" s="397"/>
      <c r="K423" s="398"/>
      <c r="L423" s="397"/>
      <c r="M423" s="399"/>
      <c r="N423" s="400"/>
      <c r="O423" s="401"/>
      <c r="P423" s="402"/>
      <c r="Q423" s="402"/>
      <c r="S423" s="58"/>
      <c r="T423" s="58"/>
    </row>
    <row r="424" spans="1:20" ht="15">
      <c r="A424" s="1708" t="s">
        <v>338</v>
      </c>
      <c r="B424" s="1708"/>
      <c r="C424" s="1708"/>
      <c r="D424" s="1708"/>
      <c r="E424" s="1708"/>
      <c r="F424" s="1708"/>
      <c r="G424" s="1708"/>
      <c r="H424" s="1708"/>
      <c r="I424" s="1708"/>
      <c r="J424" s="1708"/>
      <c r="K424" s="1708"/>
      <c r="L424" s="1708"/>
      <c r="M424" s="1708"/>
      <c r="N424" s="1708"/>
      <c r="O424" s="1708"/>
      <c r="P424" s="1708"/>
      <c r="Q424" s="1708"/>
      <c r="S424" s="923"/>
      <c r="T424" s="923"/>
    </row>
    <row r="425" spans="1:20" ht="18" customHeight="1" thickBot="1">
      <c r="A425" s="1630" t="s">
        <v>1024</v>
      </c>
      <c r="B425" s="1630"/>
      <c r="C425" s="1630"/>
      <c r="D425" s="1630"/>
      <c r="E425" s="1630"/>
      <c r="F425" s="1630"/>
      <c r="G425" s="1630"/>
      <c r="H425" s="1630"/>
      <c r="I425" s="1630"/>
      <c r="J425" s="1630"/>
      <c r="K425" s="1630"/>
      <c r="L425" s="1630"/>
      <c r="M425" s="1630"/>
      <c r="N425" s="1630"/>
      <c r="O425" s="1630"/>
      <c r="P425" s="1630"/>
      <c r="Q425" s="1630"/>
      <c r="S425" s="58"/>
      <c r="T425" s="58"/>
    </row>
    <row r="426" spans="1:20" ht="13.5" thickBot="1">
      <c r="F426" s="140"/>
      <c r="G426" s="140"/>
      <c r="H426" s="140"/>
      <c r="I426" s="140"/>
      <c r="S426" s="58"/>
      <c r="T426" s="58"/>
    </row>
    <row r="427" spans="1:20" ht="12.75" customHeight="1">
      <c r="A427" s="1624" t="s">
        <v>1</v>
      </c>
      <c r="B427" s="1584" t="s">
        <v>0</v>
      </c>
      <c r="C427" s="1565" t="s">
        <v>2</v>
      </c>
      <c r="D427" s="1565" t="s">
        <v>3</v>
      </c>
      <c r="E427" s="1565" t="s">
        <v>13</v>
      </c>
      <c r="F427" s="1575" t="s">
        <v>14</v>
      </c>
      <c r="G427" s="1576"/>
      <c r="H427" s="1576"/>
      <c r="I427" s="1577"/>
      <c r="J427" s="1565" t="s">
        <v>4</v>
      </c>
      <c r="K427" s="1565" t="s">
        <v>15</v>
      </c>
      <c r="L427" s="1565" t="s">
        <v>5</v>
      </c>
      <c r="M427" s="1565" t="s">
        <v>6</v>
      </c>
      <c r="N427" s="1565" t="s">
        <v>16</v>
      </c>
      <c r="O427" s="1621" t="s">
        <v>17</v>
      </c>
      <c r="P427" s="1565" t="s">
        <v>25</v>
      </c>
      <c r="Q427" s="1567" t="s">
        <v>26</v>
      </c>
      <c r="S427" s="58"/>
      <c r="T427" s="58"/>
    </row>
    <row r="428" spans="1:20" ht="33.75">
      <c r="A428" s="1625"/>
      <c r="B428" s="1585"/>
      <c r="C428" s="1587"/>
      <c r="D428" s="1566"/>
      <c r="E428" s="1566"/>
      <c r="F428" s="21" t="s">
        <v>18</v>
      </c>
      <c r="G428" s="21" t="s">
        <v>19</v>
      </c>
      <c r="H428" s="21" t="s">
        <v>20</v>
      </c>
      <c r="I428" s="21" t="s">
        <v>21</v>
      </c>
      <c r="J428" s="1566"/>
      <c r="K428" s="1566"/>
      <c r="L428" s="1566"/>
      <c r="M428" s="1566"/>
      <c r="N428" s="1566"/>
      <c r="O428" s="1622"/>
      <c r="P428" s="1566"/>
      <c r="Q428" s="1568"/>
      <c r="S428" s="58"/>
      <c r="T428" s="58"/>
    </row>
    <row r="429" spans="1:20" ht="12.75">
      <c r="A429" s="1626"/>
      <c r="B429" s="1627"/>
      <c r="C429" s="1566"/>
      <c r="D429" s="150" t="s">
        <v>7</v>
      </c>
      <c r="E429" s="150" t="s">
        <v>8</v>
      </c>
      <c r="F429" s="150" t="s">
        <v>9</v>
      </c>
      <c r="G429" s="150" t="s">
        <v>9</v>
      </c>
      <c r="H429" s="150" t="s">
        <v>9</v>
      </c>
      <c r="I429" s="150" t="s">
        <v>9</v>
      </c>
      <c r="J429" s="150" t="s">
        <v>22</v>
      </c>
      <c r="K429" s="150" t="s">
        <v>9</v>
      </c>
      <c r="L429" s="150" t="s">
        <v>22</v>
      </c>
      <c r="M429" s="150" t="s">
        <v>93</v>
      </c>
      <c r="N429" s="150" t="s">
        <v>10</v>
      </c>
      <c r="O429" s="150" t="s">
        <v>94</v>
      </c>
      <c r="P429" s="151" t="s">
        <v>27</v>
      </c>
      <c r="Q429" s="152" t="s">
        <v>28</v>
      </c>
      <c r="S429" s="58"/>
      <c r="T429" s="58"/>
    </row>
    <row r="430" spans="1:20" ht="13.5" thickBot="1">
      <c r="A430" s="153">
        <v>1</v>
      </c>
      <c r="B430" s="154">
        <v>2</v>
      </c>
      <c r="C430" s="155">
        <v>3</v>
      </c>
      <c r="D430" s="156">
        <v>4</v>
      </c>
      <c r="E430" s="156">
        <v>5</v>
      </c>
      <c r="F430" s="156">
        <v>6</v>
      </c>
      <c r="G430" s="156">
        <v>7</v>
      </c>
      <c r="H430" s="156">
        <v>8</v>
      </c>
      <c r="I430" s="156">
        <v>9</v>
      </c>
      <c r="J430" s="156">
        <v>10</v>
      </c>
      <c r="K430" s="156">
        <v>11</v>
      </c>
      <c r="L430" s="155">
        <v>12</v>
      </c>
      <c r="M430" s="156">
        <v>13</v>
      </c>
      <c r="N430" s="156">
        <v>14</v>
      </c>
      <c r="O430" s="157">
        <v>15</v>
      </c>
      <c r="P430" s="155">
        <v>16</v>
      </c>
      <c r="Q430" s="158">
        <v>17</v>
      </c>
      <c r="S430" s="58"/>
      <c r="T430" s="58"/>
    </row>
    <row r="431" spans="1:20" ht="12.75" customHeight="1">
      <c r="A431" s="1612" t="s">
        <v>140</v>
      </c>
      <c r="B431" s="406">
        <v>1</v>
      </c>
      <c r="C431" s="696"/>
      <c r="D431" s="697"/>
      <c r="E431" s="697"/>
      <c r="F431" s="698"/>
      <c r="G431" s="699"/>
      <c r="H431" s="699"/>
      <c r="I431" s="699"/>
      <c r="J431" s="699"/>
      <c r="K431" s="700"/>
      <c r="L431" s="699"/>
      <c r="M431" s="701"/>
      <c r="N431" s="702"/>
      <c r="O431" s="703"/>
      <c r="P431" s="704"/>
      <c r="Q431" s="705"/>
      <c r="S431" s="58"/>
      <c r="T431" s="58"/>
    </row>
    <row r="432" spans="1:20" ht="12.75">
      <c r="A432" s="1613"/>
      <c r="B432" s="161">
        <v>2</v>
      </c>
      <c r="C432" s="696"/>
      <c r="D432" s="697"/>
      <c r="E432" s="697"/>
      <c r="F432" s="698"/>
      <c r="G432" s="699"/>
      <c r="H432" s="699"/>
      <c r="I432" s="699"/>
      <c r="J432" s="699"/>
      <c r="K432" s="700"/>
      <c r="L432" s="699"/>
      <c r="M432" s="701"/>
      <c r="N432" s="702"/>
      <c r="O432" s="703"/>
      <c r="P432" s="704"/>
      <c r="Q432" s="706"/>
      <c r="S432" s="58"/>
      <c r="T432" s="58"/>
    </row>
    <row r="433" spans="1:20" ht="12.75">
      <c r="A433" s="1613"/>
      <c r="B433" s="161">
        <v>3</v>
      </c>
      <c r="C433" s="696"/>
      <c r="D433" s="697"/>
      <c r="E433" s="697"/>
      <c r="F433" s="698"/>
      <c r="G433" s="699"/>
      <c r="H433" s="699"/>
      <c r="I433" s="699"/>
      <c r="J433" s="699"/>
      <c r="K433" s="700"/>
      <c r="L433" s="699"/>
      <c r="M433" s="701"/>
      <c r="N433" s="702"/>
      <c r="O433" s="703"/>
      <c r="P433" s="704"/>
      <c r="Q433" s="706"/>
      <c r="S433" s="58"/>
      <c r="T433" s="58"/>
    </row>
    <row r="434" spans="1:20" ht="12.75">
      <c r="A434" s="1613"/>
      <c r="B434" s="161">
        <v>4</v>
      </c>
      <c r="C434" s="696"/>
      <c r="D434" s="697"/>
      <c r="E434" s="697"/>
      <c r="F434" s="698"/>
      <c r="G434" s="699"/>
      <c r="H434" s="699"/>
      <c r="I434" s="699"/>
      <c r="J434" s="699"/>
      <c r="K434" s="700"/>
      <c r="L434" s="699"/>
      <c r="M434" s="701"/>
      <c r="N434" s="702"/>
      <c r="O434" s="703"/>
      <c r="P434" s="704"/>
      <c r="Q434" s="706"/>
      <c r="S434" s="58"/>
      <c r="T434" s="58"/>
    </row>
    <row r="435" spans="1:20" ht="12.75">
      <c r="A435" s="1613"/>
      <c r="B435" s="161">
        <v>5</v>
      </c>
      <c r="C435" s="696"/>
      <c r="D435" s="697"/>
      <c r="E435" s="697"/>
      <c r="F435" s="698"/>
      <c r="G435" s="699"/>
      <c r="H435" s="699"/>
      <c r="I435" s="699"/>
      <c r="J435" s="699"/>
      <c r="K435" s="700"/>
      <c r="L435" s="699"/>
      <c r="M435" s="701"/>
      <c r="N435" s="702"/>
      <c r="O435" s="703"/>
      <c r="P435" s="704"/>
      <c r="Q435" s="706"/>
      <c r="S435" s="58"/>
      <c r="T435" s="58"/>
    </row>
    <row r="436" spans="1:20" ht="12.75">
      <c r="A436" s="1613"/>
      <c r="B436" s="161">
        <v>6</v>
      </c>
      <c r="C436" s="696"/>
      <c r="D436" s="697"/>
      <c r="E436" s="697"/>
      <c r="F436" s="698"/>
      <c r="G436" s="699"/>
      <c r="H436" s="699"/>
      <c r="I436" s="699"/>
      <c r="J436" s="699"/>
      <c r="K436" s="700"/>
      <c r="L436" s="699"/>
      <c r="M436" s="701"/>
      <c r="N436" s="702"/>
      <c r="O436" s="703"/>
      <c r="P436" s="704"/>
      <c r="Q436" s="706"/>
      <c r="S436" s="58"/>
      <c r="T436" s="58"/>
    </row>
    <row r="437" spans="1:20" ht="12.75">
      <c r="A437" s="1613"/>
      <c r="B437" s="161">
        <v>7</v>
      </c>
      <c r="C437" s="696"/>
      <c r="D437" s="697"/>
      <c r="E437" s="697"/>
      <c r="F437" s="698"/>
      <c r="G437" s="699"/>
      <c r="H437" s="699"/>
      <c r="I437" s="699"/>
      <c r="J437" s="699"/>
      <c r="K437" s="700"/>
      <c r="L437" s="699"/>
      <c r="M437" s="701"/>
      <c r="N437" s="702"/>
      <c r="O437" s="703"/>
      <c r="P437" s="704"/>
      <c r="Q437" s="706"/>
      <c r="S437" s="58"/>
      <c r="T437" s="58"/>
    </row>
    <row r="438" spans="1:20" ht="12.75">
      <c r="A438" s="1613"/>
      <c r="B438" s="161">
        <v>8</v>
      </c>
      <c r="C438" s="696"/>
      <c r="D438" s="697"/>
      <c r="E438" s="697"/>
      <c r="F438" s="698"/>
      <c r="G438" s="699"/>
      <c r="H438" s="699"/>
      <c r="I438" s="699"/>
      <c r="J438" s="699"/>
      <c r="K438" s="700"/>
      <c r="L438" s="699"/>
      <c r="M438" s="701"/>
      <c r="N438" s="702"/>
      <c r="O438" s="703"/>
      <c r="P438" s="704"/>
      <c r="Q438" s="706"/>
      <c r="S438" s="58"/>
      <c r="T438" s="58"/>
    </row>
    <row r="439" spans="1:20" ht="12.75">
      <c r="A439" s="1613"/>
      <c r="B439" s="161">
        <v>9</v>
      </c>
      <c r="C439" s="696"/>
      <c r="D439" s="697"/>
      <c r="E439" s="697"/>
      <c r="F439" s="698"/>
      <c r="G439" s="699"/>
      <c r="H439" s="699"/>
      <c r="I439" s="699"/>
      <c r="J439" s="699"/>
      <c r="K439" s="700"/>
      <c r="L439" s="699"/>
      <c r="M439" s="701"/>
      <c r="N439" s="702"/>
      <c r="O439" s="703"/>
      <c r="P439" s="704"/>
      <c r="Q439" s="706"/>
      <c r="S439" s="58"/>
      <c r="T439" s="58"/>
    </row>
    <row r="440" spans="1:20" ht="13.5" thickBot="1">
      <c r="A440" s="1613"/>
      <c r="B440" s="161">
        <v>10</v>
      </c>
      <c r="C440" s="696"/>
      <c r="D440" s="697"/>
      <c r="E440" s="697"/>
      <c r="F440" s="698"/>
      <c r="G440" s="699"/>
      <c r="H440" s="699"/>
      <c r="I440" s="699"/>
      <c r="J440" s="699"/>
      <c r="K440" s="700"/>
      <c r="L440" s="699"/>
      <c r="M440" s="701"/>
      <c r="N440" s="702"/>
      <c r="O440" s="703"/>
      <c r="P440" s="704"/>
      <c r="Q440" s="706"/>
      <c r="S440" s="58"/>
      <c r="T440" s="58"/>
    </row>
    <row r="441" spans="1:20" ht="12.75" customHeight="1">
      <c r="A441" s="1614" t="s">
        <v>148</v>
      </c>
      <c r="B441" s="17">
        <v>1</v>
      </c>
      <c r="C441" s="707"/>
      <c r="D441" s="708"/>
      <c r="E441" s="708"/>
      <c r="F441" s="709"/>
      <c r="G441" s="709"/>
      <c r="H441" s="709"/>
      <c r="I441" s="709"/>
      <c r="J441" s="709"/>
      <c r="K441" s="710"/>
      <c r="L441" s="709"/>
      <c r="M441" s="711"/>
      <c r="N441" s="712"/>
      <c r="O441" s="713"/>
      <c r="P441" s="714"/>
      <c r="Q441" s="715"/>
      <c r="S441" s="58"/>
      <c r="T441" s="58"/>
    </row>
    <row r="442" spans="1:20" ht="12.75">
      <c r="A442" s="1597"/>
      <c r="B442" s="18">
        <v>2</v>
      </c>
      <c r="C442" s="716"/>
      <c r="D442" s="717"/>
      <c r="E442" s="717"/>
      <c r="F442" s="718"/>
      <c r="G442" s="718"/>
      <c r="H442" s="718"/>
      <c r="I442" s="718"/>
      <c r="J442" s="718"/>
      <c r="K442" s="719"/>
      <c r="L442" s="718"/>
      <c r="M442" s="720"/>
      <c r="N442" s="721"/>
      <c r="O442" s="722"/>
      <c r="P442" s="723"/>
      <c r="Q442" s="724"/>
      <c r="S442" s="58"/>
      <c r="T442" s="58"/>
    </row>
    <row r="443" spans="1:20" ht="12.75">
      <c r="A443" s="1597"/>
      <c r="B443" s="18">
        <v>3</v>
      </c>
      <c r="C443" s="716"/>
      <c r="D443" s="717"/>
      <c r="E443" s="717"/>
      <c r="F443" s="718"/>
      <c r="G443" s="718"/>
      <c r="H443" s="718"/>
      <c r="I443" s="718"/>
      <c r="J443" s="718"/>
      <c r="K443" s="719"/>
      <c r="L443" s="718"/>
      <c r="M443" s="720"/>
      <c r="N443" s="721"/>
      <c r="O443" s="722"/>
      <c r="P443" s="723"/>
      <c r="Q443" s="724"/>
      <c r="S443" s="58"/>
      <c r="T443" s="58"/>
    </row>
    <row r="444" spans="1:20" ht="12.75">
      <c r="A444" s="1597"/>
      <c r="B444" s="18">
        <v>4</v>
      </c>
      <c r="C444" s="716"/>
      <c r="D444" s="717"/>
      <c r="E444" s="717"/>
      <c r="F444" s="718"/>
      <c r="G444" s="718"/>
      <c r="H444" s="718"/>
      <c r="I444" s="718"/>
      <c r="J444" s="718"/>
      <c r="K444" s="719"/>
      <c r="L444" s="718"/>
      <c r="M444" s="720"/>
      <c r="N444" s="721"/>
      <c r="O444" s="722"/>
      <c r="P444" s="723"/>
      <c r="Q444" s="724"/>
      <c r="S444" s="58"/>
      <c r="T444" s="58"/>
    </row>
    <row r="445" spans="1:20" ht="12.75">
      <c r="A445" s="1597"/>
      <c r="B445" s="18">
        <v>5</v>
      </c>
      <c r="C445" s="716"/>
      <c r="D445" s="717"/>
      <c r="E445" s="717"/>
      <c r="F445" s="718"/>
      <c r="G445" s="718"/>
      <c r="H445" s="718"/>
      <c r="I445" s="718"/>
      <c r="J445" s="718"/>
      <c r="K445" s="719"/>
      <c r="L445" s="718"/>
      <c r="M445" s="720"/>
      <c r="N445" s="721"/>
      <c r="O445" s="722"/>
      <c r="P445" s="723"/>
      <c r="Q445" s="724"/>
      <c r="S445" s="58"/>
      <c r="T445" s="58"/>
    </row>
    <row r="446" spans="1:20" ht="12.75">
      <c r="A446" s="1597"/>
      <c r="B446" s="18">
        <v>6</v>
      </c>
      <c r="C446" s="716"/>
      <c r="D446" s="717"/>
      <c r="E446" s="717"/>
      <c r="F446" s="718"/>
      <c r="G446" s="718"/>
      <c r="H446" s="718"/>
      <c r="I446" s="718"/>
      <c r="J446" s="718"/>
      <c r="K446" s="719"/>
      <c r="L446" s="718"/>
      <c r="M446" s="720"/>
      <c r="N446" s="721"/>
      <c r="O446" s="722"/>
      <c r="P446" s="723"/>
      <c r="Q446" s="724"/>
      <c r="S446" s="58"/>
      <c r="T446" s="58"/>
    </row>
    <row r="447" spans="1:20" ht="12.75">
      <c r="A447" s="1597"/>
      <c r="B447" s="18">
        <v>7</v>
      </c>
      <c r="C447" s="716"/>
      <c r="D447" s="717"/>
      <c r="E447" s="717"/>
      <c r="F447" s="718"/>
      <c r="G447" s="718"/>
      <c r="H447" s="718"/>
      <c r="I447" s="718"/>
      <c r="J447" s="718"/>
      <c r="K447" s="719"/>
      <c r="L447" s="718"/>
      <c r="M447" s="720"/>
      <c r="N447" s="721"/>
      <c r="O447" s="722"/>
      <c r="P447" s="723"/>
      <c r="Q447" s="724"/>
      <c r="S447" s="58"/>
      <c r="T447" s="58"/>
    </row>
    <row r="448" spans="1:20" ht="12.75">
      <c r="A448" s="1597"/>
      <c r="B448" s="18">
        <v>8</v>
      </c>
      <c r="C448" s="716"/>
      <c r="D448" s="717"/>
      <c r="E448" s="717"/>
      <c r="F448" s="718"/>
      <c r="G448" s="718"/>
      <c r="H448" s="718"/>
      <c r="I448" s="718"/>
      <c r="J448" s="718"/>
      <c r="K448" s="719"/>
      <c r="L448" s="718"/>
      <c r="M448" s="720"/>
      <c r="N448" s="721"/>
      <c r="O448" s="722"/>
      <c r="P448" s="723"/>
      <c r="Q448" s="724"/>
      <c r="S448" s="58"/>
      <c r="T448" s="58"/>
    </row>
    <row r="449" spans="1:20" ht="12.75">
      <c r="A449" s="1597"/>
      <c r="B449" s="18">
        <v>9</v>
      </c>
      <c r="C449" s="716"/>
      <c r="D449" s="717"/>
      <c r="E449" s="717"/>
      <c r="F449" s="718"/>
      <c r="G449" s="718"/>
      <c r="H449" s="718"/>
      <c r="I449" s="718"/>
      <c r="J449" s="718"/>
      <c r="K449" s="719"/>
      <c r="L449" s="718"/>
      <c r="M449" s="720"/>
      <c r="N449" s="721"/>
      <c r="O449" s="722"/>
      <c r="P449" s="723"/>
      <c r="Q449" s="724"/>
      <c r="S449" s="58"/>
      <c r="T449" s="58"/>
    </row>
    <row r="450" spans="1:20" ht="13.5" thickBot="1">
      <c r="A450" s="1615"/>
      <c r="B450" s="60">
        <v>10</v>
      </c>
      <c r="C450" s="716"/>
      <c r="D450" s="717"/>
      <c r="E450" s="717"/>
      <c r="F450" s="718"/>
      <c r="G450" s="718"/>
      <c r="H450" s="718"/>
      <c r="I450" s="718"/>
      <c r="J450" s="718"/>
      <c r="K450" s="719"/>
      <c r="L450" s="718"/>
      <c r="M450" s="720"/>
      <c r="N450" s="721"/>
      <c r="O450" s="722"/>
      <c r="P450" s="723"/>
      <c r="Q450" s="724"/>
      <c r="S450" s="58"/>
      <c r="T450" s="58"/>
    </row>
    <row r="451" spans="1:20" ht="12.75">
      <c r="A451" s="1616" t="s">
        <v>158</v>
      </c>
      <c r="B451" s="182">
        <v>1</v>
      </c>
      <c r="C451" s="725"/>
      <c r="D451" s="726"/>
      <c r="E451" s="726"/>
      <c r="F451" s="727"/>
      <c r="G451" s="727"/>
      <c r="H451" s="727"/>
      <c r="I451" s="727"/>
      <c r="J451" s="727"/>
      <c r="K451" s="728"/>
      <c r="L451" s="727"/>
      <c r="M451" s="729"/>
      <c r="N451" s="730"/>
      <c r="O451" s="731"/>
      <c r="P451" s="732"/>
      <c r="Q451" s="733"/>
      <c r="S451" s="58"/>
      <c r="T451" s="58"/>
    </row>
    <row r="452" spans="1:20" ht="12.75">
      <c r="A452" s="1617"/>
      <c r="B452" s="191">
        <v>2</v>
      </c>
      <c r="C452" s="734"/>
      <c r="D452" s="735"/>
      <c r="E452" s="735"/>
      <c r="F452" s="736"/>
      <c r="G452" s="736"/>
      <c r="H452" s="736"/>
      <c r="I452" s="736"/>
      <c r="J452" s="736"/>
      <c r="K452" s="737"/>
      <c r="L452" s="736"/>
      <c r="M452" s="738"/>
      <c r="N452" s="739"/>
      <c r="O452" s="740"/>
      <c r="P452" s="741"/>
      <c r="Q452" s="742"/>
      <c r="S452" s="58"/>
      <c r="T452" s="58"/>
    </row>
    <row r="453" spans="1:20" ht="12.75">
      <c r="A453" s="1617"/>
      <c r="B453" s="191">
        <v>3</v>
      </c>
      <c r="C453" s="734"/>
      <c r="D453" s="735"/>
      <c r="E453" s="735"/>
      <c r="F453" s="736"/>
      <c r="G453" s="736"/>
      <c r="H453" s="736"/>
      <c r="I453" s="736"/>
      <c r="J453" s="736"/>
      <c r="K453" s="737"/>
      <c r="L453" s="736"/>
      <c r="M453" s="738"/>
      <c r="N453" s="739"/>
      <c r="O453" s="740"/>
      <c r="P453" s="741"/>
      <c r="Q453" s="742"/>
      <c r="S453" s="58"/>
      <c r="T453" s="58"/>
    </row>
    <row r="454" spans="1:20" ht="12.75">
      <c r="A454" s="1617"/>
      <c r="B454" s="191">
        <v>4</v>
      </c>
      <c r="C454" s="734"/>
      <c r="D454" s="735"/>
      <c r="E454" s="735"/>
      <c r="F454" s="736"/>
      <c r="G454" s="736"/>
      <c r="H454" s="736"/>
      <c r="I454" s="736"/>
      <c r="J454" s="736"/>
      <c r="K454" s="737"/>
      <c r="L454" s="736"/>
      <c r="M454" s="738"/>
      <c r="N454" s="739"/>
      <c r="O454" s="740"/>
      <c r="P454" s="741"/>
      <c r="Q454" s="742"/>
      <c r="S454" s="58"/>
      <c r="T454" s="58"/>
    </row>
    <row r="455" spans="1:20" ht="12.75">
      <c r="A455" s="1617"/>
      <c r="B455" s="191">
        <v>5</v>
      </c>
      <c r="C455" s="734"/>
      <c r="D455" s="735"/>
      <c r="E455" s="735"/>
      <c r="F455" s="736"/>
      <c r="G455" s="736"/>
      <c r="H455" s="736"/>
      <c r="I455" s="736"/>
      <c r="J455" s="736"/>
      <c r="K455" s="737"/>
      <c r="L455" s="736"/>
      <c r="M455" s="738"/>
      <c r="N455" s="739"/>
      <c r="O455" s="740"/>
      <c r="P455" s="741"/>
      <c r="Q455" s="742"/>
      <c r="S455" s="58"/>
      <c r="T455" s="58"/>
    </row>
    <row r="456" spans="1:20" ht="12.75">
      <c r="A456" s="1617"/>
      <c r="B456" s="191">
        <v>6</v>
      </c>
      <c r="C456" s="734"/>
      <c r="D456" s="735"/>
      <c r="E456" s="735"/>
      <c r="F456" s="736"/>
      <c r="G456" s="736"/>
      <c r="H456" s="736"/>
      <c r="I456" s="736"/>
      <c r="J456" s="736"/>
      <c r="K456" s="737"/>
      <c r="L456" s="736"/>
      <c r="M456" s="738"/>
      <c r="N456" s="739"/>
      <c r="O456" s="740"/>
      <c r="P456" s="741"/>
      <c r="Q456" s="742"/>
      <c r="S456" s="58"/>
      <c r="T456" s="58"/>
    </row>
    <row r="457" spans="1:20" ht="12.75">
      <c r="A457" s="1617"/>
      <c r="B457" s="191">
        <v>7</v>
      </c>
      <c r="C457" s="734"/>
      <c r="D457" s="735"/>
      <c r="E457" s="735"/>
      <c r="F457" s="736"/>
      <c r="G457" s="736"/>
      <c r="H457" s="736"/>
      <c r="I457" s="736"/>
      <c r="J457" s="736"/>
      <c r="K457" s="737"/>
      <c r="L457" s="736"/>
      <c r="M457" s="738"/>
      <c r="N457" s="739"/>
      <c r="O457" s="740"/>
      <c r="P457" s="741"/>
      <c r="Q457" s="742"/>
      <c r="S457" s="58"/>
      <c r="T457" s="58"/>
    </row>
    <row r="458" spans="1:20" ht="12.75">
      <c r="A458" s="1617"/>
      <c r="B458" s="191">
        <v>8</v>
      </c>
      <c r="C458" s="734"/>
      <c r="D458" s="735"/>
      <c r="E458" s="735"/>
      <c r="F458" s="736"/>
      <c r="G458" s="736"/>
      <c r="H458" s="736"/>
      <c r="I458" s="736"/>
      <c r="J458" s="736"/>
      <c r="K458" s="737"/>
      <c r="L458" s="736"/>
      <c r="M458" s="738"/>
      <c r="N458" s="739"/>
      <c r="O458" s="740"/>
      <c r="P458" s="741"/>
      <c r="Q458" s="742"/>
      <c r="S458" s="58"/>
      <c r="T458" s="58"/>
    </row>
    <row r="459" spans="1:20" ht="12.75">
      <c r="A459" s="1617"/>
      <c r="B459" s="191">
        <v>9</v>
      </c>
      <c r="C459" s="734"/>
      <c r="D459" s="735"/>
      <c r="E459" s="735"/>
      <c r="F459" s="736"/>
      <c r="G459" s="736"/>
      <c r="H459" s="736"/>
      <c r="I459" s="736"/>
      <c r="J459" s="736"/>
      <c r="K459" s="737"/>
      <c r="L459" s="736"/>
      <c r="M459" s="738"/>
      <c r="N459" s="739"/>
      <c r="O459" s="740"/>
      <c r="P459" s="741"/>
      <c r="Q459" s="742"/>
      <c r="S459" s="58"/>
      <c r="T459" s="58"/>
    </row>
    <row r="460" spans="1:20" ht="13.5" thickBot="1">
      <c r="A460" s="1618"/>
      <c r="B460" s="200">
        <v>10</v>
      </c>
      <c r="C460" s="743"/>
      <c r="D460" s="744"/>
      <c r="E460" s="744"/>
      <c r="F460" s="745"/>
      <c r="G460" s="745"/>
      <c r="H460" s="745"/>
      <c r="I460" s="745"/>
      <c r="J460" s="745"/>
      <c r="K460" s="746"/>
      <c r="L460" s="745"/>
      <c r="M460" s="747"/>
      <c r="N460" s="748"/>
      <c r="O460" s="749"/>
      <c r="P460" s="750"/>
      <c r="Q460" s="751"/>
      <c r="S460" s="58"/>
      <c r="T460" s="58"/>
    </row>
    <row r="461" spans="1:20" ht="12.75">
      <c r="A461" s="1619" t="s">
        <v>169</v>
      </c>
      <c r="B461" s="124">
        <v>1</v>
      </c>
      <c r="C461" s="1764" t="s">
        <v>1006</v>
      </c>
      <c r="D461" s="1765">
        <v>40</v>
      </c>
      <c r="E461" s="1765">
        <v>1987</v>
      </c>
      <c r="F461" s="999">
        <v>45.012</v>
      </c>
      <c r="G461" s="999">
        <v>3.4169999999999998</v>
      </c>
      <c r="H461" s="999">
        <v>6.4</v>
      </c>
      <c r="I461" s="999">
        <v>35.195</v>
      </c>
      <c r="J461" s="999">
        <v>2280.42</v>
      </c>
      <c r="K461" s="1000">
        <v>35.195</v>
      </c>
      <c r="L461" s="999">
        <v>2280.42</v>
      </c>
      <c r="M461" s="1001">
        <v>1.5433560484472158E-2</v>
      </c>
      <c r="N461" s="1002">
        <v>310.32300000000004</v>
      </c>
      <c r="O461" s="1003">
        <v>4.789388790222854</v>
      </c>
      <c r="P461" s="1004">
        <v>926.01362906832935</v>
      </c>
      <c r="Q461" s="1005">
        <v>287.36332741337117</v>
      </c>
      <c r="S461" s="58"/>
      <c r="T461" s="58"/>
    </row>
    <row r="462" spans="1:20" ht="12.75">
      <c r="A462" s="1620"/>
      <c r="B462" s="124">
        <v>2</v>
      </c>
      <c r="C462" s="1764" t="s">
        <v>339</v>
      </c>
      <c r="D462" s="1765">
        <v>41</v>
      </c>
      <c r="E462" s="1765">
        <v>1991</v>
      </c>
      <c r="F462" s="999">
        <v>47.222000000000001</v>
      </c>
      <c r="G462" s="999">
        <v>4.4370000000000003</v>
      </c>
      <c r="H462" s="999">
        <v>6.4</v>
      </c>
      <c r="I462" s="999">
        <v>36.384996999999998</v>
      </c>
      <c r="J462" s="999">
        <v>2281.19</v>
      </c>
      <c r="K462" s="1000">
        <v>36.384996999999998</v>
      </c>
      <c r="L462" s="999">
        <v>2281.19</v>
      </c>
      <c r="M462" s="1001">
        <v>1.595000723306695E-2</v>
      </c>
      <c r="N462" s="1002">
        <v>310.32300000000004</v>
      </c>
      <c r="O462" s="1003">
        <v>4.9496540945870358</v>
      </c>
      <c r="P462" s="1004">
        <v>957.00043398401704</v>
      </c>
      <c r="Q462" s="1005">
        <v>296.97924567522216</v>
      </c>
      <c r="S462" s="58"/>
      <c r="T462" s="58"/>
    </row>
    <row r="463" spans="1:20" ht="12.75">
      <c r="A463" s="1620"/>
      <c r="B463" s="124">
        <v>3</v>
      </c>
      <c r="C463" s="1764" t="s">
        <v>1007</v>
      </c>
      <c r="D463" s="1765">
        <v>19</v>
      </c>
      <c r="E463" s="1765">
        <v>1984</v>
      </c>
      <c r="F463" s="999">
        <v>23.033999999999999</v>
      </c>
      <c r="G463" s="999">
        <v>1.8614999999999999</v>
      </c>
      <c r="H463" s="999">
        <v>3.04</v>
      </c>
      <c r="I463" s="999">
        <v>18.132498000000002</v>
      </c>
      <c r="J463" s="999">
        <v>994.89</v>
      </c>
      <c r="K463" s="1000">
        <v>18.132498000000002</v>
      </c>
      <c r="L463" s="999">
        <v>994.89</v>
      </c>
      <c r="M463" s="1001">
        <v>1.8225630974278567E-2</v>
      </c>
      <c r="N463" s="1002">
        <v>310.32300000000004</v>
      </c>
      <c r="O463" s="1003">
        <v>5.6558324808310481</v>
      </c>
      <c r="P463" s="1004">
        <v>1093.537858456714</v>
      </c>
      <c r="Q463" s="1005">
        <v>339.34994884986293</v>
      </c>
      <c r="S463" s="58"/>
      <c r="T463" s="58"/>
    </row>
    <row r="464" spans="1:20" ht="12.75">
      <c r="A464" s="1620"/>
      <c r="B464" s="124">
        <v>4</v>
      </c>
      <c r="C464" s="1764" t="s">
        <v>340</v>
      </c>
      <c r="D464" s="1765">
        <v>46</v>
      </c>
      <c r="E464" s="1765">
        <v>1988</v>
      </c>
      <c r="F464" s="999">
        <v>45.893000000000001</v>
      </c>
      <c r="G464" s="999">
        <v>4.44414</v>
      </c>
      <c r="H464" s="999">
        <v>0.46</v>
      </c>
      <c r="I464" s="999">
        <v>40.988860000000003</v>
      </c>
      <c r="J464" s="999">
        <v>2184.25</v>
      </c>
      <c r="K464" s="1000">
        <v>40.988860000000003</v>
      </c>
      <c r="L464" s="999">
        <v>2184.25</v>
      </c>
      <c r="M464" s="1001">
        <v>1.8765644958223648E-2</v>
      </c>
      <c r="N464" s="1002">
        <v>310.32300000000004</v>
      </c>
      <c r="O464" s="1003">
        <v>5.823411240370838</v>
      </c>
      <c r="P464" s="1004">
        <v>1125.9386974934189</v>
      </c>
      <c r="Q464" s="1005">
        <v>349.40467442225025</v>
      </c>
      <c r="S464" s="58"/>
      <c r="T464" s="58"/>
    </row>
    <row r="465" spans="1:20" ht="12.75">
      <c r="A465" s="1620"/>
      <c r="B465" s="124">
        <v>5</v>
      </c>
      <c r="C465" s="1764" t="s">
        <v>1008</v>
      </c>
      <c r="D465" s="1765">
        <v>50</v>
      </c>
      <c r="E465" s="1765">
        <v>1974</v>
      </c>
      <c r="F465" s="999">
        <v>60.127000000000002</v>
      </c>
      <c r="G465" s="999">
        <v>3.2130000000000001</v>
      </c>
      <c r="H465" s="999">
        <v>8</v>
      </c>
      <c r="I465" s="999">
        <v>48.913998999999997</v>
      </c>
      <c r="J465" s="999">
        <v>2591.85</v>
      </c>
      <c r="K465" s="1000">
        <v>48.913998999999997</v>
      </c>
      <c r="L465" s="999">
        <v>2591.85</v>
      </c>
      <c r="M465" s="1001">
        <v>1.8872233732661999E-2</v>
      </c>
      <c r="N465" s="1002">
        <v>310.32300000000004</v>
      </c>
      <c r="O465" s="1003">
        <v>5.8564881886208706</v>
      </c>
      <c r="P465" s="1004">
        <v>1132.3340239597198</v>
      </c>
      <c r="Q465" s="1005">
        <v>351.38929131725223</v>
      </c>
      <c r="S465" s="58"/>
      <c r="T465" s="58"/>
    </row>
    <row r="466" spans="1:20" ht="12.75">
      <c r="A466" s="1620"/>
      <c r="B466" s="124">
        <v>6</v>
      </c>
      <c r="C466" s="1764" t="s">
        <v>1009</v>
      </c>
      <c r="D466" s="1765">
        <v>40</v>
      </c>
      <c r="E466" s="1765">
        <v>1981</v>
      </c>
      <c r="F466" s="999">
        <v>56.563000000000002</v>
      </c>
      <c r="G466" s="999">
        <v>4.4370000000000003</v>
      </c>
      <c r="H466" s="999">
        <v>6.4</v>
      </c>
      <c r="I466" s="999">
        <v>45.725997999999997</v>
      </c>
      <c r="J466" s="999">
        <v>2251.3000000000002</v>
      </c>
      <c r="K466" s="1000">
        <v>45.725997999999997</v>
      </c>
      <c r="L466" s="999">
        <v>2251.3000000000002</v>
      </c>
      <c r="M466" s="1001">
        <v>2.0310930573446451E-2</v>
      </c>
      <c r="N466" s="1002">
        <v>310.32300000000004</v>
      </c>
      <c r="O466" s="1003">
        <v>6.3029489083436241</v>
      </c>
      <c r="P466" s="1004">
        <v>1218.6558344067871</v>
      </c>
      <c r="Q466" s="1005">
        <v>378.17693450061745</v>
      </c>
      <c r="S466" s="58"/>
      <c r="T466" s="58"/>
    </row>
    <row r="467" spans="1:20" ht="12.75">
      <c r="A467" s="1620"/>
      <c r="B467" s="124">
        <v>7</v>
      </c>
      <c r="C467" s="1764" t="s">
        <v>1010</v>
      </c>
      <c r="D467" s="1765">
        <v>50</v>
      </c>
      <c r="E467" s="1765">
        <v>1980</v>
      </c>
      <c r="F467" s="999">
        <v>77.144999999999996</v>
      </c>
      <c r="G467" s="999">
        <v>4.9980000000000002</v>
      </c>
      <c r="H467" s="999">
        <v>8</v>
      </c>
      <c r="I467" s="999">
        <v>64.146996000000001</v>
      </c>
      <c r="J467" s="999">
        <v>3015.29</v>
      </c>
      <c r="K467" s="1000">
        <v>64.146996000000001</v>
      </c>
      <c r="L467" s="999">
        <v>3015.29</v>
      </c>
      <c r="M467" s="1001">
        <v>2.1273905992458438E-2</v>
      </c>
      <c r="N467" s="1002">
        <v>310.32300000000004</v>
      </c>
      <c r="O467" s="1003">
        <v>6.6017823292976807</v>
      </c>
      <c r="P467" s="1004">
        <v>1276.4343595475063</v>
      </c>
      <c r="Q467" s="1005">
        <v>396.10693975786086</v>
      </c>
      <c r="S467" s="58"/>
      <c r="T467" s="58"/>
    </row>
    <row r="468" spans="1:20" ht="12.75">
      <c r="A468" s="1620"/>
      <c r="B468" s="124">
        <v>8</v>
      </c>
      <c r="C468" s="1764"/>
      <c r="D468" s="1765"/>
      <c r="E468" s="1765"/>
      <c r="F468" s="999"/>
      <c r="G468" s="999"/>
      <c r="H468" s="999"/>
      <c r="I468" s="999"/>
      <c r="J468" s="999"/>
      <c r="K468" s="1000"/>
      <c r="L468" s="999"/>
      <c r="M468" s="1001"/>
      <c r="N468" s="1002"/>
      <c r="O468" s="1003"/>
      <c r="P468" s="1004"/>
      <c r="Q468" s="1005"/>
      <c r="S468" s="58"/>
      <c r="T468" s="58"/>
    </row>
    <row r="469" spans="1:20" ht="12.75">
      <c r="A469" s="1620"/>
      <c r="B469" s="124">
        <v>9</v>
      </c>
      <c r="C469" s="1764"/>
      <c r="D469" s="1765"/>
      <c r="E469" s="1765"/>
      <c r="F469" s="999"/>
      <c r="G469" s="999"/>
      <c r="H469" s="999"/>
      <c r="I469" s="999"/>
      <c r="J469" s="999"/>
      <c r="K469" s="1000"/>
      <c r="L469" s="999"/>
      <c r="M469" s="1001"/>
      <c r="N469" s="1002"/>
      <c r="O469" s="1003"/>
      <c r="P469" s="1004"/>
      <c r="Q469" s="1005"/>
      <c r="S469" s="58"/>
      <c r="T469" s="58"/>
    </row>
    <row r="470" spans="1:20" ht="13.5" thickBot="1">
      <c r="A470" s="1620"/>
      <c r="B470" s="214">
        <v>10</v>
      </c>
      <c r="C470" s="1766"/>
      <c r="D470" s="1767"/>
      <c r="E470" s="1767"/>
      <c r="F470" s="999"/>
      <c r="G470" s="1063"/>
      <c r="H470" s="1063"/>
      <c r="I470" s="1063"/>
      <c r="J470" s="1063"/>
      <c r="K470" s="1064"/>
      <c r="L470" s="1063"/>
      <c r="M470" s="1065"/>
      <c r="N470" s="1066"/>
      <c r="O470" s="1067"/>
      <c r="P470" s="1068"/>
      <c r="Q470" s="1069"/>
      <c r="S470" s="58"/>
      <c r="T470" s="58"/>
    </row>
    <row r="471" spans="1:20" ht="12.75">
      <c r="A471" s="1604" t="s">
        <v>180</v>
      </c>
      <c r="B471" s="215">
        <v>1</v>
      </c>
      <c r="C471" s="1006" t="s">
        <v>1011</v>
      </c>
      <c r="D471" s="1007">
        <v>45</v>
      </c>
      <c r="E471" s="1007">
        <v>1985</v>
      </c>
      <c r="F471" s="1008">
        <v>53.338000000000001</v>
      </c>
      <c r="G471" s="1008">
        <v>3.6720000000000002</v>
      </c>
      <c r="H471" s="1008">
        <v>7.2</v>
      </c>
      <c r="I471" s="1008">
        <v>42.465992999999997</v>
      </c>
      <c r="J471" s="1008">
        <v>2334.15</v>
      </c>
      <c r="K471" s="1009">
        <v>42.465992999999997</v>
      </c>
      <c r="L471" s="1008">
        <v>2334.15</v>
      </c>
      <c r="M471" s="1010">
        <v>1.8193343615448877E-2</v>
      </c>
      <c r="N471" s="1011">
        <v>310.32300000000004</v>
      </c>
      <c r="O471" s="1012">
        <v>5.6458129707769427</v>
      </c>
      <c r="P471" s="1013">
        <v>1091.6006169269326</v>
      </c>
      <c r="Q471" s="1014">
        <v>338.74877824661655</v>
      </c>
      <c r="S471" s="58"/>
      <c r="T471" s="58"/>
    </row>
    <row r="472" spans="1:20" ht="12.75">
      <c r="A472" s="1605"/>
      <c r="B472" s="218">
        <v>2</v>
      </c>
      <c r="C472" s="1015" t="s">
        <v>1012</v>
      </c>
      <c r="D472" s="1016">
        <v>40</v>
      </c>
      <c r="E472" s="1016">
        <v>1973</v>
      </c>
      <c r="F472" s="1017">
        <v>53.774000000000001</v>
      </c>
      <c r="G472" s="1017">
        <v>3.3149999999999999</v>
      </c>
      <c r="H472" s="1017">
        <v>6.4</v>
      </c>
      <c r="I472" s="1017">
        <v>44.058999999999997</v>
      </c>
      <c r="J472" s="1017">
        <v>2247.54</v>
      </c>
      <c r="K472" s="1018">
        <v>44.058999999999997</v>
      </c>
      <c r="L472" s="1017">
        <v>2247.54</v>
      </c>
      <c r="M472" s="1019">
        <v>1.9603210621390497E-2</v>
      </c>
      <c r="N472" s="1020">
        <v>310.32300000000004</v>
      </c>
      <c r="O472" s="1021">
        <v>6.0833271296617637</v>
      </c>
      <c r="P472" s="1022">
        <v>1176.19263728343</v>
      </c>
      <c r="Q472" s="1023">
        <v>364.99962777970592</v>
      </c>
      <c r="S472" s="58"/>
      <c r="T472" s="58"/>
    </row>
    <row r="473" spans="1:20" ht="12.75">
      <c r="A473" s="1605"/>
      <c r="B473" s="218">
        <v>3</v>
      </c>
      <c r="C473" s="1015" t="s">
        <v>1013</v>
      </c>
      <c r="D473" s="1016">
        <v>22</v>
      </c>
      <c r="E473" s="1016">
        <v>1989</v>
      </c>
      <c r="F473" s="1017">
        <v>28.696000000000002</v>
      </c>
      <c r="G473" s="1017">
        <v>2.1419999999999999</v>
      </c>
      <c r="H473" s="1017">
        <v>3.52</v>
      </c>
      <c r="I473" s="1017">
        <v>23.033999999999999</v>
      </c>
      <c r="J473" s="1017">
        <v>1148.3</v>
      </c>
      <c r="K473" s="1018">
        <v>23.033999999999999</v>
      </c>
      <c r="L473" s="1017">
        <v>1148.3</v>
      </c>
      <c r="M473" s="1019">
        <v>2.0059217974396935E-2</v>
      </c>
      <c r="N473" s="1020">
        <v>310.32300000000004</v>
      </c>
      <c r="O473" s="1021">
        <v>6.2248366994687805</v>
      </c>
      <c r="P473" s="1022">
        <v>1203.5530784638163</v>
      </c>
      <c r="Q473" s="1023">
        <v>373.49020196812694</v>
      </c>
      <c r="S473" s="58"/>
      <c r="T473" s="58"/>
    </row>
    <row r="474" spans="1:20" ht="12.75">
      <c r="A474" s="1605"/>
      <c r="B474" s="218">
        <v>4</v>
      </c>
      <c r="C474" s="1015" t="s">
        <v>341</v>
      </c>
      <c r="D474" s="1016">
        <v>40</v>
      </c>
      <c r="E474" s="1016">
        <v>1972</v>
      </c>
      <c r="F474" s="1017">
        <v>54.634999999999998</v>
      </c>
      <c r="G474" s="1017">
        <v>2.8050510000000002</v>
      </c>
      <c r="H474" s="1017">
        <v>6.4</v>
      </c>
      <c r="I474" s="1017">
        <v>45.429948000000003</v>
      </c>
      <c r="J474" s="1017">
        <v>2236.87</v>
      </c>
      <c r="K474" s="1018">
        <v>45.429948000000003</v>
      </c>
      <c r="L474" s="1017">
        <v>2236.87</v>
      </c>
      <c r="M474" s="1019">
        <v>2.0309605833150789E-2</v>
      </c>
      <c r="N474" s="1020">
        <v>310.32300000000004</v>
      </c>
      <c r="O474" s="1021">
        <v>6.3025378109608532</v>
      </c>
      <c r="P474" s="1022">
        <v>1218.5763499890475</v>
      </c>
      <c r="Q474" s="1023">
        <v>378.15226865765123</v>
      </c>
      <c r="S474" s="58"/>
      <c r="T474" s="58"/>
    </row>
    <row r="475" spans="1:20" ht="12.75">
      <c r="A475" s="1605"/>
      <c r="B475" s="218">
        <v>5</v>
      </c>
      <c r="C475" s="1015" t="s">
        <v>1014</v>
      </c>
      <c r="D475" s="1016">
        <v>55</v>
      </c>
      <c r="E475" s="1016">
        <v>1968</v>
      </c>
      <c r="F475" s="1017">
        <v>64.664000000000001</v>
      </c>
      <c r="G475" s="1017">
        <v>3.927</v>
      </c>
      <c r="H475" s="1017">
        <v>8.8000000000000007</v>
      </c>
      <c r="I475" s="1017">
        <v>51.936998000000003</v>
      </c>
      <c r="J475" s="1017">
        <v>2493.39</v>
      </c>
      <c r="K475" s="1018">
        <v>51.936998000000003</v>
      </c>
      <c r="L475" s="1017">
        <v>2493.39</v>
      </c>
      <c r="M475" s="1019">
        <v>2.0829873385230551E-2</v>
      </c>
      <c r="N475" s="1020">
        <v>310.32300000000004</v>
      </c>
      <c r="O475" s="1021">
        <v>6.4639887985249009</v>
      </c>
      <c r="P475" s="1022">
        <v>1249.792403113833</v>
      </c>
      <c r="Q475" s="1023">
        <v>387.83932791149402</v>
      </c>
      <c r="S475" s="58"/>
      <c r="T475" s="58"/>
    </row>
    <row r="476" spans="1:20" ht="12.75">
      <c r="A476" s="1605"/>
      <c r="B476" s="218">
        <v>6</v>
      </c>
      <c r="C476" s="1015" t="s">
        <v>1015</v>
      </c>
      <c r="D476" s="1016">
        <v>46</v>
      </c>
      <c r="E476" s="1016">
        <v>1981</v>
      </c>
      <c r="F476" s="1017">
        <v>60.569000000000003</v>
      </c>
      <c r="G476" s="1017">
        <v>4.481268</v>
      </c>
      <c r="H476" s="1017">
        <v>7.2</v>
      </c>
      <c r="I476" s="1017">
        <v>48.887729</v>
      </c>
      <c r="J476" s="1017">
        <v>2273.52</v>
      </c>
      <c r="K476" s="1018">
        <v>48.887729</v>
      </c>
      <c r="L476" s="1017">
        <v>2273.52</v>
      </c>
      <c r="M476" s="1019">
        <v>2.150310047855308E-2</v>
      </c>
      <c r="N476" s="1020">
        <v>310.32300000000004</v>
      </c>
      <c r="O476" s="1021">
        <v>6.6729066498060279</v>
      </c>
      <c r="P476" s="1022">
        <v>1290.1860287131847</v>
      </c>
      <c r="Q476" s="1023">
        <v>400.37439898836163</v>
      </c>
      <c r="S476" s="58"/>
      <c r="T476" s="58"/>
    </row>
    <row r="477" spans="1:20" ht="12.75">
      <c r="A477" s="1605"/>
      <c r="B477" s="218">
        <v>7</v>
      </c>
      <c r="C477" s="1015" t="s">
        <v>1016</v>
      </c>
      <c r="D477" s="1016">
        <v>22</v>
      </c>
      <c r="E477" s="1016">
        <v>1991</v>
      </c>
      <c r="F477" s="1017">
        <v>30.327999999999999</v>
      </c>
      <c r="G477" s="1017">
        <v>1.734</v>
      </c>
      <c r="H477" s="1017">
        <v>3.52</v>
      </c>
      <c r="I477" s="1017">
        <v>25.074000000000002</v>
      </c>
      <c r="J477" s="1017">
        <v>1164.8399999999999</v>
      </c>
      <c r="K477" s="1018">
        <v>25.074000000000002</v>
      </c>
      <c r="L477" s="1017">
        <v>1164.8399999999999</v>
      </c>
      <c r="M477" s="1019">
        <v>2.1525703100855057E-2</v>
      </c>
      <c r="N477" s="1020">
        <v>310.32300000000004</v>
      </c>
      <c r="O477" s="1021">
        <v>6.6799207633666446</v>
      </c>
      <c r="P477" s="1022">
        <v>1291.5421860513034</v>
      </c>
      <c r="Q477" s="1023">
        <v>400.79524580199865</v>
      </c>
      <c r="S477" s="58"/>
      <c r="T477" s="58"/>
    </row>
    <row r="478" spans="1:20" ht="12.75">
      <c r="A478" s="1605"/>
      <c r="B478" s="218">
        <v>8</v>
      </c>
      <c r="C478" s="1015" t="s">
        <v>1017</v>
      </c>
      <c r="D478" s="1016">
        <v>22</v>
      </c>
      <c r="E478" s="1016">
        <v>1992</v>
      </c>
      <c r="F478" s="1017">
        <v>31.225999999999999</v>
      </c>
      <c r="G478" s="1017">
        <v>2.227833</v>
      </c>
      <c r="H478" s="1017">
        <v>3.52</v>
      </c>
      <c r="I478" s="1017">
        <v>25.478166999999999</v>
      </c>
      <c r="J478" s="1017">
        <v>1158.3800000000001</v>
      </c>
      <c r="K478" s="1018">
        <v>25.478166999999999</v>
      </c>
      <c r="L478" s="1017">
        <v>1158.3800000000001</v>
      </c>
      <c r="M478" s="1019">
        <v>2.1994653740568724E-2</v>
      </c>
      <c r="N478" s="1020">
        <v>310.32300000000004</v>
      </c>
      <c r="O478" s="1021">
        <v>6.8254469327345086</v>
      </c>
      <c r="P478" s="1022">
        <v>1319.6792244341234</v>
      </c>
      <c r="Q478" s="1023">
        <v>409.52681596407052</v>
      </c>
      <c r="S478" s="58"/>
      <c r="T478" s="58"/>
    </row>
    <row r="479" spans="1:20" ht="12.75">
      <c r="A479" s="1605"/>
      <c r="B479" s="218">
        <v>9</v>
      </c>
      <c r="C479" s="1015" t="s">
        <v>1018</v>
      </c>
      <c r="D479" s="1016">
        <v>45</v>
      </c>
      <c r="E479" s="1016">
        <v>1979</v>
      </c>
      <c r="F479" s="1017">
        <v>63.034999999999997</v>
      </c>
      <c r="G479" s="1017">
        <v>3.57</v>
      </c>
      <c r="H479" s="1017">
        <v>7.2</v>
      </c>
      <c r="I479" s="1017">
        <v>52.264997000000001</v>
      </c>
      <c r="J479" s="1017">
        <v>2335.3000000000002</v>
      </c>
      <c r="K479" s="1018">
        <v>52.264997000000001</v>
      </c>
      <c r="L479" s="1017">
        <v>2335.3000000000002</v>
      </c>
      <c r="M479" s="1019">
        <v>2.2380420930929644E-2</v>
      </c>
      <c r="N479" s="1020">
        <v>310.32300000000004</v>
      </c>
      <c r="O479" s="1021">
        <v>6.9451593645488803</v>
      </c>
      <c r="P479" s="1022">
        <v>1342.8252558557788</v>
      </c>
      <c r="Q479" s="1023">
        <v>416.70956187293291</v>
      </c>
      <c r="S479" s="58"/>
      <c r="T479" s="58"/>
    </row>
    <row r="480" spans="1:20" ht="13.5" thickBot="1">
      <c r="A480" s="1606"/>
      <c r="B480" s="221">
        <v>10</v>
      </c>
      <c r="C480" s="1024"/>
      <c r="D480" s="1025"/>
      <c r="E480" s="1025"/>
      <c r="F480" s="1017"/>
      <c r="G480" s="1026"/>
      <c r="H480" s="1026"/>
      <c r="I480" s="1026"/>
      <c r="J480" s="1026"/>
      <c r="K480" s="1027"/>
      <c r="L480" s="1026"/>
      <c r="M480" s="1028"/>
      <c r="N480" s="1029"/>
      <c r="O480" s="1030"/>
      <c r="P480" s="1031"/>
      <c r="Q480" s="1032"/>
      <c r="S480" s="58"/>
      <c r="T480" s="58"/>
    </row>
    <row r="481" spans="1:20" ht="12.75">
      <c r="A481" s="1607" t="s">
        <v>191</v>
      </c>
      <c r="B481" s="24">
        <v>1</v>
      </c>
      <c r="C481" s="1033" t="s">
        <v>342</v>
      </c>
      <c r="D481" s="1034">
        <v>12</v>
      </c>
      <c r="E481" s="1034">
        <v>1980</v>
      </c>
      <c r="F481" s="1768">
        <v>16.692</v>
      </c>
      <c r="G481" s="1769">
        <v>1.224</v>
      </c>
      <c r="H481" s="1769">
        <v>1.76</v>
      </c>
      <c r="I481" s="1769">
        <v>13.708</v>
      </c>
      <c r="J481" s="1044">
        <v>584.73</v>
      </c>
      <c r="K481" s="1045">
        <v>13.708</v>
      </c>
      <c r="L481" s="1035">
        <v>584.73</v>
      </c>
      <c r="M481" s="1037">
        <v>2.3443298616455457E-2</v>
      </c>
      <c r="N481" s="1038">
        <v>310.32300000000004</v>
      </c>
      <c r="O481" s="1039">
        <v>7.2749947565543076</v>
      </c>
      <c r="P481" s="1040">
        <v>1406.5979169873276</v>
      </c>
      <c r="Q481" s="1041">
        <v>436.49968539325852</v>
      </c>
      <c r="S481" s="58"/>
      <c r="T481" s="58"/>
    </row>
    <row r="482" spans="1:20" ht="12.75">
      <c r="A482" s="1608"/>
      <c r="B482" s="26">
        <v>2</v>
      </c>
      <c r="C482" s="1042" t="s">
        <v>1019</v>
      </c>
      <c r="D482" s="1043">
        <v>45</v>
      </c>
      <c r="E482" s="1043">
        <v>1983</v>
      </c>
      <c r="F482" s="1044">
        <v>62.921999999999997</v>
      </c>
      <c r="G482" s="1044">
        <v>2.8559999999999999</v>
      </c>
      <c r="H482" s="1044">
        <v>6.88</v>
      </c>
      <c r="I482" s="1044">
        <v>53.186</v>
      </c>
      <c r="J482" s="1044">
        <v>2205.25</v>
      </c>
      <c r="K482" s="1045">
        <v>53.186</v>
      </c>
      <c r="L482" s="1044">
        <v>2205.25</v>
      </c>
      <c r="M482" s="1046">
        <v>2.4117900464799908E-2</v>
      </c>
      <c r="N482" s="1047">
        <v>310.32300000000004</v>
      </c>
      <c r="O482" s="1048">
        <v>7.4843392259381023</v>
      </c>
      <c r="P482" s="1049">
        <v>1447.0740278879946</v>
      </c>
      <c r="Q482" s="1050">
        <v>449.0603535562862</v>
      </c>
      <c r="S482" s="58"/>
      <c r="T482" s="58"/>
    </row>
    <row r="483" spans="1:20" ht="12.75">
      <c r="A483" s="1608"/>
      <c r="B483" s="26">
        <v>3</v>
      </c>
      <c r="C483" s="1042" t="s">
        <v>343</v>
      </c>
      <c r="D483" s="1043">
        <v>5</v>
      </c>
      <c r="E483" s="1043">
        <v>1962</v>
      </c>
      <c r="F483" s="1044">
        <v>4.6719999999999997</v>
      </c>
      <c r="G483" s="1044">
        <v>0</v>
      </c>
      <c r="H483" s="1044">
        <v>0</v>
      </c>
      <c r="I483" s="1044">
        <v>4.6719999999999997</v>
      </c>
      <c r="J483" s="1044">
        <v>187.09</v>
      </c>
      <c r="K483" s="1045">
        <v>4.6719999999999997</v>
      </c>
      <c r="L483" s="1044">
        <v>187.09</v>
      </c>
      <c r="M483" s="1046">
        <v>2.4971938639157622E-2</v>
      </c>
      <c r="N483" s="1047">
        <v>310.32300000000004</v>
      </c>
      <c r="O483" s="1048">
        <v>7.7493669143193111</v>
      </c>
      <c r="P483" s="1049">
        <v>1498.3163183494573</v>
      </c>
      <c r="Q483" s="1050">
        <v>464.96201485915873</v>
      </c>
      <c r="S483" s="58"/>
      <c r="T483" s="58"/>
    </row>
    <row r="484" spans="1:20" ht="12.75">
      <c r="A484" s="1608"/>
      <c r="B484" s="26">
        <v>4</v>
      </c>
      <c r="C484" s="1042" t="s">
        <v>1020</v>
      </c>
      <c r="D484" s="1043">
        <v>7</v>
      </c>
      <c r="E484" s="1043">
        <v>1989</v>
      </c>
      <c r="F484" s="1044">
        <v>11.865</v>
      </c>
      <c r="G484" s="1044">
        <v>0</v>
      </c>
      <c r="H484" s="1044">
        <v>0</v>
      </c>
      <c r="I484" s="1044">
        <v>11.865000999999999</v>
      </c>
      <c r="J484" s="1044">
        <v>461.34</v>
      </c>
      <c r="K484" s="1045">
        <v>11.865000999999999</v>
      </c>
      <c r="L484" s="1044">
        <v>461.34</v>
      </c>
      <c r="M484" s="1046">
        <v>2.5718561147960291E-2</v>
      </c>
      <c r="N484" s="1047">
        <v>310.32300000000004</v>
      </c>
      <c r="O484" s="1048">
        <v>7.9810610511184823</v>
      </c>
      <c r="P484" s="1049">
        <v>1543.1136688776176</v>
      </c>
      <c r="Q484" s="1050">
        <v>478.86366306710897</v>
      </c>
      <c r="S484" s="58"/>
      <c r="T484" s="58"/>
    </row>
    <row r="485" spans="1:20" ht="12.75">
      <c r="A485" s="1608"/>
      <c r="B485" s="26">
        <v>5</v>
      </c>
      <c r="C485" s="1042" t="s">
        <v>344</v>
      </c>
      <c r="D485" s="1043">
        <v>13</v>
      </c>
      <c r="E485" s="1043">
        <v>1900</v>
      </c>
      <c r="F485" s="1044">
        <v>15.446999999999999</v>
      </c>
      <c r="G485" s="1044">
        <v>0.66300000000000003</v>
      </c>
      <c r="H485" s="1044">
        <v>1.92</v>
      </c>
      <c r="I485" s="1044">
        <v>12.863999999999999</v>
      </c>
      <c r="J485" s="1044">
        <v>485.29</v>
      </c>
      <c r="K485" s="1045">
        <v>12.863999999999999</v>
      </c>
      <c r="L485" s="1044">
        <v>485.29</v>
      </c>
      <c r="M485" s="1046">
        <v>2.6507861278822969E-2</v>
      </c>
      <c r="N485" s="1047">
        <v>310.32300000000004</v>
      </c>
      <c r="O485" s="1048">
        <v>8.2259990356281811</v>
      </c>
      <c r="P485" s="1049">
        <v>1590.471676729378</v>
      </c>
      <c r="Q485" s="1050">
        <v>493.55994213769083</v>
      </c>
      <c r="S485" s="58"/>
      <c r="T485" s="58"/>
    </row>
    <row r="486" spans="1:20" ht="12.75">
      <c r="A486" s="1608"/>
      <c r="B486" s="26">
        <v>6</v>
      </c>
      <c r="C486" s="1042" t="s">
        <v>345</v>
      </c>
      <c r="D486" s="1043">
        <v>12</v>
      </c>
      <c r="E486" s="1043">
        <v>1988</v>
      </c>
      <c r="F486" s="1044">
        <v>19.670000000000002</v>
      </c>
      <c r="G486" s="1044">
        <v>1.071</v>
      </c>
      <c r="H486" s="1044">
        <v>1.92</v>
      </c>
      <c r="I486" s="1044">
        <v>16.679001</v>
      </c>
      <c r="J486" s="1044">
        <v>608.15</v>
      </c>
      <c r="K486" s="1045">
        <v>16.679001</v>
      </c>
      <c r="L486" s="1044">
        <v>608.15</v>
      </c>
      <c r="M486" s="1046">
        <v>2.7425801200361755E-2</v>
      </c>
      <c r="N486" s="1047">
        <v>310.32300000000004</v>
      </c>
      <c r="O486" s="1048">
        <v>8.5108569058998622</v>
      </c>
      <c r="P486" s="1049">
        <v>1645.5480720217054</v>
      </c>
      <c r="Q486" s="1050">
        <v>510.65141435399175</v>
      </c>
      <c r="S486" s="58"/>
      <c r="T486" s="58"/>
    </row>
    <row r="487" spans="1:20" ht="12.75">
      <c r="A487" s="1608"/>
      <c r="B487" s="26">
        <v>7</v>
      </c>
      <c r="C487" s="1042" t="s">
        <v>1021</v>
      </c>
      <c r="D487" s="1043">
        <v>12</v>
      </c>
      <c r="E487" s="1043">
        <v>1980</v>
      </c>
      <c r="F487" s="1044">
        <v>16.163</v>
      </c>
      <c r="G487" s="1044">
        <v>0.66300000000000003</v>
      </c>
      <c r="H487" s="1044">
        <v>1.6</v>
      </c>
      <c r="I487" s="1044">
        <v>13.899996999999999</v>
      </c>
      <c r="J487" s="1044">
        <v>468.68</v>
      </c>
      <c r="K487" s="1045">
        <v>13.899996999999999</v>
      </c>
      <c r="L487" s="1044">
        <v>468.68</v>
      </c>
      <c r="M487" s="1046">
        <v>2.9657755824869843E-2</v>
      </c>
      <c r="N487" s="1047">
        <v>310.32300000000004</v>
      </c>
      <c r="O487" s="1048">
        <v>9.2034837608410847</v>
      </c>
      <c r="P487" s="1049">
        <v>1779.4653494921906</v>
      </c>
      <c r="Q487" s="1050">
        <v>552.20902565046515</v>
      </c>
      <c r="S487" s="58"/>
      <c r="T487" s="58"/>
    </row>
    <row r="488" spans="1:20" ht="12.75">
      <c r="A488" s="1608"/>
      <c r="B488" s="26">
        <v>8</v>
      </c>
      <c r="C488" s="1042" t="s">
        <v>346</v>
      </c>
      <c r="D488" s="1043">
        <v>6</v>
      </c>
      <c r="E488" s="1043">
        <v>1910</v>
      </c>
      <c r="F488" s="1044">
        <v>11.276999999999999</v>
      </c>
      <c r="G488" s="1044">
        <v>0.255</v>
      </c>
      <c r="H488" s="1044">
        <v>0.96</v>
      </c>
      <c r="I488" s="1044">
        <v>10.061999999999999</v>
      </c>
      <c r="J488" s="1044">
        <v>303.89999999999998</v>
      </c>
      <c r="K488" s="1045">
        <v>10.061999999999999</v>
      </c>
      <c r="L488" s="1044">
        <v>303.89999999999998</v>
      </c>
      <c r="M488" s="1046">
        <v>3.3109575518262588E-2</v>
      </c>
      <c r="N488" s="1047">
        <v>310.32300000000004</v>
      </c>
      <c r="O488" s="1048">
        <v>10.274662803553802</v>
      </c>
      <c r="P488" s="1049">
        <v>1986.5745310957552</v>
      </c>
      <c r="Q488" s="1050">
        <v>616.47976821322811</v>
      </c>
      <c r="S488" s="58"/>
      <c r="T488" s="58"/>
    </row>
    <row r="489" spans="1:20" ht="12.75">
      <c r="A489" s="1608"/>
      <c r="B489" s="26">
        <v>9</v>
      </c>
      <c r="C489" s="1042" t="s">
        <v>1022</v>
      </c>
      <c r="D489" s="1043">
        <v>6</v>
      </c>
      <c r="E489" s="1043">
        <v>1930</v>
      </c>
      <c r="F489" s="1044">
        <v>9.8829999999999991</v>
      </c>
      <c r="G489" s="1044">
        <v>0.20399999999999999</v>
      </c>
      <c r="H489" s="1044">
        <v>0.8</v>
      </c>
      <c r="I489" s="1044">
        <v>8.8789999999999996</v>
      </c>
      <c r="J489" s="1044">
        <v>266.7</v>
      </c>
      <c r="K489" s="1045">
        <v>8.8789999999999996</v>
      </c>
      <c r="L489" s="1044">
        <v>266.7</v>
      </c>
      <c r="M489" s="1046">
        <v>3.329208848893888E-2</v>
      </c>
      <c r="N489" s="1047">
        <v>310.32300000000004</v>
      </c>
      <c r="O489" s="1048">
        <v>10.331300776152981</v>
      </c>
      <c r="P489" s="1049">
        <v>1997.5253093363328</v>
      </c>
      <c r="Q489" s="1050">
        <v>619.87804656917888</v>
      </c>
      <c r="S489" s="58"/>
      <c r="T489" s="58"/>
    </row>
    <row r="490" spans="1:20" ht="13.5" thickBot="1">
      <c r="A490" s="1609"/>
      <c r="B490" s="407">
        <v>10</v>
      </c>
      <c r="C490" s="1549" t="s">
        <v>1023</v>
      </c>
      <c r="D490" s="1550">
        <v>5</v>
      </c>
      <c r="E490" s="1550">
        <v>1987</v>
      </c>
      <c r="F490" s="1551">
        <v>6.2160000000000002</v>
      </c>
      <c r="G490" s="1551">
        <v>0.10199999999999999</v>
      </c>
      <c r="H490" s="1551">
        <v>0.64</v>
      </c>
      <c r="I490" s="1551">
        <v>5.4740000000000002</v>
      </c>
      <c r="J490" s="1551">
        <v>161.97999999999999</v>
      </c>
      <c r="K490" s="1552">
        <v>5.4740000000000002</v>
      </c>
      <c r="L490" s="1551">
        <v>161.97999999999999</v>
      </c>
      <c r="M490" s="1553">
        <v>3.3794295592048405E-2</v>
      </c>
      <c r="N490" s="1554">
        <v>310.32300000000004</v>
      </c>
      <c r="O490" s="1555">
        <v>10.487147191011239</v>
      </c>
      <c r="P490" s="1556">
        <v>2027.6577355229044</v>
      </c>
      <c r="Q490" s="1557">
        <v>629.22883146067431</v>
      </c>
      <c r="S490" s="58"/>
      <c r="T490" s="58"/>
    </row>
    <row r="491" spans="1:20" ht="12.75">
      <c r="F491" s="140"/>
      <c r="G491" s="140"/>
      <c r="H491" s="140"/>
      <c r="I491" s="140"/>
      <c r="S491" s="58"/>
      <c r="T491" s="58"/>
    </row>
    <row r="492" spans="1:20" ht="15">
      <c r="A492" s="1708" t="s">
        <v>347</v>
      </c>
      <c r="B492" s="1708"/>
      <c r="C492" s="1708"/>
      <c r="D492" s="1708"/>
      <c r="E492" s="1708"/>
      <c r="F492" s="1708"/>
      <c r="G492" s="1708"/>
      <c r="H492" s="1708"/>
      <c r="I492" s="1708"/>
      <c r="J492" s="1708"/>
      <c r="K492" s="1708"/>
      <c r="L492" s="1708"/>
      <c r="M492" s="1708"/>
      <c r="N492" s="1708"/>
      <c r="O492" s="1708"/>
      <c r="P492" s="1708"/>
      <c r="Q492" s="1708"/>
      <c r="S492" s="923"/>
      <c r="T492" s="923"/>
    </row>
    <row r="493" spans="1:20" ht="12.75">
      <c r="A493" s="1611" t="s">
        <v>1025</v>
      </c>
      <c r="B493" s="1611"/>
      <c r="C493" s="1611"/>
      <c r="D493" s="1611"/>
      <c r="E493" s="1611"/>
      <c r="F493" s="1611"/>
      <c r="G493" s="1611"/>
      <c r="H493" s="1611"/>
      <c r="I493" s="1611"/>
      <c r="J493" s="1611"/>
      <c r="K493" s="1611"/>
      <c r="L493" s="1611"/>
      <c r="M493" s="1611"/>
      <c r="N493" s="1611"/>
      <c r="O493" s="1611"/>
      <c r="P493" s="1611"/>
      <c r="Q493" s="1611"/>
      <c r="S493" s="58"/>
      <c r="T493" s="58"/>
    </row>
    <row r="494" spans="1:20" ht="13.5" thickBot="1">
      <c r="F494" s="140"/>
      <c r="G494" s="140"/>
      <c r="H494" s="140"/>
      <c r="I494" s="140"/>
      <c r="S494" s="58"/>
      <c r="T494" s="58"/>
    </row>
    <row r="495" spans="1:20" ht="12.75">
      <c r="A495" s="1624" t="s">
        <v>1</v>
      </c>
      <c r="B495" s="1584" t="s">
        <v>0</v>
      </c>
      <c r="C495" s="1565" t="s">
        <v>2</v>
      </c>
      <c r="D495" s="1565" t="s">
        <v>3</v>
      </c>
      <c r="E495" s="1565" t="s">
        <v>13</v>
      </c>
      <c r="F495" s="1575" t="s">
        <v>14</v>
      </c>
      <c r="G495" s="1576"/>
      <c r="H495" s="1576"/>
      <c r="I495" s="1577"/>
      <c r="J495" s="1565" t="s">
        <v>4</v>
      </c>
      <c r="K495" s="1565" t="s">
        <v>15</v>
      </c>
      <c r="L495" s="1565" t="s">
        <v>5</v>
      </c>
      <c r="M495" s="1565" t="s">
        <v>6</v>
      </c>
      <c r="N495" s="1565" t="s">
        <v>16</v>
      </c>
      <c r="O495" s="1621" t="s">
        <v>17</v>
      </c>
      <c r="P495" s="1565" t="s">
        <v>25</v>
      </c>
      <c r="Q495" s="1567" t="s">
        <v>26</v>
      </c>
      <c r="S495" s="58"/>
      <c r="T495" s="58"/>
    </row>
    <row r="496" spans="1:20" ht="33.75">
      <c r="A496" s="1625"/>
      <c r="B496" s="1585"/>
      <c r="C496" s="1587"/>
      <c r="D496" s="1566"/>
      <c r="E496" s="1566"/>
      <c r="F496" s="21" t="s">
        <v>18</v>
      </c>
      <c r="G496" s="21" t="s">
        <v>19</v>
      </c>
      <c r="H496" s="21" t="s">
        <v>20</v>
      </c>
      <c r="I496" s="21" t="s">
        <v>21</v>
      </c>
      <c r="J496" s="1566"/>
      <c r="K496" s="1566"/>
      <c r="L496" s="1566"/>
      <c r="M496" s="1566"/>
      <c r="N496" s="1566"/>
      <c r="O496" s="1622"/>
      <c r="P496" s="1566"/>
      <c r="Q496" s="1568"/>
      <c r="S496" s="58"/>
      <c r="T496" s="58"/>
    </row>
    <row r="497" spans="1:20" ht="12.75">
      <c r="A497" s="1626"/>
      <c r="B497" s="1627"/>
      <c r="C497" s="1566"/>
      <c r="D497" s="150" t="s">
        <v>7</v>
      </c>
      <c r="E497" s="150" t="s">
        <v>8</v>
      </c>
      <c r="F497" s="150" t="s">
        <v>9</v>
      </c>
      <c r="G497" s="150" t="s">
        <v>9</v>
      </c>
      <c r="H497" s="150" t="s">
        <v>9</v>
      </c>
      <c r="I497" s="150" t="s">
        <v>9</v>
      </c>
      <c r="J497" s="150" t="s">
        <v>22</v>
      </c>
      <c r="K497" s="150" t="s">
        <v>9</v>
      </c>
      <c r="L497" s="150" t="s">
        <v>22</v>
      </c>
      <c r="M497" s="150" t="s">
        <v>93</v>
      </c>
      <c r="N497" s="150" t="s">
        <v>10</v>
      </c>
      <c r="O497" s="150" t="s">
        <v>94</v>
      </c>
      <c r="P497" s="151" t="s">
        <v>27</v>
      </c>
      <c r="Q497" s="152" t="s">
        <v>28</v>
      </c>
      <c r="S497" s="58"/>
      <c r="T497" s="58"/>
    </row>
    <row r="498" spans="1:20" ht="13.5" thickBot="1">
      <c r="A498" s="153">
        <v>1</v>
      </c>
      <c r="B498" s="154">
        <v>2</v>
      </c>
      <c r="C498" s="155">
        <v>3</v>
      </c>
      <c r="D498" s="156">
        <v>4</v>
      </c>
      <c r="E498" s="156">
        <v>5</v>
      </c>
      <c r="F498" s="156">
        <v>6</v>
      </c>
      <c r="G498" s="156">
        <v>7</v>
      </c>
      <c r="H498" s="156">
        <v>8</v>
      </c>
      <c r="I498" s="156">
        <v>9</v>
      </c>
      <c r="J498" s="156">
        <v>10</v>
      </c>
      <c r="K498" s="156">
        <v>11</v>
      </c>
      <c r="L498" s="155">
        <v>12</v>
      </c>
      <c r="M498" s="156">
        <v>13</v>
      </c>
      <c r="N498" s="156">
        <v>14</v>
      </c>
      <c r="O498" s="157">
        <v>15</v>
      </c>
      <c r="P498" s="155">
        <v>16</v>
      </c>
      <c r="Q498" s="158">
        <v>17</v>
      </c>
      <c r="S498" s="58"/>
      <c r="T498" s="58"/>
    </row>
    <row r="499" spans="1:20" ht="12.75">
      <c r="A499" s="1612" t="s">
        <v>140</v>
      </c>
      <c r="B499" s="406">
        <v>1</v>
      </c>
      <c r="C499" s="984"/>
      <c r="D499" s="985"/>
      <c r="E499" s="985"/>
      <c r="F499" s="986"/>
      <c r="G499" s="987"/>
      <c r="H499" s="987"/>
      <c r="I499" s="987"/>
      <c r="J499" s="987"/>
      <c r="K499" s="988"/>
      <c r="L499" s="987"/>
      <c r="M499" s="989"/>
      <c r="N499" s="990"/>
      <c r="O499" s="991"/>
      <c r="P499" s="992"/>
      <c r="Q499" s="595"/>
      <c r="S499" s="58"/>
      <c r="T499" s="58"/>
    </row>
    <row r="500" spans="1:20" ht="12.75">
      <c r="A500" s="1613"/>
      <c r="B500" s="161">
        <v>2</v>
      </c>
      <c r="C500" s="586"/>
      <c r="D500" s="587"/>
      <c r="E500" s="587"/>
      <c r="F500" s="588"/>
      <c r="G500" s="589"/>
      <c r="H500" s="589"/>
      <c r="I500" s="589"/>
      <c r="J500" s="589"/>
      <c r="K500" s="590"/>
      <c r="L500" s="589"/>
      <c r="M500" s="591"/>
      <c r="N500" s="592"/>
      <c r="O500" s="593"/>
      <c r="P500" s="594"/>
      <c r="Q500" s="596"/>
      <c r="S500" s="58"/>
      <c r="T500" s="58"/>
    </row>
    <row r="501" spans="1:20" ht="12.75">
      <c r="A501" s="1613"/>
      <c r="B501" s="161">
        <v>3</v>
      </c>
      <c r="C501" s="586"/>
      <c r="D501" s="587"/>
      <c r="E501" s="587"/>
      <c r="F501" s="588"/>
      <c r="G501" s="589"/>
      <c r="H501" s="589"/>
      <c r="I501" s="589"/>
      <c r="J501" s="589"/>
      <c r="K501" s="590"/>
      <c r="L501" s="589"/>
      <c r="M501" s="591"/>
      <c r="N501" s="592"/>
      <c r="O501" s="593"/>
      <c r="P501" s="594"/>
      <c r="Q501" s="596"/>
      <c r="S501" s="58"/>
      <c r="T501" s="58"/>
    </row>
    <row r="502" spans="1:20" ht="12.75">
      <c r="A502" s="1613"/>
      <c r="B502" s="161">
        <v>4</v>
      </c>
      <c r="C502" s="586"/>
      <c r="D502" s="587"/>
      <c r="E502" s="587"/>
      <c r="F502" s="588"/>
      <c r="G502" s="589"/>
      <c r="H502" s="589"/>
      <c r="I502" s="589"/>
      <c r="J502" s="589"/>
      <c r="K502" s="590"/>
      <c r="L502" s="589"/>
      <c r="M502" s="591"/>
      <c r="N502" s="592"/>
      <c r="O502" s="593"/>
      <c r="P502" s="594"/>
      <c r="Q502" s="596"/>
      <c r="S502" s="58"/>
      <c r="T502" s="58"/>
    </row>
    <row r="503" spans="1:20" ht="12.75">
      <c r="A503" s="1613"/>
      <c r="B503" s="161">
        <v>5</v>
      </c>
      <c r="C503" s="586"/>
      <c r="D503" s="587"/>
      <c r="E503" s="587"/>
      <c r="F503" s="588"/>
      <c r="G503" s="589"/>
      <c r="H503" s="589"/>
      <c r="I503" s="589"/>
      <c r="J503" s="589"/>
      <c r="K503" s="590"/>
      <c r="L503" s="589"/>
      <c r="M503" s="591"/>
      <c r="N503" s="592"/>
      <c r="O503" s="593"/>
      <c r="P503" s="594"/>
      <c r="Q503" s="596"/>
      <c r="S503" s="58"/>
      <c r="T503" s="58"/>
    </row>
    <row r="504" spans="1:20" ht="12.75">
      <c r="A504" s="1613"/>
      <c r="B504" s="161">
        <v>6</v>
      </c>
      <c r="C504" s="586"/>
      <c r="D504" s="587"/>
      <c r="E504" s="587"/>
      <c r="F504" s="588"/>
      <c r="G504" s="589"/>
      <c r="H504" s="589"/>
      <c r="I504" s="589"/>
      <c r="J504" s="589"/>
      <c r="K504" s="590"/>
      <c r="L504" s="589"/>
      <c r="M504" s="591"/>
      <c r="N504" s="592"/>
      <c r="O504" s="593"/>
      <c r="P504" s="594"/>
      <c r="Q504" s="596"/>
      <c r="S504" s="58"/>
      <c r="T504" s="58"/>
    </row>
    <row r="505" spans="1:20" ht="12.75">
      <c r="A505" s="1613"/>
      <c r="B505" s="161">
        <v>7</v>
      </c>
      <c r="C505" s="586"/>
      <c r="D505" s="587"/>
      <c r="E505" s="587"/>
      <c r="F505" s="588"/>
      <c r="G505" s="589"/>
      <c r="H505" s="589"/>
      <c r="I505" s="589"/>
      <c r="J505" s="589"/>
      <c r="K505" s="590"/>
      <c r="L505" s="589"/>
      <c r="M505" s="591"/>
      <c r="N505" s="592"/>
      <c r="O505" s="593"/>
      <c r="P505" s="594"/>
      <c r="Q505" s="596"/>
      <c r="S505" s="58"/>
      <c r="T505" s="58"/>
    </row>
    <row r="506" spans="1:20" ht="12.75">
      <c r="A506" s="1613"/>
      <c r="B506" s="161">
        <v>8</v>
      </c>
      <c r="C506" s="586"/>
      <c r="D506" s="587"/>
      <c r="E506" s="587"/>
      <c r="F506" s="588"/>
      <c r="G506" s="589"/>
      <c r="H506" s="589"/>
      <c r="I506" s="589"/>
      <c r="J506" s="589"/>
      <c r="K506" s="590"/>
      <c r="L506" s="589"/>
      <c r="M506" s="591"/>
      <c r="N506" s="592"/>
      <c r="O506" s="593"/>
      <c r="P506" s="594"/>
      <c r="Q506" s="596"/>
      <c r="S506" s="58"/>
      <c r="T506" s="58"/>
    </row>
    <row r="507" spans="1:20" ht="12.75">
      <c r="A507" s="1613"/>
      <c r="B507" s="161">
        <v>9</v>
      </c>
      <c r="C507" s="586"/>
      <c r="D507" s="587"/>
      <c r="E507" s="587"/>
      <c r="F507" s="588"/>
      <c r="G507" s="589"/>
      <c r="H507" s="589"/>
      <c r="I507" s="589"/>
      <c r="J507" s="589"/>
      <c r="K507" s="590"/>
      <c r="L507" s="589"/>
      <c r="M507" s="591"/>
      <c r="N507" s="592"/>
      <c r="O507" s="593"/>
      <c r="P507" s="594"/>
      <c r="Q507" s="596"/>
      <c r="S507" s="58"/>
      <c r="T507" s="58"/>
    </row>
    <row r="508" spans="1:20" ht="13.5" thickBot="1">
      <c r="A508" s="1613"/>
      <c r="B508" s="161">
        <v>10</v>
      </c>
      <c r="C508" s="586"/>
      <c r="D508" s="587"/>
      <c r="E508" s="587"/>
      <c r="F508" s="588"/>
      <c r="G508" s="589"/>
      <c r="H508" s="589"/>
      <c r="I508" s="589"/>
      <c r="J508" s="589"/>
      <c r="K508" s="590"/>
      <c r="L508" s="589"/>
      <c r="M508" s="591"/>
      <c r="N508" s="592"/>
      <c r="O508" s="593"/>
      <c r="P508" s="594"/>
      <c r="Q508" s="752"/>
      <c r="S508" s="58"/>
      <c r="T508" s="58"/>
    </row>
    <row r="509" spans="1:20" ht="12.75">
      <c r="A509" s="1614" t="s">
        <v>148</v>
      </c>
      <c r="B509" s="17">
        <v>1</v>
      </c>
      <c r="C509" s="597"/>
      <c r="D509" s="598"/>
      <c r="E509" s="598"/>
      <c r="F509" s="599"/>
      <c r="G509" s="599"/>
      <c r="H509" s="599"/>
      <c r="I509" s="599"/>
      <c r="J509" s="599"/>
      <c r="K509" s="600"/>
      <c r="L509" s="599"/>
      <c r="M509" s="601"/>
      <c r="N509" s="602"/>
      <c r="O509" s="603"/>
      <c r="P509" s="604"/>
      <c r="Q509" s="605"/>
      <c r="S509" s="58"/>
      <c r="T509" s="58"/>
    </row>
    <row r="510" spans="1:20" ht="12.75">
      <c r="A510" s="1597"/>
      <c r="B510" s="18">
        <v>2</v>
      </c>
      <c r="C510" s="606"/>
      <c r="D510" s="607"/>
      <c r="E510" s="607"/>
      <c r="F510" s="608"/>
      <c r="G510" s="608"/>
      <c r="H510" s="608"/>
      <c r="I510" s="608"/>
      <c r="J510" s="608"/>
      <c r="K510" s="609"/>
      <c r="L510" s="608"/>
      <c r="M510" s="610"/>
      <c r="N510" s="611"/>
      <c r="O510" s="612"/>
      <c r="P510" s="613"/>
      <c r="Q510" s="614"/>
      <c r="S510" s="58"/>
      <c r="T510" s="58"/>
    </row>
    <row r="511" spans="1:20" ht="12.75">
      <c r="A511" s="1597"/>
      <c r="B511" s="18">
        <v>3</v>
      </c>
      <c r="C511" s="606"/>
      <c r="D511" s="607"/>
      <c r="E511" s="607"/>
      <c r="F511" s="608"/>
      <c r="G511" s="608"/>
      <c r="H511" s="608"/>
      <c r="I511" s="608"/>
      <c r="J511" s="608"/>
      <c r="K511" s="609"/>
      <c r="L511" s="608"/>
      <c r="M511" s="610"/>
      <c r="N511" s="611"/>
      <c r="O511" s="612"/>
      <c r="P511" s="613"/>
      <c r="Q511" s="614"/>
      <c r="S511" s="58"/>
      <c r="T511" s="58"/>
    </row>
    <row r="512" spans="1:20" ht="12.75">
      <c r="A512" s="1597"/>
      <c r="B512" s="18">
        <v>4</v>
      </c>
      <c r="C512" s="606"/>
      <c r="D512" s="607"/>
      <c r="E512" s="607"/>
      <c r="F512" s="608"/>
      <c r="G512" s="608"/>
      <c r="H512" s="608"/>
      <c r="I512" s="608"/>
      <c r="J512" s="608"/>
      <c r="K512" s="609"/>
      <c r="L512" s="608"/>
      <c r="M512" s="610"/>
      <c r="N512" s="611"/>
      <c r="O512" s="612"/>
      <c r="P512" s="613"/>
      <c r="Q512" s="614"/>
      <c r="S512" s="58"/>
      <c r="T512" s="58"/>
    </row>
    <row r="513" spans="1:20" ht="12.75">
      <c r="A513" s="1597"/>
      <c r="B513" s="18">
        <v>5</v>
      </c>
      <c r="C513" s="606"/>
      <c r="D513" s="607"/>
      <c r="E513" s="607"/>
      <c r="F513" s="608"/>
      <c r="G513" s="608"/>
      <c r="H513" s="608"/>
      <c r="I513" s="608"/>
      <c r="J513" s="608"/>
      <c r="K513" s="609"/>
      <c r="L513" s="608"/>
      <c r="M513" s="610"/>
      <c r="N513" s="611"/>
      <c r="O513" s="612"/>
      <c r="P513" s="613"/>
      <c r="Q513" s="614"/>
      <c r="S513" s="58"/>
      <c r="T513" s="58"/>
    </row>
    <row r="514" spans="1:20" ht="12.75">
      <c r="A514" s="1597"/>
      <c r="B514" s="18">
        <v>6</v>
      </c>
      <c r="C514" s="606"/>
      <c r="D514" s="607"/>
      <c r="E514" s="607"/>
      <c r="F514" s="608"/>
      <c r="G514" s="608"/>
      <c r="H514" s="608"/>
      <c r="I514" s="608"/>
      <c r="J514" s="608"/>
      <c r="K514" s="609"/>
      <c r="L514" s="608"/>
      <c r="M514" s="610"/>
      <c r="N514" s="611"/>
      <c r="O514" s="612"/>
      <c r="P514" s="613"/>
      <c r="Q514" s="614"/>
      <c r="S514" s="58"/>
      <c r="T514" s="58"/>
    </row>
    <row r="515" spans="1:20" ht="12.75">
      <c r="A515" s="1597"/>
      <c r="B515" s="18">
        <v>7</v>
      </c>
      <c r="C515" s="606"/>
      <c r="D515" s="607"/>
      <c r="E515" s="607"/>
      <c r="F515" s="608"/>
      <c r="G515" s="608"/>
      <c r="H515" s="608"/>
      <c r="I515" s="608"/>
      <c r="J515" s="608"/>
      <c r="K515" s="609"/>
      <c r="L515" s="608"/>
      <c r="M515" s="610"/>
      <c r="N515" s="611"/>
      <c r="O515" s="612"/>
      <c r="P515" s="613"/>
      <c r="Q515" s="614"/>
      <c r="S515" s="58"/>
      <c r="T515" s="58"/>
    </row>
    <row r="516" spans="1:20" ht="12.75">
      <c r="A516" s="1597"/>
      <c r="B516" s="18">
        <v>8</v>
      </c>
      <c r="C516" s="606"/>
      <c r="D516" s="607"/>
      <c r="E516" s="607"/>
      <c r="F516" s="608"/>
      <c r="G516" s="608"/>
      <c r="H516" s="608"/>
      <c r="I516" s="608"/>
      <c r="J516" s="608"/>
      <c r="K516" s="609"/>
      <c r="L516" s="608"/>
      <c r="M516" s="610"/>
      <c r="N516" s="611"/>
      <c r="O516" s="612"/>
      <c r="P516" s="613"/>
      <c r="Q516" s="614"/>
      <c r="S516" s="58"/>
      <c r="T516" s="58"/>
    </row>
    <row r="517" spans="1:20" ht="12.75">
      <c r="A517" s="1597"/>
      <c r="B517" s="18">
        <v>9</v>
      </c>
      <c r="C517" s="606"/>
      <c r="D517" s="607"/>
      <c r="E517" s="607"/>
      <c r="F517" s="608"/>
      <c r="G517" s="608"/>
      <c r="H517" s="608"/>
      <c r="I517" s="608"/>
      <c r="J517" s="608"/>
      <c r="K517" s="609"/>
      <c r="L517" s="608"/>
      <c r="M517" s="610"/>
      <c r="N517" s="611"/>
      <c r="O517" s="612"/>
      <c r="P517" s="613"/>
      <c r="Q517" s="614"/>
      <c r="S517" s="58"/>
      <c r="T517" s="58"/>
    </row>
    <row r="518" spans="1:20" ht="13.5" thickBot="1">
      <c r="A518" s="1615"/>
      <c r="B518" s="60">
        <v>10</v>
      </c>
      <c r="C518" s="606"/>
      <c r="D518" s="607"/>
      <c r="E518" s="607"/>
      <c r="F518" s="608"/>
      <c r="G518" s="608"/>
      <c r="H518" s="608"/>
      <c r="I518" s="608"/>
      <c r="J518" s="608"/>
      <c r="K518" s="609"/>
      <c r="L518" s="608"/>
      <c r="M518" s="610"/>
      <c r="N518" s="611"/>
      <c r="O518" s="612"/>
      <c r="P518" s="613"/>
      <c r="Q518" s="614"/>
      <c r="S518" s="58"/>
      <c r="T518" s="58"/>
    </row>
    <row r="519" spans="1:20" ht="12.75">
      <c r="A519" s="1616" t="s">
        <v>158</v>
      </c>
      <c r="B519" s="182">
        <v>1</v>
      </c>
      <c r="C519" s="615"/>
      <c r="D519" s="616"/>
      <c r="E519" s="616"/>
      <c r="F519" s="617"/>
      <c r="G519" s="617"/>
      <c r="H519" s="617"/>
      <c r="I519" s="617"/>
      <c r="J519" s="617"/>
      <c r="K519" s="618"/>
      <c r="L519" s="617"/>
      <c r="M519" s="619"/>
      <c r="N519" s="620"/>
      <c r="O519" s="621"/>
      <c r="P519" s="622"/>
      <c r="Q519" s="623"/>
      <c r="S519" s="58"/>
      <c r="T519" s="58"/>
    </row>
    <row r="520" spans="1:20" ht="12.75">
      <c r="A520" s="1617"/>
      <c r="B520" s="191">
        <v>2</v>
      </c>
      <c r="C520" s="624"/>
      <c r="D520" s="625"/>
      <c r="E520" s="625"/>
      <c r="F520" s="626"/>
      <c r="G520" s="626"/>
      <c r="H520" s="626"/>
      <c r="I520" s="626"/>
      <c r="J520" s="626"/>
      <c r="K520" s="627"/>
      <c r="L520" s="626"/>
      <c r="M520" s="628"/>
      <c r="N520" s="629"/>
      <c r="O520" s="630"/>
      <c r="P520" s="631"/>
      <c r="Q520" s="632"/>
      <c r="S520" s="58"/>
      <c r="T520" s="58"/>
    </row>
    <row r="521" spans="1:20" ht="12.75">
      <c r="A521" s="1617"/>
      <c r="B521" s="191">
        <v>3</v>
      </c>
      <c r="C521" s="624"/>
      <c r="D521" s="625"/>
      <c r="E521" s="625"/>
      <c r="F521" s="626"/>
      <c r="G521" s="626"/>
      <c r="H521" s="626"/>
      <c r="I521" s="626"/>
      <c r="J521" s="626"/>
      <c r="K521" s="627"/>
      <c r="L521" s="626"/>
      <c r="M521" s="628"/>
      <c r="N521" s="629"/>
      <c r="O521" s="630"/>
      <c r="P521" s="631"/>
      <c r="Q521" s="632"/>
      <c r="S521" s="58"/>
      <c r="T521" s="58"/>
    </row>
    <row r="522" spans="1:20" ht="12.75">
      <c r="A522" s="1617"/>
      <c r="B522" s="191">
        <v>4</v>
      </c>
      <c r="C522" s="624"/>
      <c r="D522" s="625"/>
      <c r="E522" s="625"/>
      <c r="F522" s="626"/>
      <c r="G522" s="626"/>
      <c r="H522" s="626"/>
      <c r="I522" s="626"/>
      <c r="J522" s="626"/>
      <c r="K522" s="627"/>
      <c r="L522" s="626"/>
      <c r="M522" s="628"/>
      <c r="N522" s="629"/>
      <c r="O522" s="630"/>
      <c r="P522" s="631"/>
      <c r="Q522" s="632"/>
      <c r="S522" s="58"/>
      <c r="T522" s="58"/>
    </row>
    <row r="523" spans="1:20" ht="12.75">
      <c r="A523" s="1617"/>
      <c r="B523" s="191">
        <v>5</v>
      </c>
      <c r="C523" s="624"/>
      <c r="D523" s="625"/>
      <c r="E523" s="625"/>
      <c r="F523" s="626"/>
      <c r="G523" s="626"/>
      <c r="H523" s="626"/>
      <c r="I523" s="626"/>
      <c r="J523" s="626"/>
      <c r="K523" s="627"/>
      <c r="L523" s="626"/>
      <c r="M523" s="628"/>
      <c r="N523" s="629"/>
      <c r="O523" s="630"/>
      <c r="P523" s="631"/>
      <c r="Q523" s="632"/>
      <c r="S523" s="58"/>
      <c r="T523" s="58"/>
    </row>
    <row r="524" spans="1:20" ht="12.75">
      <c r="A524" s="1617"/>
      <c r="B524" s="191">
        <v>6</v>
      </c>
      <c r="C524" s="624"/>
      <c r="D524" s="625"/>
      <c r="E524" s="625"/>
      <c r="F524" s="626"/>
      <c r="G524" s="626"/>
      <c r="H524" s="626"/>
      <c r="I524" s="626"/>
      <c r="J524" s="626"/>
      <c r="K524" s="627"/>
      <c r="L524" s="626"/>
      <c r="M524" s="628"/>
      <c r="N524" s="629"/>
      <c r="O524" s="630"/>
      <c r="P524" s="631"/>
      <c r="Q524" s="632"/>
      <c r="S524" s="58"/>
      <c r="T524" s="58"/>
    </row>
    <row r="525" spans="1:20" ht="12.75">
      <c r="A525" s="1617"/>
      <c r="B525" s="191">
        <v>7</v>
      </c>
      <c r="C525" s="624"/>
      <c r="D525" s="625"/>
      <c r="E525" s="625"/>
      <c r="F525" s="626"/>
      <c r="G525" s="626"/>
      <c r="H525" s="626"/>
      <c r="I525" s="626"/>
      <c r="J525" s="626"/>
      <c r="K525" s="627"/>
      <c r="L525" s="626"/>
      <c r="M525" s="628"/>
      <c r="N525" s="629"/>
      <c r="O525" s="630"/>
      <c r="P525" s="631"/>
      <c r="Q525" s="632"/>
      <c r="S525" s="58"/>
      <c r="T525" s="58"/>
    </row>
    <row r="526" spans="1:20" ht="12.75">
      <c r="A526" s="1617"/>
      <c r="B526" s="191">
        <v>8</v>
      </c>
      <c r="C526" s="624"/>
      <c r="D526" s="625"/>
      <c r="E526" s="625"/>
      <c r="F526" s="626"/>
      <c r="G526" s="626"/>
      <c r="H526" s="626"/>
      <c r="I526" s="626"/>
      <c r="J526" s="626"/>
      <c r="K526" s="627"/>
      <c r="L526" s="626"/>
      <c r="M526" s="628"/>
      <c r="N526" s="629"/>
      <c r="O526" s="630"/>
      <c r="P526" s="631"/>
      <c r="Q526" s="632"/>
      <c r="S526" s="58"/>
      <c r="T526" s="58"/>
    </row>
    <row r="527" spans="1:20" ht="12.75">
      <c r="A527" s="1617"/>
      <c r="B527" s="191">
        <v>9</v>
      </c>
      <c r="C527" s="624"/>
      <c r="D527" s="625"/>
      <c r="E527" s="625"/>
      <c r="F527" s="626"/>
      <c r="G527" s="626"/>
      <c r="H527" s="626"/>
      <c r="I527" s="626"/>
      <c r="J527" s="626"/>
      <c r="K527" s="627"/>
      <c r="L527" s="626"/>
      <c r="M527" s="628"/>
      <c r="N527" s="629"/>
      <c r="O527" s="630"/>
      <c r="P527" s="631"/>
      <c r="Q527" s="632"/>
      <c r="S527" s="58"/>
      <c r="T527" s="58"/>
    </row>
    <row r="528" spans="1:20" ht="13.5" thickBot="1">
      <c r="A528" s="1618"/>
      <c r="B528" s="200">
        <v>10</v>
      </c>
      <c r="C528" s="633"/>
      <c r="D528" s="634"/>
      <c r="E528" s="634"/>
      <c r="F528" s="635"/>
      <c r="G528" s="635"/>
      <c r="H528" s="635"/>
      <c r="I528" s="635"/>
      <c r="J528" s="635"/>
      <c r="K528" s="636"/>
      <c r="L528" s="635"/>
      <c r="M528" s="637"/>
      <c r="N528" s="638"/>
      <c r="O528" s="639"/>
      <c r="P528" s="640"/>
      <c r="Q528" s="641"/>
      <c r="S528" s="58"/>
      <c r="T528" s="58"/>
    </row>
    <row r="529" spans="1:20" ht="12.75">
      <c r="A529" s="1619" t="s">
        <v>169</v>
      </c>
      <c r="B529" s="124">
        <v>1</v>
      </c>
      <c r="C529" s="1764" t="s">
        <v>1026</v>
      </c>
      <c r="D529" s="1765">
        <v>59</v>
      </c>
      <c r="E529" s="1765">
        <v>1975</v>
      </c>
      <c r="F529" s="999">
        <v>17.905000000000001</v>
      </c>
      <c r="G529" s="999">
        <v>0</v>
      </c>
      <c r="H529" s="999">
        <v>0</v>
      </c>
      <c r="I529" s="999">
        <v>17.905000000000001</v>
      </c>
      <c r="J529" s="999">
        <v>2729.69</v>
      </c>
      <c r="K529" s="1000">
        <v>17.905000000000001</v>
      </c>
      <c r="L529" s="999">
        <v>2729.69</v>
      </c>
      <c r="M529" s="1001">
        <v>6.5593528935520154E-3</v>
      </c>
      <c r="N529" s="1002">
        <v>311.95800000000003</v>
      </c>
      <c r="O529" s="1003">
        <v>2.0462426099666997</v>
      </c>
      <c r="P529" s="1004">
        <v>393.56117361312096</v>
      </c>
      <c r="Q529" s="1005">
        <v>122.77455659800201</v>
      </c>
      <c r="S529" s="58"/>
      <c r="T529" s="58"/>
    </row>
    <row r="530" spans="1:20" ht="12.75">
      <c r="A530" s="1620"/>
      <c r="B530" s="124">
        <v>2</v>
      </c>
      <c r="C530" s="1764" t="s">
        <v>1027</v>
      </c>
      <c r="D530" s="1765">
        <v>30</v>
      </c>
      <c r="E530" s="1765">
        <v>1990</v>
      </c>
      <c r="F530" s="999">
        <v>35.664999999999999</v>
      </c>
      <c r="G530" s="999">
        <v>3.5916239999999999</v>
      </c>
      <c r="H530" s="999">
        <v>4.8</v>
      </c>
      <c r="I530" s="999">
        <v>27.27338</v>
      </c>
      <c r="J530" s="999">
        <v>1613.04</v>
      </c>
      <c r="K530" s="1000">
        <v>27.27338</v>
      </c>
      <c r="L530" s="999">
        <v>1613.04</v>
      </c>
      <c r="M530" s="1001">
        <v>1.6908061796359668E-2</v>
      </c>
      <c r="N530" s="1002">
        <v>311.95800000000003</v>
      </c>
      <c r="O530" s="1003">
        <v>5.2746051418687694</v>
      </c>
      <c r="P530" s="1004">
        <v>1014.4837077815801</v>
      </c>
      <c r="Q530" s="1005">
        <v>316.47630851212614</v>
      </c>
      <c r="S530" s="58"/>
      <c r="T530" s="58"/>
    </row>
    <row r="531" spans="1:20" ht="12.75">
      <c r="A531" s="1620"/>
      <c r="B531" s="124">
        <v>3</v>
      </c>
      <c r="C531" s="1764" t="s">
        <v>1028</v>
      </c>
      <c r="D531" s="1765">
        <v>50</v>
      </c>
      <c r="E531" s="1765">
        <v>1972</v>
      </c>
      <c r="F531" s="999">
        <v>59.390999999999998</v>
      </c>
      <c r="G531" s="999">
        <v>3.8759999999999999</v>
      </c>
      <c r="H531" s="999">
        <v>8</v>
      </c>
      <c r="I531" s="999">
        <v>47.514999000000003</v>
      </c>
      <c r="J531" s="999">
        <v>2601.9</v>
      </c>
      <c r="K531" s="1000">
        <v>47.514999000000003</v>
      </c>
      <c r="L531" s="999">
        <v>2601.9</v>
      </c>
      <c r="M531" s="1001">
        <v>1.8261654560129136E-2</v>
      </c>
      <c r="N531" s="1002">
        <v>311.95800000000003</v>
      </c>
      <c r="O531" s="1003">
        <v>5.6968692332687656</v>
      </c>
      <c r="P531" s="1004">
        <v>1095.6992736077482</v>
      </c>
      <c r="Q531" s="1005">
        <v>341.81215399612591</v>
      </c>
      <c r="S531" s="58"/>
      <c r="T531" s="58"/>
    </row>
    <row r="532" spans="1:20" ht="12.75">
      <c r="A532" s="1620"/>
      <c r="B532" s="124">
        <v>4</v>
      </c>
      <c r="C532" s="1764" t="s">
        <v>1029</v>
      </c>
      <c r="D532" s="1765">
        <v>51</v>
      </c>
      <c r="E532" s="1765">
        <v>1972</v>
      </c>
      <c r="F532" s="999">
        <v>61.540999999999997</v>
      </c>
      <c r="G532" s="999">
        <v>5.8395000000000001</v>
      </c>
      <c r="H532" s="999">
        <v>8</v>
      </c>
      <c r="I532" s="999">
        <v>47.701498000000001</v>
      </c>
      <c r="J532" s="999">
        <v>2608.15</v>
      </c>
      <c r="K532" s="1000">
        <v>47.701498000000001</v>
      </c>
      <c r="L532" s="999">
        <v>2608.15</v>
      </c>
      <c r="M532" s="1001">
        <v>1.8289399766117747E-2</v>
      </c>
      <c r="N532" s="1002">
        <v>311.95800000000003</v>
      </c>
      <c r="O532" s="1003">
        <v>5.705524572238561</v>
      </c>
      <c r="P532" s="1004">
        <v>1097.3639859670648</v>
      </c>
      <c r="Q532" s="1005">
        <v>342.33147433431361</v>
      </c>
      <c r="S532" s="58"/>
      <c r="T532" s="58"/>
    </row>
    <row r="533" spans="1:20" ht="12.75">
      <c r="A533" s="1620"/>
      <c r="B533" s="124">
        <v>5</v>
      </c>
      <c r="C533" s="1764" t="s">
        <v>1030</v>
      </c>
      <c r="D533" s="1765">
        <v>39</v>
      </c>
      <c r="E533" s="1765">
        <v>1990</v>
      </c>
      <c r="F533" s="999">
        <v>52.055999999999997</v>
      </c>
      <c r="G533" s="999">
        <v>4.9319040000000003</v>
      </c>
      <c r="H533" s="999">
        <v>6.32</v>
      </c>
      <c r="I533" s="999">
        <v>40.804096999999999</v>
      </c>
      <c r="J533" s="999">
        <v>2218.0300000000002</v>
      </c>
      <c r="K533" s="1000">
        <v>40.804096999999999</v>
      </c>
      <c r="L533" s="999">
        <v>2218.0300000000002</v>
      </c>
      <c r="M533" s="1001">
        <v>1.8396548739196491E-2</v>
      </c>
      <c r="N533" s="1002">
        <v>311.95800000000003</v>
      </c>
      <c r="O533" s="1003">
        <v>5.738950551582259</v>
      </c>
      <c r="P533" s="1004">
        <v>1103.7929243517895</v>
      </c>
      <c r="Q533" s="1005">
        <v>344.33703309493558</v>
      </c>
      <c r="S533" s="58"/>
      <c r="T533" s="58"/>
    </row>
    <row r="534" spans="1:20" ht="12.75">
      <c r="A534" s="1620"/>
      <c r="B534" s="124">
        <v>6</v>
      </c>
      <c r="C534" s="1764" t="s">
        <v>1031</v>
      </c>
      <c r="D534" s="1765">
        <v>30</v>
      </c>
      <c r="E534" s="1765">
        <v>1974</v>
      </c>
      <c r="F534" s="999">
        <v>39.868000000000002</v>
      </c>
      <c r="G534" s="999">
        <v>2.3862899999999998</v>
      </c>
      <c r="H534" s="999">
        <v>4.8</v>
      </c>
      <c r="I534" s="999">
        <v>32.681711</v>
      </c>
      <c r="J534" s="999">
        <v>1743.53</v>
      </c>
      <c r="K534" s="1000">
        <v>32.681711</v>
      </c>
      <c r="L534" s="999">
        <v>1743.53</v>
      </c>
      <c r="M534" s="1001">
        <v>1.8744564762292592E-2</v>
      </c>
      <c r="N534" s="1002">
        <v>311.95800000000003</v>
      </c>
      <c r="O534" s="1003">
        <v>5.8475169341152728</v>
      </c>
      <c r="P534" s="1004">
        <v>1124.6738857375556</v>
      </c>
      <c r="Q534" s="1005">
        <v>350.85101604691636</v>
      </c>
      <c r="S534" s="58"/>
      <c r="T534" s="58"/>
    </row>
    <row r="535" spans="1:20" ht="12.75">
      <c r="A535" s="1620"/>
      <c r="B535" s="124">
        <v>7</v>
      </c>
      <c r="C535" s="1764" t="s">
        <v>1032</v>
      </c>
      <c r="D535" s="1765">
        <v>59</v>
      </c>
      <c r="E535" s="1765">
        <v>1991</v>
      </c>
      <c r="F535" s="999">
        <v>59.015000000000001</v>
      </c>
      <c r="G535" s="999">
        <v>5.1882809999999999</v>
      </c>
      <c r="H535" s="999">
        <v>8</v>
      </c>
      <c r="I535" s="999">
        <v>45.826720000000002</v>
      </c>
      <c r="J535" s="999">
        <v>2442.5500000000002</v>
      </c>
      <c r="K535" s="1000">
        <v>45.826720000000002</v>
      </c>
      <c r="L535" s="999">
        <v>2442.5500000000002</v>
      </c>
      <c r="M535" s="1001">
        <v>1.8761834967554399E-2</v>
      </c>
      <c r="N535" s="1002">
        <v>311.95800000000003</v>
      </c>
      <c r="O535" s="1003">
        <v>5.8529045128083359</v>
      </c>
      <c r="P535" s="1004">
        <v>1125.7100980532639</v>
      </c>
      <c r="Q535" s="1005">
        <v>351.17427076850009</v>
      </c>
      <c r="S535" s="58"/>
      <c r="T535" s="58"/>
    </row>
    <row r="536" spans="1:20" ht="12.75">
      <c r="A536" s="1620"/>
      <c r="B536" s="124">
        <v>8</v>
      </c>
      <c r="C536" s="1764" t="s">
        <v>1033</v>
      </c>
      <c r="D536" s="1765">
        <v>39</v>
      </c>
      <c r="E536" s="1765">
        <v>1990</v>
      </c>
      <c r="F536" s="999">
        <v>54.567</v>
      </c>
      <c r="G536" s="999">
        <v>4.2986370000000003</v>
      </c>
      <c r="H536" s="999">
        <v>6.4</v>
      </c>
      <c r="I536" s="999">
        <v>43.868364</v>
      </c>
      <c r="J536" s="999">
        <v>2294.0500000000002</v>
      </c>
      <c r="K536" s="1000">
        <v>43.868364</v>
      </c>
      <c r="L536" s="999">
        <v>2294.0500000000002</v>
      </c>
      <c r="M536" s="1001">
        <v>1.912267125825505E-2</v>
      </c>
      <c r="N536" s="1002">
        <v>311.95800000000003</v>
      </c>
      <c r="O536" s="1003">
        <v>5.9654702803827293</v>
      </c>
      <c r="P536" s="1004">
        <v>1147.3602754953029</v>
      </c>
      <c r="Q536" s="1005">
        <v>357.92821682296375</v>
      </c>
      <c r="S536" s="58"/>
      <c r="T536" s="58"/>
    </row>
    <row r="537" spans="1:20" ht="12.75">
      <c r="A537" s="1620"/>
      <c r="B537" s="124">
        <v>9</v>
      </c>
      <c r="C537" s="1764" t="s">
        <v>1034</v>
      </c>
      <c r="D537" s="1765">
        <v>58</v>
      </c>
      <c r="E537" s="1765">
        <v>1991</v>
      </c>
      <c r="F537" s="999">
        <v>61.014000000000003</v>
      </c>
      <c r="G537" s="999">
        <v>4.7341259999999998</v>
      </c>
      <c r="H537" s="999">
        <v>9.44</v>
      </c>
      <c r="I537" s="999">
        <v>46.839872</v>
      </c>
      <c r="J537" s="999">
        <v>2439.79</v>
      </c>
      <c r="K537" s="1000">
        <v>46.839872</v>
      </c>
      <c r="L537" s="999">
        <v>2439.79</v>
      </c>
      <c r="M537" s="1001">
        <v>1.9198321166985683E-2</v>
      </c>
      <c r="N537" s="1002">
        <v>311.95800000000003</v>
      </c>
      <c r="O537" s="1003">
        <v>5.9890698746105206</v>
      </c>
      <c r="P537" s="1004">
        <v>1151.8992700191411</v>
      </c>
      <c r="Q537" s="1005">
        <v>359.34419247663124</v>
      </c>
      <c r="S537" s="58"/>
      <c r="T537" s="58"/>
    </row>
    <row r="538" spans="1:20" ht="13.5" thickBot="1">
      <c r="A538" s="1620"/>
      <c r="B538" s="214">
        <v>10</v>
      </c>
      <c r="C538" s="1766" t="s">
        <v>1035</v>
      </c>
      <c r="D538" s="1767">
        <v>50</v>
      </c>
      <c r="E538" s="1767">
        <v>1971</v>
      </c>
      <c r="F538" s="1063">
        <v>63.838000000000001</v>
      </c>
      <c r="G538" s="1063">
        <v>4.3639169999999998</v>
      </c>
      <c r="H538" s="1063">
        <v>9.6</v>
      </c>
      <c r="I538" s="1063">
        <v>49.874082000000001</v>
      </c>
      <c r="J538" s="1063">
        <v>2564.8000000000002</v>
      </c>
      <c r="K538" s="1064">
        <v>49.874082000000001</v>
      </c>
      <c r="L538" s="1063">
        <v>2564.8000000000002</v>
      </c>
      <c r="M538" s="1065">
        <v>1.9445602776044915E-2</v>
      </c>
      <c r="N538" s="1066">
        <v>311.95800000000003</v>
      </c>
      <c r="O538" s="1067">
        <v>6.0662113508094198</v>
      </c>
      <c r="P538" s="1068">
        <v>1166.736166562695</v>
      </c>
      <c r="Q538" s="1069">
        <v>363.97268104856528</v>
      </c>
      <c r="S538" s="58"/>
      <c r="T538" s="58"/>
    </row>
    <row r="539" spans="1:20" ht="12.75">
      <c r="A539" s="1604" t="s">
        <v>180</v>
      </c>
      <c r="B539" s="215">
        <v>1</v>
      </c>
      <c r="C539" s="1006" t="s">
        <v>348</v>
      </c>
      <c r="D539" s="1007">
        <v>26</v>
      </c>
      <c r="E539" s="1007">
        <v>1985</v>
      </c>
      <c r="F539" s="1008">
        <v>31.905000000000001</v>
      </c>
      <c r="G539" s="1008">
        <v>0</v>
      </c>
      <c r="H539" s="1008">
        <v>0</v>
      </c>
      <c r="I539" s="1008">
        <v>31.905004999999999</v>
      </c>
      <c r="J539" s="1008">
        <v>1415.92</v>
      </c>
      <c r="K539" s="1009">
        <v>31.905004999999999</v>
      </c>
      <c r="L539" s="1008">
        <v>1415.92</v>
      </c>
      <c r="M539" s="1010">
        <v>2.2533056246115599E-2</v>
      </c>
      <c r="N539" s="1011">
        <v>301.27600000000001</v>
      </c>
      <c r="O539" s="1012">
        <v>6.7886690536047238</v>
      </c>
      <c r="P539" s="1013">
        <v>1351.9833747669359</v>
      </c>
      <c r="Q539" s="1014">
        <v>407.32014321628338</v>
      </c>
      <c r="S539" s="58"/>
      <c r="T539" s="58"/>
    </row>
    <row r="540" spans="1:20" ht="12.75">
      <c r="A540" s="1605"/>
      <c r="B540" s="218">
        <v>2</v>
      </c>
      <c r="C540" s="1015" t="s">
        <v>1036</v>
      </c>
      <c r="D540" s="1016">
        <v>24</v>
      </c>
      <c r="E540" s="1016">
        <v>1969</v>
      </c>
      <c r="F540" s="1017">
        <v>29.742999999999999</v>
      </c>
      <c r="G540" s="1017">
        <v>0.96899999999999997</v>
      </c>
      <c r="H540" s="1017">
        <v>3.84</v>
      </c>
      <c r="I540" s="1017">
        <v>24.933999</v>
      </c>
      <c r="J540" s="1017">
        <v>1020.69</v>
      </c>
      <c r="K540" s="1018">
        <v>24.933999</v>
      </c>
      <c r="L540" s="1017">
        <v>1020.69</v>
      </c>
      <c r="M540" s="1019">
        <v>2.4428571848455455E-2</v>
      </c>
      <c r="N540" s="1020">
        <v>305.63600000000002</v>
      </c>
      <c r="O540" s="1021">
        <v>7.4662509854745318</v>
      </c>
      <c r="P540" s="1022">
        <v>1465.7143109073272</v>
      </c>
      <c r="Q540" s="1023">
        <v>447.97505912847186</v>
      </c>
      <c r="S540" s="58"/>
      <c r="T540" s="58"/>
    </row>
    <row r="541" spans="1:20" ht="12.75">
      <c r="A541" s="1605"/>
      <c r="B541" s="218">
        <v>3</v>
      </c>
      <c r="C541" s="1015" t="s">
        <v>349</v>
      </c>
      <c r="D541" s="1016">
        <v>16</v>
      </c>
      <c r="E541" s="1016">
        <v>1989</v>
      </c>
      <c r="F541" s="1017">
        <v>26.591000000000001</v>
      </c>
      <c r="G541" s="1017">
        <v>0</v>
      </c>
      <c r="H541" s="1017">
        <v>0</v>
      </c>
      <c r="I541" s="1017">
        <v>26.590999</v>
      </c>
      <c r="J541" s="1017">
        <v>1072.46</v>
      </c>
      <c r="K541" s="1018">
        <v>26.590999</v>
      </c>
      <c r="L541" s="1017">
        <v>1072.46</v>
      </c>
      <c r="M541" s="1019">
        <v>2.4794396993827274E-2</v>
      </c>
      <c r="N541" s="1020">
        <v>301.27600000000001</v>
      </c>
      <c r="O541" s="1021">
        <v>7.4699567487123062</v>
      </c>
      <c r="P541" s="1022">
        <v>1487.6638196296362</v>
      </c>
      <c r="Q541" s="1023">
        <v>448.19740492273831</v>
      </c>
      <c r="S541" s="58"/>
      <c r="T541" s="58"/>
    </row>
    <row r="542" spans="1:20" ht="12.75">
      <c r="A542" s="1605"/>
      <c r="B542" s="218">
        <v>4</v>
      </c>
      <c r="C542" s="1015" t="s">
        <v>1037</v>
      </c>
      <c r="D542" s="1016">
        <v>37</v>
      </c>
      <c r="E542" s="1016">
        <v>1970</v>
      </c>
      <c r="F542" s="1017">
        <v>50.774000000000001</v>
      </c>
      <c r="G542" s="1017">
        <v>4.3962510000000004</v>
      </c>
      <c r="H542" s="1017">
        <v>5.76</v>
      </c>
      <c r="I542" s="1017">
        <v>40.617749000000003</v>
      </c>
      <c r="J542" s="1017">
        <v>1579.46</v>
      </c>
      <c r="K542" s="1018">
        <v>40.617749000000003</v>
      </c>
      <c r="L542" s="1017">
        <v>1579.46</v>
      </c>
      <c r="M542" s="1019">
        <v>2.5716225165562916E-2</v>
      </c>
      <c r="N542" s="1020">
        <v>294.95400000000006</v>
      </c>
      <c r="O542" s="1021">
        <v>7.5851034774834458</v>
      </c>
      <c r="P542" s="1022">
        <v>1542.9735099337749</v>
      </c>
      <c r="Q542" s="1023">
        <v>455.1062086490067</v>
      </c>
      <c r="S542" s="58"/>
      <c r="T542" s="58"/>
    </row>
    <row r="543" spans="1:20" ht="12.75">
      <c r="A543" s="1605"/>
      <c r="B543" s="218">
        <v>5</v>
      </c>
      <c r="C543" s="1015" t="s">
        <v>1038</v>
      </c>
      <c r="D543" s="1016">
        <v>40</v>
      </c>
      <c r="E543" s="1016">
        <v>1985</v>
      </c>
      <c r="F543" s="1017">
        <v>67.281000000000006</v>
      </c>
      <c r="G543" s="1017">
        <v>4.7883389999999997</v>
      </c>
      <c r="H543" s="1017">
        <v>6.4</v>
      </c>
      <c r="I543" s="1017">
        <v>56.092661999999997</v>
      </c>
      <c r="J543" s="1017">
        <v>2285.42</v>
      </c>
      <c r="K543" s="1018">
        <v>56.092661999999997</v>
      </c>
      <c r="L543" s="1017">
        <v>2285.42</v>
      </c>
      <c r="M543" s="1019">
        <v>2.4543699626326888E-2</v>
      </c>
      <c r="N543" s="1020">
        <v>311.95800000000003</v>
      </c>
      <c r="O543" s="1021">
        <v>7.6566034480296841</v>
      </c>
      <c r="P543" s="1022">
        <v>1472.6219775796133</v>
      </c>
      <c r="Q543" s="1023">
        <v>459.39620688178104</v>
      </c>
      <c r="S543" s="58"/>
      <c r="T543" s="58"/>
    </row>
    <row r="544" spans="1:20" ht="12.75">
      <c r="A544" s="1605"/>
      <c r="B544" s="218">
        <v>6</v>
      </c>
      <c r="C544" s="1015" t="s">
        <v>1039</v>
      </c>
      <c r="D544" s="1016">
        <v>40</v>
      </c>
      <c r="E544" s="1016">
        <v>1982</v>
      </c>
      <c r="F544" s="1017">
        <v>58.942999999999998</v>
      </c>
      <c r="G544" s="1017">
        <v>4.6152959999999998</v>
      </c>
      <c r="H544" s="1017">
        <v>6.4</v>
      </c>
      <c r="I544" s="1017">
        <v>47.927705000000003</v>
      </c>
      <c r="J544" s="1017">
        <v>1944.42</v>
      </c>
      <c r="K544" s="1018">
        <v>47.927705000000003</v>
      </c>
      <c r="L544" s="1017">
        <v>1944.42</v>
      </c>
      <c r="M544" s="1019">
        <v>2.4648843871180097E-2</v>
      </c>
      <c r="N544" s="1020">
        <v>311.95800000000003</v>
      </c>
      <c r="O544" s="1021">
        <v>7.6894040363656018</v>
      </c>
      <c r="P544" s="1022">
        <v>1478.9306322708057</v>
      </c>
      <c r="Q544" s="1023">
        <v>461.36424218193605</v>
      </c>
      <c r="S544" s="58"/>
      <c r="T544" s="58"/>
    </row>
    <row r="545" spans="1:20" ht="12.75">
      <c r="A545" s="1605"/>
      <c r="B545" s="218">
        <v>7</v>
      </c>
      <c r="C545" s="1015" t="s">
        <v>1040</v>
      </c>
      <c r="D545" s="1016">
        <v>45</v>
      </c>
      <c r="E545" s="1016">
        <v>1978</v>
      </c>
      <c r="F545" s="1017">
        <v>66.73</v>
      </c>
      <c r="G545" s="1017">
        <v>2.9815619999999998</v>
      </c>
      <c r="H545" s="1017">
        <v>7.2</v>
      </c>
      <c r="I545" s="1017">
        <v>56.548442000000001</v>
      </c>
      <c r="J545" s="1017">
        <v>2206.29</v>
      </c>
      <c r="K545" s="1018">
        <v>56.548442000000001</v>
      </c>
      <c r="L545" s="1017">
        <v>2206.29</v>
      </c>
      <c r="M545" s="1019">
        <v>2.5630557179699861E-2</v>
      </c>
      <c r="N545" s="1020">
        <v>311.95800000000003</v>
      </c>
      <c r="O545" s="1021">
        <v>7.9956573566648101</v>
      </c>
      <c r="P545" s="1022">
        <v>1537.8334307819916</v>
      </c>
      <c r="Q545" s="1023">
        <v>479.73944139988862</v>
      </c>
      <c r="S545" s="58"/>
      <c r="T545" s="58"/>
    </row>
    <row r="546" spans="1:20" ht="12.75">
      <c r="A546" s="1605"/>
      <c r="B546" s="218">
        <v>8</v>
      </c>
      <c r="C546" s="1015" t="s">
        <v>1041</v>
      </c>
      <c r="D546" s="1016">
        <v>36</v>
      </c>
      <c r="E546" s="1016">
        <v>1972</v>
      </c>
      <c r="F546" s="1017">
        <v>47.918999999999997</v>
      </c>
      <c r="G546" s="1017">
        <v>2.6775000000000002</v>
      </c>
      <c r="H546" s="1017">
        <v>5.76</v>
      </c>
      <c r="I546" s="1017">
        <v>39.481498000000002</v>
      </c>
      <c r="J546" s="1017">
        <v>1508.84</v>
      </c>
      <c r="K546" s="1018">
        <v>39.481498000000002</v>
      </c>
      <c r="L546" s="1017">
        <v>1508.84</v>
      </c>
      <c r="M546" s="1019">
        <v>2.6166789056493733E-2</v>
      </c>
      <c r="N546" s="1020">
        <v>305.63600000000002</v>
      </c>
      <c r="O546" s="1021">
        <v>7.997512740070519</v>
      </c>
      <c r="P546" s="1022">
        <v>1570.0073433896241</v>
      </c>
      <c r="Q546" s="1023">
        <v>479.8507644042312</v>
      </c>
      <c r="S546" s="58"/>
      <c r="T546" s="58"/>
    </row>
    <row r="547" spans="1:20" ht="12.75">
      <c r="A547" s="1605"/>
      <c r="B547" s="218">
        <v>9</v>
      </c>
      <c r="C547" s="1015" t="s">
        <v>1042</v>
      </c>
      <c r="D547" s="1016">
        <v>20</v>
      </c>
      <c r="E547" s="1016">
        <v>1990</v>
      </c>
      <c r="F547" s="1017">
        <v>35.087000000000003</v>
      </c>
      <c r="G547" s="1017">
        <v>1.9900199999999999</v>
      </c>
      <c r="H547" s="1017">
        <v>3.2</v>
      </c>
      <c r="I547" s="1017">
        <v>29.896979999999999</v>
      </c>
      <c r="J547" s="1017">
        <v>1074.54</v>
      </c>
      <c r="K547" s="1018">
        <v>29.896979999999999</v>
      </c>
      <c r="L547" s="1017">
        <v>1074.54</v>
      </c>
      <c r="M547" s="1019">
        <v>2.7823049863197277E-2</v>
      </c>
      <c r="N547" s="1020">
        <v>294.95400000000006</v>
      </c>
      <c r="O547" s="1021">
        <v>8.2065198493494922</v>
      </c>
      <c r="P547" s="1022">
        <v>1669.3829917918365</v>
      </c>
      <c r="Q547" s="1023">
        <v>492.39119096096942</v>
      </c>
      <c r="S547" s="58"/>
      <c r="T547" s="58"/>
    </row>
    <row r="548" spans="1:20" ht="13.5" thickBot="1">
      <c r="A548" s="1606"/>
      <c r="B548" s="221">
        <v>10</v>
      </c>
      <c r="C548" s="1024"/>
      <c r="D548" s="1025"/>
      <c r="E548" s="1025"/>
      <c r="F548" s="1026"/>
      <c r="G548" s="1026"/>
      <c r="H548" s="1026"/>
      <c r="I548" s="1026"/>
      <c r="J548" s="1026"/>
      <c r="K548" s="1027"/>
      <c r="L548" s="1026"/>
      <c r="M548" s="1028"/>
      <c r="N548" s="1029"/>
      <c r="O548" s="1030"/>
      <c r="P548" s="1031"/>
      <c r="Q548" s="1032"/>
      <c r="S548" s="58"/>
      <c r="T548" s="58"/>
    </row>
    <row r="549" spans="1:20" ht="12.75">
      <c r="A549" s="1607" t="s">
        <v>191</v>
      </c>
      <c r="B549" s="24">
        <v>1</v>
      </c>
      <c r="C549" s="1033" t="s">
        <v>1043</v>
      </c>
      <c r="D549" s="1034">
        <v>24</v>
      </c>
      <c r="E549" s="1034">
        <v>1962</v>
      </c>
      <c r="F549" s="1035">
        <v>35.314</v>
      </c>
      <c r="G549" s="1035">
        <v>1.8569100000000001</v>
      </c>
      <c r="H549" s="1035">
        <v>0</v>
      </c>
      <c r="I549" s="1035">
        <v>33.457089000000003</v>
      </c>
      <c r="J549" s="1035">
        <v>1108.08</v>
      </c>
      <c r="K549" s="1036">
        <v>33.457089000000003</v>
      </c>
      <c r="L549" s="1035">
        <v>1108.08</v>
      </c>
      <c r="M549" s="1037">
        <v>3.0193748646307132E-2</v>
      </c>
      <c r="N549" s="1038">
        <v>301.27600000000001</v>
      </c>
      <c r="O549" s="1039">
        <v>9.0966518171648278</v>
      </c>
      <c r="P549" s="1040">
        <v>1811.6249187784279</v>
      </c>
      <c r="Q549" s="1041">
        <v>545.79910902988968</v>
      </c>
      <c r="S549" s="58"/>
      <c r="T549" s="58"/>
    </row>
    <row r="550" spans="1:20" ht="12.75">
      <c r="A550" s="1608"/>
      <c r="B550" s="26">
        <v>2</v>
      </c>
      <c r="C550" s="1042" t="s">
        <v>1044</v>
      </c>
      <c r="D550" s="1043">
        <v>17</v>
      </c>
      <c r="E550" s="1043">
        <v>1983</v>
      </c>
      <c r="F550" s="1044">
        <v>40.884999999999998</v>
      </c>
      <c r="G550" s="1044">
        <v>1.4279999999999999</v>
      </c>
      <c r="H550" s="1044">
        <v>2.88</v>
      </c>
      <c r="I550" s="1044">
        <v>36.576999999999998</v>
      </c>
      <c r="J550" s="1044">
        <v>1153.81</v>
      </c>
      <c r="K550" s="1045">
        <v>36.576999999999998</v>
      </c>
      <c r="L550" s="1044">
        <v>1153.81</v>
      </c>
      <c r="M550" s="1046">
        <v>3.1701059966545618E-2</v>
      </c>
      <c r="N550" s="1047">
        <v>301.27600000000001</v>
      </c>
      <c r="O550" s="1048">
        <v>9.5507685424809985</v>
      </c>
      <c r="P550" s="1049">
        <v>1902.0635979927372</v>
      </c>
      <c r="Q550" s="1050">
        <v>573.04611254885992</v>
      </c>
      <c r="S550" s="58"/>
      <c r="T550" s="58"/>
    </row>
    <row r="551" spans="1:20" ht="12.75">
      <c r="A551" s="1608"/>
      <c r="B551" s="26">
        <v>3</v>
      </c>
      <c r="C551" s="1042" t="s">
        <v>1045</v>
      </c>
      <c r="D551" s="1043">
        <v>18</v>
      </c>
      <c r="E551" s="1043">
        <v>1989</v>
      </c>
      <c r="F551" s="1044">
        <v>30.8</v>
      </c>
      <c r="G551" s="1044">
        <v>0.81355200000000005</v>
      </c>
      <c r="H551" s="1044">
        <v>0</v>
      </c>
      <c r="I551" s="1044">
        <v>29.986450000000001</v>
      </c>
      <c r="J551" s="1044">
        <v>937.87</v>
      </c>
      <c r="K551" s="1045">
        <v>29.986450000000001</v>
      </c>
      <c r="L551" s="1044">
        <v>937.87</v>
      </c>
      <c r="M551" s="1046">
        <v>3.1972928017742333E-2</v>
      </c>
      <c r="N551" s="1047">
        <v>301.27600000000001</v>
      </c>
      <c r="O551" s="1048">
        <v>9.6326758614733397</v>
      </c>
      <c r="P551" s="1049">
        <v>1918.37568106454</v>
      </c>
      <c r="Q551" s="1050">
        <v>577.9605516884003</v>
      </c>
      <c r="S551" s="58"/>
      <c r="T551" s="58"/>
    </row>
    <row r="552" spans="1:20" ht="12.75">
      <c r="A552" s="1608"/>
      <c r="B552" s="26">
        <v>4</v>
      </c>
      <c r="C552" s="1042" t="s">
        <v>1046</v>
      </c>
      <c r="D552" s="1043">
        <v>12</v>
      </c>
      <c r="E552" s="1043">
        <v>1968</v>
      </c>
      <c r="F552" s="1044">
        <v>19.795999999999999</v>
      </c>
      <c r="G552" s="1044">
        <v>0.91800000000000004</v>
      </c>
      <c r="H552" s="1044">
        <v>0.12</v>
      </c>
      <c r="I552" s="1044">
        <v>18.758002000000001</v>
      </c>
      <c r="J552" s="1044">
        <v>536.53</v>
      </c>
      <c r="K552" s="1045">
        <v>18.758002000000001</v>
      </c>
      <c r="L552" s="1044">
        <v>536.53</v>
      </c>
      <c r="M552" s="1046">
        <v>3.4961702048347719E-2</v>
      </c>
      <c r="N552" s="1047">
        <v>301.27600000000001</v>
      </c>
      <c r="O552" s="1048">
        <v>10.533121746318008</v>
      </c>
      <c r="P552" s="1049">
        <v>2097.7021229008633</v>
      </c>
      <c r="Q552" s="1050">
        <v>631.98730477908055</v>
      </c>
      <c r="S552" s="58"/>
      <c r="T552" s="58"/>
    </row>
    <row r="553" spans="1:20" ht="12.75">
      <c r="A553" s="1608"/>
      <c r="B553" s="26">
        <v>5</v>
      </c>
      <c r="C553" s="1042" t="s">
        <v>1047</v>
      </c>
      <c r="D553" s="1043">
        <v>8</v>
      </c>
      <c r="E553" s="1043">
        <v>1972</v>
      </c>
      <c r="F553" s="1044">
        <v>16.015000000000001</v>
      </c>
      <c r="G553" s="1044">
        <v>0.44533200000000001</v>
      </c>
      <c r="H553" s="1044">
        <v>0.67</v>
      </c>
      <c r="I553" s="1044">
        <v>14.899668999999999</v>
      </c>
      <c r="J553" s="1044">
        <v>440.39</v>
      </c>
      <c r="K553" s="1045">
        <v>14.899668999999999</v>
      </c>
      <c r="L553" s="1044">
        <v>440.39</v>
      </c>
      <c r="M553" s="1046">
        <v>3.3832895842321575E-2</v>
      </c>
      <c r="N553" s="1047">
        <v>311.95800000000003</v>
      </c>
      <c r="O553" s="1048">
        <v>10.554442521178954</v>
      </c>
      <c r="P553" s="1049">
        <v>2029.9737505392948</v>
      </c>
      <c r="Q553" s="1050">
        <v>633.26655127073741</v>
      </c>
      <c r="S553" s="58"/>
      <c r="T553" s="58"/>
    </row>
    <row r="554" spans="1:20" ht="12.75">
      <c r="A554" s="1608"/>
      <c r="B554" s="26">
        <v>6</v>
      </c>
      <c r="C554" s="1042" t="s">
        <v>1048</v>
      </c>
      <c r="D554" s="1043">
        <v>6</v>
      </c>
      <c r="E554" s="1043">
        <v>1968</v>
      </c>
      <c r="F554" s="1044">
        <v>9.2629999999999999</v>
      </c>
      <c r="G554" s="1044">
        <v>0</v>
      </c>
      <c r="H554" s="1044">
        <v>0</v>
      </c>
      <c r="I554" s="1044">
        <v>9.2630009999999992</v>
      </c>
      <c r="J554" s="1044">
        <v>252.14</v>
      </c>
      <c r="K554" s="1045">
        <v>9.2630009999999992</v>
      </c>
      <c r="L554" s="1044">
        <v>252.14</v>
      </c>
      <c r="M554" s="1046">
        <v>3.6737530736892204E-2</v>
      </c>
      <c r="N554" s="1047">
        <v>301.27600000000001</v>
      </c>
      <c r="O554" s="1048">
        <v>11.068136310287937</v>
      </c>
      <c r="P554" s="1049">
        <v>2204.251844213532</v>
      </c>
      <c r="Q554" s="1050">
        <v>664.08817861727618</v>
      </c>
      <c r="S554" s="58"/>
      <c r="T554" s="58"/>
    </row>
    <row r="555" spans="1:20" ht="12.75">
      <c r="A555" s="1608"/>
      <c r="B555" s="26">
        <v>7</v>
      </c>
      <c r="C555" s="1042" t="s">
        <v>1049</v>
      </c>
      <c r="D555" s="1043">
        <v>6</v>
      </c>
      <c r="E555" s="1043">
        <v>1961</v>
      </c>
      <c r="F555" s="1044">
        <v>15.074</v>
      </c>
      <c r="G555" s="1044">
        <v>0</v>
      </c>
      <c r="H555" s="1044">
        <v>0</v>
      </c>
      <c r="I555" s="1044">
        <v>15.074</v>
      </c>
      <c r="J555" s="1044">
        <v>362.24</v>
      </c>
      <c r="K555" s="1045">
        <v>15.074</v>
      </c>
      <c r="L555" s="1044">
        <v>362.24</v>
      </c>
      <c r="M555" s="1046">
        <v>4.1613295053003534E-2</v>
      </c>
      <c r="N555" s="1047">
        <v>301.27600000000001</v>
      </c>
      <c r="O555" s="1048">
        <v>12.537087080388693</v>
      </c>
      <c r="P555" s="1049">
        <v>2496.797703180212</v>
      </c>
      <c r="Q555" s="1050">
        <v>752.22522482332158</v>
      </c>
      <c r="S555" s="58"/>
      <c r="T555" s="58"/>
    </row>
    <row r="556" spans="1:20" ht="12.75">
      <c r="A556" s="1608"/>
      <c r="B556" s="26">
        <v>8</v>
      </c>
      <c r="C556" s="1042" t="s">
        <v>1050</v>
      </c>
      <c r="D556" s="1043">
        <v>5</v>
      </c>
      <c r="E556" s="1043">
        <v>1961</v>
      </c>
      <c r="F556" s="1044">
        <v>10.76</v>
      </c>
      <c r="G556" s="1044">
        <v>0</v>
      </c>
      <c r="H556" s="1044">
        <v>0</v>
      </c>
      <c r="I556" s="1044">
        <v>10.76</v>
      </c>
      <c r="J556" s="1044">
        <v>223.64</v>
      </c>
      <c r="K556" s="1045">
        <v>10.76</v>
      </c>
      <c r="L556" s="1044">
        <v>223.64</v>
      </c>
      <c r="M556" s="1046">
        <v>4.8113038812377038E-2</v>
      </c>
      <c r="N556" s="1047">
        <v>301.27600000000001</v>
      </c>
      <c r="O556" s="1048">
        <v>14.495303881237705</v>
      </c>
      <c r="P556" s="1049">
        <v>2886.7823287426222</v>
      </c>
      <c r="Q556" s="1050">
        <v>869.7182328742623</v>
      </c>
      <c r="S556" s="58"/>
      <c r="T556" s="58"/>
    </row>
    <row r="557" spans="1:20" ht="12.75">
      <c r="A557" s="1608"/>
      <c r="B557" s="26">
        <v>9</v>
      </c>
      <c r="C557" s="1042" t="s">
        <v>1051</v>
      </c>
      <c r="D557" s="1043">
        <v>11</v>
      </c>
      <c r="E557" s="1043">
        <v>1976</v>
      </c>
      <c r="F557" s="1044">
        <v>66.686999999999998</v>
      </c>
      <c r="G557" s="1044">
        <v>5.5634880000000004</v>
      </c>
      <c r="H557" s="1044">
        <v>9.6</v>
      </c>
      <c r="I557" s="1044">
        <v>51.523508999999997</v>
      </c>
      <c r="J557" s="1044">
        <v>496.05</v>
      </c>
      <c r="K557" s="1045">
        <v>51.523508999999997</v>
      </c>
      <c r="L557" s="1044">
        <v>496.05</v>
      </c>
      <c r="M557" s="1046">
        <v>0.10386757181735712</v>
      </c>
      <c r="N557" s="1047">
        <v>301.27600000000001</v>
      </c>
      <c r="O557" s="1048">
        <v>31.292806566846085</v>
      </c>
      <c r="P557" s="1049">
        <v>6232.0543090414267</v>
      </c>
      <c r="Q557" s="1050">
        <v>1877.5683940107649</v>
      </c>
      <c r="S557" s="58"/>
      <c r="T557" s="58"/>
    </row>
    <row r="558" spans="1:20" ht="13.5" thickBot="1">
      <c r="A558" s="1609"/>
      <c r="B558" s="407">
        <v>10</v>
      </c>
      <c r="C558" s="1549"/>
      <c r="D558" s="1550"/>
      <c r="E558" s="1550"/>
      <c r="F558" s="1551"/>
      <c r="G558" s="1551"/>
      <c r="H558" s="1551"/>
      <c r="I558" s="1551"/>
      <c r="J558" s="1551"/>
      <c r="K558" s="1552"/>
      <c r="L558" s="1551"/>
      <c r="M558" s="1553"/>
      <c r="N558" s="1554"/>
      <c r="O558" s="1555"/>
      <c r="P558" s="1556"/>
      <c r="Q558" s="1557"/>
      <c r="S558" s="58"/>
      <c r="T558" s="58"/>
    </row>
    <row r="559" spans="1:20" ht="12.75">
      <c r="F559" s="140"/>
      <c r="G559" s="140"/>
      <c r="H559" s="140"/>
      <c r="I559" s="140"/>
      <c r="S559" s="58"/>
      <c r="T559" s="58"/>
    </row>
    <row r="560" spans="1:20" ht="15">
      <c r="A560" s="1708" t="s">
        <v>350</v>
      </c>
      <c r="B560" s="1708"/>
      <c r="C560" s="1708"/>
      <c r="D560" s="1708"/>
      <c r="E560" s="1708"/>
      <c r="F560" s="1708"/>
      <c r="G560" s="1708"/>
      <c r="H560" s="1708"/>
      <c r="I560" s="1708"/>
      <c r="J560" s="1708"/>
      <c r="K560" s="1708"/>
      <c r="L560" s="1708"/>
      <c r="M560" s="1708"/>
      <c r="N560" s="1708"/>
      <c r="O560" s="1708"/>
      <c r="P560" s="1708"/>
      <c r="Q560" s="1708"/>
      <c r="S560" s="923"/>
      <c r="T560" s="923"/>
    </row>
    <row r="561" spans="1:20" ht="12.75">
      <c r="A561" s="1611" t="s">
        <v>1052</v>
      </c>
      <c r="B561" s="1611"/>
      <c r="C561" s="1611"/>
      <c r="D561" s="1611"/>
      <c r="E561" s="1611"/>
      <c r="F561" s="1611"/>
      <c r="G561" s="1611"/>
      <c r="H561" s="1611"/>
      <c r="I561" s="1611"/>
      <c r="J561" s="1611"/>
      <c r="K561" s="1611"/>
      <c r="L561" s="1611"/>
      <c r="M561" s="1611"/>
      <c r="N561" s="1611"/>
      <c r="O561" s="1611"/>
      <c r="P561" s="1611"/>
      <c r="Q561" s="1611"/>
      <c r="S561" s="58"/>
      <c r="T561" s="58"/>
    </row>
    <row r="562" spans="1:20" ht="13.5" thickBot="1">
      <c r="F562" s="140"/>
      <c r="G562" s="140"/>
      <c r="H562" s="140"/>
      <c r="I562" s="140"/>
      <c r="S562" s="58"/>
      <c r="T562" s="58"/>
    </row>
    <row r="563" spans="1:20" ht="12.75">
      <c r="A563" s="1624" t="s">
        <v>1</v>
      </c>
      <c r="B563" s="1584" t="s">
        <v>0</v>
      </c>
      <c r="C563" s="1565" t="s">
        <v>2</v>
      </c>
      <c r="D563" s="1565" t="s">
        <v>3</v>
      </c>
      <c r="E563" s="1565" t="s">
        <v>13</v>
      </c>
      <c r="F563" s="1575" t="s">
        <v>14</v>
      </c>
      <c r="G563" s="1576"/>
      <c r="H563" s="1576"/>
      <c r="I563" s="1577"/>
      <c r="J563" s="1565" t="s">
        <v>4</v>
      </c>
      <c r="K563" s="1565" t="s">
        <v>15</v>
      </c>
      <c r="L563" s="1565" t="s">
        <v>5</v>
      </c>
      <c r="M563" s="1565" t="s">
        <v>6</v>
      </c>
      <c r="N563" s="1565" t="s">
        <v>16</v>
      </c>
      <c r="O563" s="1621" t="s">
        <v>17</v>
      </c>
      <c r="P563" s="1565" t="s">
        <v>25</v>
      </c>
      <c r="Q563" s="1567" t="s">
        <v>26</v>
      </c>
      <c r="S563" s="58"/>
      <c r="T563" s="58"/>
    </row>
    <row r="564" spans="1:20" ht="33.75">
      <c r="A564" s="1625"/>
      <c r="B564" s="1585"/>
      <c r="C564" s="1587"/>
      <c r="D564" s="1566"/>
      <c r="E564" s="1566"/>
      <c r="F564" s="21" t="s">
        <v>18</v>
      </c>
      <c r="G564" s="21" t="s">
        <v>19</v>
      </c>
      <c r="H564" s="21" t="s">
        <v>20</v>
      </c>
      <c r="I564" s="21" t="s">
        <v>21</v>
      </c>
      <c r="J564" s="1566"/>
      <c r="K564" s="1566"/>
      <c r="L564" s="1566"/>
      <c r="M564" s="1566"/>
      <c r="N564" s="1566"/>
      <c r="O564" s="1622"/>
      <c r="P564" s="1566"/>
      <c r="Q564" s="1568"/>
      <c r="S564" s="58"/>
      <c r="T564" s="58"/>
    </row>
    <row r="565" spans="1:20" ht="12.75">
      <c r="A565" s="1626"/>
      <c r="B565" s="1627"/>
      <c r="C565" s="1566"/>
      <c r="D565" s="150" t="s">
        <v>7</v>
      </c>
      <c r="E565" s="150" t="s">
        <v>8</v>
      </c>
      <c r="F565" s="150" t="s">
        <v>9</v>
      </c>
      <c r="G565" s="150" t="s">
        <v>9</v>
      </c>
      <c r="H565" s="150" t="s">
        <v>9</v>
      </c>
      <c r="I565" s="150" t="s">
        <v>9</v>
      </c>
      <c r="J565" s="150" t="s">
        <v>22</v>
      </c>
      <c r="K565" s="150" t="s">
        <v>9</v>
      </c>
      <c r="L565" s="150" t="s">
        <v>22</v>
      </c>
      <c r="M565" s="150" t="s">
        <v>93</v>
      </c>
      <c r="N565" s="150" t="s">
        <v>10</v>
      </c>
      <c r="O565" s="150" t="s">
        <v>94</v>
      </c>
      <c r="P565" s="151" t="s">
        <v>27</v>
      </c>
      <c r="Q565" s="152" t="s">
        <v>28</v>
      </c>
      <c r="S565" s="58"/>
      <c r="T565" s="58"/>
    </row>
    <row r="566" spans="1:20" ht="13.5" thickBot="1">
      <c r="A566" s="153">
        <v>1</v>
      </c>
      <c r="B566" s="154">
        <v>2</v>
      </c>
      <c r="C566" s="155">
        <v>3</v>
      </c>
      <c r="D566" s="156">
        <v>4</v>
      </c>
      <c r="E566" s="156">
        <v>5</v>
      </c>
      <c r="F566" s="156">
        <v>6</v>
      </c>
      <c r="G566" s="156">
        <v>7</v>
      </c>
      <c r="H566" s="156">
        <v>8</v>
      </c>
      <c r="I566" s="156">
        <v>9</v>
      </c>
      <c r="J566" s="156">
        <v>10</v>
      </c>
      <c r="K566" s="156">
        <v>11</v>
      </c>
      <c r="L566" s="155">
        <v>12</v>
      </c>
      <c r="M566" s="156">
        <v>13</v>
      </c>
      <c r="N566" s="156">
        <v>14</v>
      </c>
      <c r="O566" s="157">
        <v>15</v>
      </c>
      <c r="P566" s="155">
        <v>16</v>
      </c>
      <c r="Q566" s="158">
        <v>17</v>
      </c>
      <c r="S566" s="58"/>
      <c r="T566" s="58"/>
    </row>
    <row r="567" spans="1:20" ht="12.75">
      <c r="A567" s="1612" t="s">
        <v>140</v>
      </c>
      <c r="B567" s="406">
        <v>1</v>
      </c>
      <c r="C567" s="1770" t="s">
        <v>595</v>
      </c>
      <c r="D567" s="1771">
        <v>55</v>
      </c>
      <c r="E567" s="1771">
        <v>1993</v>
      </c>
      <c r="F567" s="1772">
        <v>61.805</v>
      </c>
      <c r="G567" s="1773">
        <v>8.7551699999999997</v>
      </c>
      <c r="H567" s="1773">
        <v>8.64</v>
      </c>
      <c r="I567" s="1773">
        <v>44.409827999999997</v>
      </c>
      <c r="J567" s="1773">
        <v>3524.86</v>
      </c>
      <c r="K567" s="1774">
        <v>44.409827999999997</v>
      </c>
      <c r="L567" s="1773">
        <v>3524.86</v>
      </c>
      <c r="M567" s="1775">
        <v>1.2599033153089767E-2</v>
      </c>
      <c r="N567" s="1776">
        <v>267.26799999999997</v>
      </c>
      <c r="O567" s="1777">
        <v>3.3673183927599957</v>
      </c>
      <c r="P567" s="1778">
        <v>755.94198918538598</v>
      </c>
      <c r="Q567" s="1779">
        <v>202.0391035655997</v>
      </c>
      <c r="S567" s="58"/>
      <c r="T567" s="58"/>
    </row>
    <row r="568" spans="1:20" ht="12.75">
      <c r="A568" s="1613"/>
      <c r="B568" s="161">
        <v>2</v>
      </c>
      <c r="C568" s="1770" t="s">
        <v>594</v>
      </c>
      <c r="D568" s="1771">
        <v>55</v>
      </c>
      <c r="E568" s="1771">
        <v>1990</v>
      </c>
      <c r="F568" s="1772">
        <v>65.442999999999998</v>
      </c>
      <c r="G568" s="1773">
        <v>6.7131809999999996</v>
      </c>
      <c r="H568" s="1773">
        <v>12.56</v>
      </c>
      <c r="I568" s="1773">
        <v>46.169820999999999</v>
      </c>
      <c r="J568" s="1773">
        <v>3527.73</v>
      </c>
      <c r="K568" s="1774">
        <v>46.169820999999999</v>
      </c>
      <c r="L568" s="1773">
        <v>3527.73</v>
      </c>
      <c r="M568" s="1775">
        <v>1.3087685565505297E-2</v>
      </c>
      <c r="N568" s="1776">
        <v>267.26799999999997</v>
      </c>
      <c r="O568" s="1777">
        <v>3.4979195457214693</v>
      </c>
      <c r="P568" s="1778">
        <v>785.26113393031778</v>
      </c>
      <c r="Q568" s="1780">
        <v>209.87517274328815</v>
      </c>
      <c r="S568" s="58"/>
      <c r="T568" s="58"/>
    </row>
    <row r="569" spans="1:20" ht="12.75">
      <c r="A569" s="1613"/>
      <c r="B569" s="161">
        <v>3</v>
      </c>
      <c r="C569" s="1770" t="s">
        <v>1054</v>
      </c>
      <c r="D569" s="1771">
        <v>25</v>
      </c>
      <c r="E569" s="1771">
        <v>1978</v>
      </c>
      <c r="F569" s="1772">
        <v>20.736999999999998</v>
      </c>
      <c r="G569" s="1773">
        <v>2.4224999999999999</v>
      </c>
      <c r="H569" s="1773">
        <v>1</v>
      </c>
      <c r="I569" s="1773">
        <v>17.314499999999999</v>
      </c>
      <c r="J569" s="1773">
        <v>1284.25</v>
      </c>
      <c r="K569" s="1774">
        <v>17.314499999999999</v>
      </c>
      <c r="L569" s="1773">
        <v>1284.25</v>
      </c>
      <c r="M569" s="1775">
        <v>1.3482188047498539E-2</v>
      </c>
      <c r="N569" s="1776">
        <v>267.26799999999997</v>
      </c>
      <c r="O569" s="1777">
        <v>3.6033574350788391</v>
      </c>
      <c r="P569" s="1778">
        <v>808.93128284991235</v>
      </c>
      <c r="Q569" s="1780">
        <v>216.20144610473037</v>
      </c>
      <c r="S569" s="58"/>
      <c r="T569" s="58"/>
    </row>
    <row r="570" spans="1:20" ht="12.75">
      <c r="A570" s="1613"/>
      <c r="B570" s="161">
        <v>4</v>
      </c>
      <c r="C570" s="1051" t="s">
        <v>596</v>
      </c>
      <c r="D570" s="1052">
        <v>54</v>
      </c>
      <c r="E570" s="1052">
        <v>1992</v>
      </c>
      <c r="F570" s="1053">
        <v>53.177999999999997</v>
      </c>
      <c r="G570" s="1054">
        <v>6.1757939999999998</v>
      </c>
      <c r="H570" s="1054">
        <v>8.64</v>
      </c>
      <c r="I570" s="1054">
        <v>38.362203000000001</v>
      </c>
      <c r="J570" s="1054">
        <v>2632.94</v>
      </c>
      <c r="K570" s="1055">
        <v>38.362203000000001</v>
      </c>
      <c r="L570" s="1054">
        <v>2632.94</v>
      </c>
      <c r="M570" s="1056">
        <v>1.4570101483512727E-2</v>
      </c>
      <c r="N570" s="1057">
        <v>267.26799999999997</v>
      </c>
      <c r="O570" s="1058">
        <v>3.8941218832954791</v>
      </c>
      <c r="P570" s="1781">
        <v>874.20608901076355</v>
      </c>
      <c r="Q570" s="1493">
        <v>233.64731299772873</v>
      </c>
      <c r="S570" s="58"/>
      <c r="T570" s="58"/>
    </row>
    <row r="571" spans="1:20" ht="12.75">
      <c r="A571" s="1613"/>
      <c r="B571" s="161">
        <v>5</v>
      </c>
      <c r="C571" s="1051" t="s">
        <v>597</v>
      </c>
      <c r="D571" s="1052">
        <v>44</v>
      </c>
      <c r="E571" s="1052">
        <v>2004</v>
      </c>
      <c r="F571" s="1053">
        <v>29.69</v>
      </c>
      <c r="G571" s="1054">
        <v>1.581</v>
      </c>
      <c r="H571" s="1054">
        <v>3.52</v>
      </c>
      <c r="I571" s="1054">
        <v>24.588999000000001</v>
      </c>
      <c r="J571" s="1054">
        <v>1548.41</v>
      </c>
      <c r="K571" s="1055">
        <v>24.588999000000001</v>
      </c>
      <c r="L571" s="1054">
        <v>1548.41</v>
      </c>
      <c r="M571" s="1056">
        <v>1.5880160293462325E-2</v>
      </c>
      <c r="N571" s="1057">
        <v>267.26799999999997</v>
      </c>
      <c r="O571" s="1058">
        <v>4.244258681313088</v>
      </c>
      <c r="P571" s="1781">
        <v>952.80961760773948</v>
      </c>
      <c r="Q571" s="1493">
        <v>254.6555208787853</v>
      </c>
      <c r="S571" s="58"/>
      <c r="T571" s="58"/>
    </row>
    <row r="572" spans="1:20" ht="12.75">
      <c r="A572" s="1613"/>
      <c r="B572" s="161">
        <v>6</v>
      </c>
      <c r="C572" s="160"/>
      <c r="D572" s="161"/>
      <c r="E572" s="161"/>
      <c r="F572" s="162"/>
      <c r="G572" s="163"/>
      <c r="H572" s="163"/>
      <c r="I572" s="163"/>
      <c r="J572" s="163"/>
      <c r="K572" s="164"/>
      <c r="L572" s="163"/>
      <c r="M572" s="165"/>
      <c r="N572" s="166"/>
      <c r="O572" s="167"/>
      <c r="P572" s="168"/>
      <c r="Q572" s="169"/>
      <c r="S572" s="58"/>
      <c r="T572" s="58"/>
    </row>
    <row r="573" spans="1:20" ht="12.75">
      <c r="A573" s="1613"/>
      <c r="B573" s="161">
        <v>7</v>
      </c>
      <c r="C573" s="160"/>
      <c r="D573" s="161"/>
      <c r="E573" s="161"/>
      <c r="F573" s="162"/>
      <c r="G573" s="163"/>
      <c r="H573" s="163"/>
      <c r="I573" s="163"/>
      <c r="J573" s="163"/>
      <c r="K573" s="164"/>
      <c r="L573" s="163"/>
      <c r="M573" s="165"/>
      <c r="N573" s="166"/>
      <c r="O573" s="167"/>
      <c r="P573" s="168"/>
      <c r="Q573" s="169"/>
      <c r="S573" s="58"/>
      <c r="T573" s="58"/>
    </row>
    <row r="574" spans="1:20" ht="12.75">
      <c r="A574" s="1613"/>
      <c r="B574" s="161">
        <v>8</v>
      </c>
      <c r="C574" s="160"/>
      <c r="D574" s="161"/>
      <c r="E574" s="161"/>
      <c r="F574" s="162"/>
      <c r="G574" s="163"/>
      <c r="H574" s="163"/>
      <c r="I574" s="163"/>
      <c r="J574" s="163"/>
      <c r="K574" s="164"/>
      <c r="L574" s="163"/>
      <c r="M574" s="165"/>
      <c r="N574" s="166"/>
      <c r="O574" s="167"/>
      <c r="P574" s="168"/>
      <c r="Q574" s="169"/>
      <c r="S574" s="58"/>
      <c r="T574" s="58"/>
    </row>
    <row r="575" spans="1:20" ht="12.75">
      <c r="A575" s="1613"/>
      <c r="B575" s="161">
        <v>9</v>
      </c>
      <c r="C575" s="160"/>
      <c r="D575" s="161"/>
      <c r="E575" s="161"/>
      <c r="F575" s="162"/>
      <c r="G575" s="163"/>
      <c r="H575" s="163"/>
      <c r="I575" s="163"/>
      <c r="J575" s="163"/>
      <c r="K575" s="164"/>
      <c r="L575" s="163"/>
      <c r="M575" s="165"/>
      <c r="N575" s="166"/>
      <c r="O575" s="167"/>
      <c r="P575" s="168"/>
      <c r="Q575" s="169"/>
      <c r="S575" s="58"/>
      <c r="T575" s="58"/>
    </row>
    <row r="576" spans="1:20" ht="13.5" thickBot="1">
      <c r="A576" s="1613"/>
      <c r="B576" s="161">
        <v>10</v>
      </c>
      <c r="C576" s="753"/>
      <c r="D576" s="754"/>
      <c r="E576" s="754"/>
      <c r="F576" s="755"/>
      <c r="G576" s="756"/>
      <c r="H576" s="756"/>
      <c r="I576" s="756"/>
      <c r="J576" s="756"/>
      <c r="K576" s="757"/>
      <c r="L576" s="756"/>
      <c r="M576" s="758"/>
      <c r="N576" s="759"/>
      <c r="O576" s="760"/>
      <c r="P576" s="761"/>
      <c r="Q576" s="170"/>
      <c r="S576" s="58"/>
      <c r="T576" s="58"/>
    </row>
    <row r="577" spans="1:20" ht="12.75">
      <c r="A577" s="1614" t="s">
        <v>148</v>
      </c>
      <c r="B577" s="17">
        <v>1</v>
      </c>
      <c r="C577" s="1504" t="s">
        <v>599</v>
      </c>
      <c r="D577" s="1505">
        <v>55</v>
      </c>
      <c r="E577" s="1505">
        <v>1995</v>
      </c>
      <c r="F577" s="1506">
        <v>66.153999999999996</v>
      </c>
      <c r="G577" s="1506">
        <v>11.016</v>
      </c>
      <c r="H577" s="1506">
        <v>8.7200000000000006</v>
      </c>
      <c r="I577" s="1506">
        <v>46.418000999999997</v>
      </c>
      <c r="J577" s="1506">
        <v>3308.16</v>
      </c>
      <c r="K577" s="1507">
        <v>46.418000999999997</v>
      </c>
      <c r="L577" s="1506">
        <v>3308.16</v>
      </c>
      <c r="M577" s="1508">
        <v>1.4031365169762042E-2</v>
      </c>
      <c r="N577" s="1509">
        <v>267.26799999999997</v>
      </c>
      <c r="O577" s="1510">
        <v>3.7501349061919611</v>
      </c>
      <c r="P577" s="1782">
        <v>841.8819101857224</v>
      </c>
      <c r="Q577" s="1512">
        <v>225.00809437151761</v>
      </c>
      <c r="S577" s="58"/>
      <c r="T577" s="58"/>
    </row>
    <row r="578" spans="1:20" ht="12.75">
      <c r="A578" s="1597"/>
      <c r="B578" s="18">
        <v>2</v>
      </c>
      <c r="C578" s="1513" t="s">
        <v>598</v>
      </c>
      <c r="D578" s="1514">
        <v>101</v>
      </c>
      <c r="E578" s="1514">
        <v>1968</v>
      </c>
      <c r="F578" s="1515">
        <v>89.379000000000005</v>
      </c>
      <c r="G578" s="1515">
        <v>8.6292000000000009</v>
      </c>
      <c r="H578" s="1515">
        <v>15.748860000000001</v>
      </c>
      <c r="I578" s="1515">
        <v>65.000935999999996</v>
      </c>
      <c r="J578" s="1515">
        <v>4482.08</v>
      </c>
      <c r="K578" s="1516">
        <v>65.000935999999996</v>
      </c>
      <c r="L578" s="1515">
        <v>4482.08</v>
      </c>
      <c r="M578" s="1517">
        <v>1.4502404240888158E-2</v>
      </c>
      <c r="N578" s="1518">
        <v>267.26799999999997</v>
      </c>
      <c r="O578" s="1519">
        <v>3.8760285766536957</v>
      </c>
      <c r="P578" s="1783">
        <v>870.14425445328948</v>
      </c>
      <c r="Q578" s="1521">
        <v>232.56171459922174</v>
      </c>
      <c r="S578" s="58"/>
      <c r="T578" s="58"/>
    </row>
    <row r="579" spans="1:20" ht="12.75">
      <c r="A579" s="1597"/>
      <c r="B579" s="18">
        <v>3</v>
      </c>
      <c r="C579" s="1513" t="s">
        <v>1055</v>
      </c>
      <c r="D579" s="1514">
        <v>60</v>
      </c>
      <c r="E579" s="1514">
        <v>1988</v>
      </c>
      <c r="F579" s="1515">
        <v>51.048299999999998</v>
      </c>
      <c r="G579" s="1515">
        <v>5.9414999999999996</v>
      </c>
      <c r="H579" s="1515">
        <v>9.6</v>
      </c>
      <c r="I579" s="1515">
        <v>35.506799999999998</v>
      </c>
      <c r="J579" s="1515">
        <v>2363.7600000000002</v>
      </c>
      <c r="K579" s="1516">
        <v>35.506799999999998</v>
      </c>
      <c r="L579" s="1515">
        <v>2363.7600000000002</v>
      </c>
      <c r="M579" s="1517">
        <v>1.5021321961620466E-2</v>
      </c>
      <c r="N579" s="1518">
        <v>267.26799999999997</v>
      </c>
      <c r="O579" s="1519">
        <v>4.0147186780383786</v>
      </c>
      <c r="P579" s="1783">
        <v>901.27931769722807</v>
      </c>
      <c r="Q579" s="1521">
        <v>240.88312068230272</v>
      </c>
      <c r="S579" s="58"/>
      <c r="T579" s="58"/>
    </row>
    <row r="580" spans="1:20" ht="12.75">
      <c r="A580" s="1597"/>
      <c r="B580" s="18">
        <v>4</v>
      </c>
      <c r="C580" s="1513" t="s">
        <v>600</v>
      </c>
      <c r="D580" s="1514">
        <v>103</v>
      </c>
      <c r="E580" s="1514">
        <v>1965</v>
      </c>
      <c r="F580" s="1515">
        <v>92.802000000000007</v>
      </c>
      <c r="G580" s="1515">
        <v>9.4768880000000006</v>
      </c>
      <c r="H580" s="1515">
        <v>15.669718</v>
      </c>
      <c r="I580" s="1515">
        <v>67.655398000000005</v>
      </c>
      <c r="J580" s="1515">
        <v>4447.51</v>
      </c>
      <c r="K580" s="1516">
        <v>67.655398000000005</v>
      </c>
      <c r="L580" s="1515">
        <v>4447.51</v>
      </c>
      <c r="M580" s="1517">
        <v>1.5211972092249372E-2</v>
      </c>
      <c r="N580" s="1518">
        <v>267.26799999999997</v>
      </c>
      <c r="O580" s="1519">
        <v>4.0656733571513044</v>
      </c>
      <c r="P580" s="1783">
        <v>912.71832553496233</v>
      </c>
      <c r="Q580" s="1521">
        <v>243.94040142907829</v>
      </c>
      <c r="S580" s="58"/>
      <c r="T580" s="58"/>
    </row>
    <row r="581" spans="1:20" ht="12.75">
      <c r="A581" s="1597"/>
      <c r="B581" s="18">
        <v>5</v>
      </c>
      <c r="C581" s="1513" t="s">
        <v>601</v>
      </c>
      <c r="D581" s="1514">
        <v>101</v>
      </c>
      <c r="E581" s="1514">
        <v>1966</v>
      </c>
      <c r="F581" s="1515">
        <v>95.775999999999996</v>
      </c>
      <c r="G581" s="1515">
        <v>8.5629000000000008</v>
      </c>
      <c r="H581" s="1515">
        <v>15.66972</v>
      </c>
      <c r="I581" s="1515">
        <v>71.543394000000006</v>
      </c>
      <c r="J581" s="1515">
        <v>4481.51</v>
      </c>
      <c r="K581" s="1516">
        <v>71.543394000000006</v>
      </c>
      <c r="L581" s="1515">
        <v>4481.51</v>
      </c>
      <c r="M581" s="1517">
        <v>1.5964126823325174E-2</v>
      </c>
      <c r="N581" s="1518">
        <v>267.26799999999997</v>
      </c>
      <c r="O581" s="1519">
        <v>4.2667002478164724</v>
      </c>
      <c r="P581" s="1783">
        <v>957.84760939951036</v>
      </c>
      <c r="Q581" s="1521">
        <v>256.00201486898828</v>
      </c>
      <c r="S581" s="58"/>
      <c r="T581" s="58"/>
    </row>
    <row r="582" spans="1:20" ht="12.75">
      <c r="A582" s="1597"/>
      <c r="B582" s="18">
        <v>6</v>
      </c>
      <c r="C582" s="1513" t="s">
        <v>1056</v>
      </c>
      <c r="D582" s="1514">
        <v>100</v>
      </c>
      <c r="E582" s="1514">
        <v>1973</v>
      </c>
      <c r="F582" s="1515">
        <v>97.111000000000004</v>
      </c>
      <c r="G582" s="1515">
        <v>8.9289780000000007</v>
      </c>
      <c r="H582" s="1515">
        <v>15.971</v>
      </c>
      <c r="I582" s="1515">
        <v>72.211015000000003</v>
      </c>
      <c r="J582" s="1515">
        <v>4362.3100000000004</v>
      </c>
      <c r="K582" s="1516">
        <v>72.211015000000003</v>
      </c>
      <c r="L582" s="1515">
        <v>4362.3100000000004</v>
      </c>
      <c r="M582" s="1517">
        <v>1.6553389144742119E-2</v>
      </c>
      <c r="N582" s="1518">
        <v>267.26799999999997</v>
      </c>
      <c r="O582" s="1519">
        <v>4.4241912099369367</v>
      </c>
      <c r="P582" s="1783">
        <v>993.20334868452721</v>
      </c>
      <c r="Q582" s="1521">
        <v>265.45147259621621</v>
      </c>
      <c r="S582" s="58"/>
      <c r="T582" s="58"/>
    </row>
    <row r="583" spans="1:20" ht="12.75">
      <c r="A583" s="1597"/>
      <c r="B583" s="18">
        <v>7</v>
      </c>
      <c r="C583" s="1513" t="s">
        <v>602</v>
      </c>
      <c r="D583" s="1514">
        <v>80</v>
      </c>
      <c r="E583" s="1514">
        <v>1964</v>
      </c>
      <c r="F583" s="1515">
        <v>84.37</v>
      </c>
      <c r="G583" s="1515">
        <v>5.9669999999999996</v>
      </c>
      <c r="H583" s="1515">
        <v>12.583259999999999</v>
      </c>
      <c r="I583" s="1515">
        <v>65.819744999999998</v>
      </c>
      <c r="J583" s="1515">
        <v>3830.86</v>
      </c>
      <c r="K583" s="1516">
        <v>65.819744999999998</v>
      </c>
      <c r="L583" s="1515">
        <v>3830.86</v>
      </c>
      <c r="M583" s="1517">
        <v>1.7181454033820081E-2</v>
      </c>
      <c r="N583" s="1518">
        <v>267.26799999999997</v>
      </c>
      <c r="O583" s="1519">
        <v>4.5920528567110246</v>
      </c>
      <c r="P583" s="1783">
        <v>1030.8872420292048</v>
      </c>
      <c r="Q583" s="1521">
        <v>275.52317140266149</v>
      </c>
      <c r="S583" s="58"/>
      <c r="T583" s="58"/>
    </row>
    <row r="584" spans="1:20" ht="12.75">
      <c r="A584" s="1597"/>
      <c r="B584" s="18">
        <v>8</v>
      </c>
      <c r="C584" s="1513" t="s">
        <v>1057</v>
      </c>
      <c r="D584" s="1514">
        <v>75</v>
      </c>
      <c r="E584" s="1514">
        <v>1987</v>
      </c>
      <c r="F584" s="1515">
        <v>88.706000000000003</v>
      </c>
      <c r="G584" s="1515">
        <v>7.1028719999999996</v>
      </c>
      <c r="H584" s="1515">
        <v>12</v>
      </c>
      <c r="I584" s="1515">
        <v>69.603127999999998</v>
      </c>
      <c r="J584" s="1515">
        <v>4017.2</v>
      </c>
      <c r="K584" s="1516">
        <v>69.603127999999998</v>
      </c>
      <c r="L584" s="1515">
        <v>4017.2</v>
      </c>
      <c r="M584" s="1517">
        <v>1.7326279000298716E-2</v>
      </c>
      <c r="N584" s="1518">
        <v>267.26799999999997</v>
      </c>
      <c r="O584" s="1519">
        <v>4.6307599358518363</v>
      </c>
      <c r="P584" s="1783">
        <v>1039.5767400179229</v>
      </c>
      <c r="Q584" s="1521">
        <v>277.84559615111021</v>
      </c>
      <c r="S584" s="58"/>
      <c r="T584" s="58"/>
    </row>
    <row r="585" spans="1:20" ht="12.75">
      <c r="A585" s="1597"/>
      <c r="B585" s="18">
        <v>9</v>
      </c>
      <c r="C585" s="1513" t="s">
        <v>603</v>
      </c>
      <c r="D585" s="1514">
        <v>80</v>
      </c>
      <c r="E585" s="1514">
        <v>1964</v>
      </c>
      <c r="F585" s="1515">
        <v>86.207999999999998</v>
      </c>
      <c r="G585" s="1515">
        <v>5.7629999999999999</v>
      </c>
      <c r="H585" s="1515">
        <v>12.6624</v>
      </c>
      <c r="I585" s="1515">
        <v>67.782608999999994</v>
      </c>
      <c r="J585" s="1515">
        <v>3831.94</v>
      </c>
      <c r="K585" s="1516">
        <v>67.782608999999994</v>
      </c>
      <c r="L585" s="1515">
        <v>3831.94</v>
      </c>
      <c r="M585" s="1517">
        <v>1.7688849251293076E-2</v>
      </c>
      <c r="N585" s="1518">
        <v>267.26799999999997</v>
      </c>
      <c r="O585" s="1519">
        <v>4.7276633616945976</v>
      </c>
      <c r="P585" s="1783">
        <v>1061.3309550775843</v>
      </c>
      <c r="Q585" s="1521">
        <v>283.6598017016758</v>
      </c>
      <c r="S585" s="58"/>
      <c r="T585" s="58"/>
    </row>
    <row r="586" spans="1:20" ht="13.5" thickBot="1">
      <c r="A586" s="1615"/>
      <c r="B586" s="60">
        <v>10</v>
      </c>
      <c r="C586" s="1513" t="s">
        <v>604</v>
      </c>
      <c r="D586" s="1514">
        <v>22</v>
      </c>
      <c r="E586" s="1514">
        <v>1994</v>
      </c>
      <c r="F586" s="1515">
        <v>27.873000000000001</v>
      </c>
      <c r="G586" s="1515">
        <v>1.990683</v>
      </c>
      <c r="H586" s="1515">
        <v>3.52</v>
      </c>
      <c r="I586" s="1515">
        <v>22.362317000000001</v>
      </c>
      <c r="J586" s="1515">
        <v>1162.77</v>
      </c>
      <c r="K586" s="1516">
        <v>22.362317000000001</v>
      </c>
      <c r="L586" s="1515">
        <v>1162.77</v>
      </c>
      <c r="M586" s="1517">
        <v>1.9231934948442084E-2</v>
      </c>
      <c r="N586" s="1518">
        <v>267.26799999999997</v>
      </c>
      <c r="O586" s="1519">
        <v>5.1400807898002183</v>
      </c>
      <c r="P586" s="1783">
        <v>1153.9160969065249</v>
      </c>
      <c r="Q586" s="1521">
        <v>308.40484738801308</v>
      </c>
      <c r="S586" s="58"/>
      <c r="T586" s="58"/>
    </row>
    <row r="587" spans="1:20" ht="12.75">
      <c r="A587" s="1616" t="s">
        <v>158</v>
      </c>
      <c r="B587" s="182">
        <v>1</v>
      </c>
      <c r="C587" s="1522" t="s">
        <v>605</v>
      </c>
      <c r="D587" s="1523">
        <v>51</v>
      </c>
      <c r="E587" s="1523">
        <v>1988</v>
      </c>
      <c r="F587" s="1524">
        <v>49.024999999999999</v>
      </c>
      <c r="G587" s="1524">
        <v>3.0916199999999998</v>
      </c>
      <c r="H587" s="1524">
        <v>8</v>
      </c>
      <c r="I587" s="1524">
        <v>37.933375999999996</v>
      </c>
      <c r="J587" s="1524">
        <v>1853.38</v>
      </c>
      <c r="K587" s="1525">
        <v>37.933375999999996</v>
      </c>
      <c r="L587" s="1524">
        <v>1853.38</v>
      </c>
      <c r="M587" s="1526">
        <v>2.0467133561385142E-2</v>
      </c>
      <c r="N587" s="1527">
        <v>267.26799999999997</v>
      </c>
      <c r="O587" s="1528">
        <v>5.4702098526842837</v>
      </c>
      <c r="P587" s="1784">
        <v>1228.0280136831086</v>
      </c>
      <c r="Q587" s="1530">
        <v>328.21259116105705</v>
      </c>
      <c r="S587" s="58"/>
      <c r="T587" s="58"/>
    </row>
    <row r="588" spans="1:20" ht="12.75">
      <c r="A588" s="1617"/>
      <c r="B588" s="191">
        <v>2</v>
      </c>
      <c r="C588" s="192"/>
      <c r="D588" s="191"/>
      <c r="E588" s="191"/>
      <c r="F588" s="193"/>
      <c r="G588" s="193"/>
      <c r="H588" s="193"/>
      <c r="I588" s="193"/>
      <c r="J588" s="193"/>
      <c r="K588" s="194"/>
      <c r="L588" s="193"/>
      <c r="M588" s="195"/>
      <c r="N588" s="196"/>
      <c r="O588" s="197"/>
      <c r="P588" s="198"/>
      <c r="Q588" s="199"/>
      <c r="S588" s="58"/>
      <c r="T588" s="58"/>
    </row>
    <row r="589" spans="1:20" ht="12.75">
      <c r="A589" s="1617"/>
      <c r="B589" s="191">
        <v>3</v>
      </c>
      <c r="C589" s="192"/>
      <c r="D589" s="191"/>
      <c r="E589" s="191"/>
      <c r="F589" s="193"/>
      <c r="G589" s="193"/>
      <c r="H589" s="193"/>
      <c r="I589" s="193"/>
      <c r="J589" s="193"/>
      <c r="K589" s="194"/>
      <c r="L589" s="193"/>
      <c r="M589" s="195"/>
      <c r="N589" s="196"/>
      <c r="O589" s="197"/>
      <c r="P589" s="198"/>
      <c r="Q589" s="199"/>
      <c r="S589" s="58"/>
      <c r="T589" s="58"/>
    </row>
    <row r="590" spans="1:20" ht="12.75">
      <c r="A590" s="1617"/>
      <c r="B590" s="191">
        <v>4</v>
      </c>
      <c r="C590" s="192"/>
      <c r="D590" s="191"/>
      <c r="E590" s="191"/>
      <c r="F590" s="193"/>
      <c r="G590" s="193"/>
      <c r="H590" s="193"/>
      <c r="I590" s="193"/>
      <c r="J590" s="193"/>
      <c r="K590" s="194"/>
      <c r="L590" s="193"/>
      <c r="M590" s="195"/>
      <c r="N590" s="196"/>
      <c r="O590" s="197"/>
      <c r="P590" s="198"/>
      <c r="Q590" s="199"/>
      <c r="S590" s="58"/>
      <c r="T590" s="58"/>
    </row>
    <row r="591" spans="1:20" ht="12.75">
      <c r="A591" s="1617"/>
      <c r="B591" s="191">
        <v>5</v>
      </c>
      <c r="C591" s="192"/>
      <c r="D591" s="191"/>
      <c r="E591" s="191"/>
      <c r="F591" s="193"/>
      <c r="G591" s="193"/>
      <c r="H591" s="193"/>
      <c r="I591" s="193"/>
      <c r="J591" s="193"/>
      <c r="K591" s="194"/>
      <c r="L591" s="193"/>
      <c r="M591" s="195"/>
      <c r="N591" s="196"/>
      <c r="O591" s="197"/>
      <c r="P591" s="198"/>
      <c r="Q591" s="199"/>
      <c r="S591" s="58"/>
      <c r="T591" s="58"/>
    </row>
    <row r="592" spans="1:20" ht="12.75">
      <c r="A592" s="1617"/>
      <c r="B592" s="191">
        <v>6</v>
      </c>
      <c r="C592" s="192"/>
      <c r="D592" s="191"/>
      <c r="E592" s="191"/>
      <c r="F592" s="193"/>
      <c r="G592" s="193"/>
      <c r="H592" s="193"/>
      <c r="I592" s="193"/>
      <c r="J592" s="193"/>
      <c r="K592" s="194"/>
      <c r="L592" s="193"/>
      <c r="M592" s="195"/>
      <c r="N592" s="196"/>
      <c r="O592" s="197"/>
      <c r="P592" s="198"/>
      <c r="Q592" s="199"/>
      <c r="S592" s="58"/>
      <c r="T592" s="58"/>
    </row>
    <row r="593" spans="1:20" ht="12.75">
      <c r="A593" s="1617"/>
      <c r="B593" s="191">
        <v>7</v>
      </c>
      <c r="C593" s="192"/>
      <c r="D593" s="191"/>
      <c r="E593" s="191"/>
      <c r="F593" s="193"/>
      <c r="G593" s="193"/>
      <c r="H593" s="193"/>
      <c r="I593" s="193"/>
      <c r="J593" s="193"/>
      <c r="K593" s="194"/>
      <c r="L593" s="193"/>
      <c r="M593" s="195"/>
      <c r="N593" s="196"/>
      <c r="O593" s="197"/>
      <c r="P593" s="198"/>
      <c r="Q593" s="199"/>
      <c r="S593" s="58"/>
      <c r="T593" s="58"/>
    </row>
    <row r="594" spans="1:20" ht="12.75">
      <c r="A594" s="1617"/>
      <c r="B594" s="191">
        <v>8</v>
      </c>
      <c r="C594" s="192"/>
      <c r="D594" s="191"/>
      <c r="E594" s="191"/>
      <c r="F594" s="193"/>
      <c r="G594" s="193"/>
      <c r="H594" s="193"/>
      <c r="I594" s="193"/>
      <c r="J594" s="193"/>
      <c r="K594" s="194"/>
      <c r="L594" s="193"/>
      <c r="M594" s="195"/>
      <c r="N594" s="196"/>
      <c r="O594" s="197"/>
      <c r="P594" s="198"/>
      <c r="Q594" s="199"/>
      <c r="S594" s="58"/>
      <c r="T594" s="58"/>
    </row>
    <row r="595" spans="1:20" ht="12.75">
      <c r="A595" s="1617"/>
      <c r="B595" s="191">
        <v>9</v>
      </c>
      <c r="C595" s="192"/>
      <c r="D595" s="191"/>
      <c r="E595" s="191"/>
      <c r="F595" s="193"/>
      <c r="G595" s="193"/>
      <c r="H595" s="193"/>
      <c r="I595" s="193"/>
      <c r="J595" s="193"/>
      <c r="K595" s="194"/>
      <c r="L595" s="193"/>
      <c r="M595" s="195"/>
      <c r="N595" s="196"/>
      <c r="O595" s="197"/>
      <c r="P595" s="198"/>
      <c r="Q595" s="199"/>
      <c r="S595" s="58"/>
      <c r="T595" s="58"/>
    </row>
    <row r="596" spans="1:20" ht="13.5" thickBot="1">
      <c r="A596" s="1618"/>
      <c r="B596" s="200">
        <v>10</v>
      </c>
      <c r="C596" s="201"/>
      <c r="D596" s="200"/>
      <c r="E596" s="200"/>
      <c r="F596" s="202"/>
      <c r="G596" s="202"/>
      <c r="H596" s="202"/>
      <c r="I596" s="202"/>
      <c r="J596" s="202"/>
      <c r="K596" s="203"/>
      <c r="L596" s="202"/>
      <c r="M596" s="204"/>
      <c r="N596" s="205"/>
      <c r="O596" s="206"/>
      <c r="P596" s="207"/>
      <c r="Q596" s="208"/>
      <c r="S596" s="58"/>
      <c r="T596" s="58"/>
    </row>
    <row r="597" spans="1:20" ht="12.75">
      <c r="A597" s="1619" t="s">
        <v>169</v>
      </c>
      <c r="B597" s="124">
        <v>1</v>
      </c>
      <c r="C597" s="997" t="s">
        <v>608</v>
      </c>
      <c r="D597" s="998">
        <v>36</v>
      </c>
      <c r="E597" s="998">
        <v>1964</v>
      </c>
      <c r="F597" s="999">
        <v>42.192999999999998</v>
      </c>
      <c r="G597" s="999">
        <v>1.428204</v>
      </c>
      <c r="H597" s="999">
        <v>5.6</v>
      </c>
      <c r="I597" s="999">
        <v>35.164797</v>
      </c>
      <c r="J597" s="999">
        <v>1514.36</v>
      </c>
      <c r="K597" s="1000">
        <v>35.164797</v>
      </c>
      <c r="L597" s="999">
        <v>1514.36</v>
      </c>
      <c r="M597" s="1001">
        <v>2.3220896616392404E-2</v>
      </c>
      <c r="N597" s="1002">
        <v>267.26799999999997</v>
      </c>
      <c r="O597" s="1003">
        <v>6.2062025968699643</v>
      </c>
      <c r="P597" s="1785">
        <v>1393.2537969835441</v>
      </c>
      <c r="Q597" s="1005">
        <v>372.37215581219783</v>
      </c>
      <c r="S597" s="58"/>
      <c r="T597" s="58"/>
    </row>
    <row r="598" spans="1:20" ht="12.75">
      <c r="A598" s="1620"/>
      <c r="B598" s="124">
        <v>2</v>
      </c>
      <c r="C598" s="997" t="s">
        <v>1058</v>
      </c>
      <c r="D598" s="998">
        <v>20</v>
      </c>
      <c r="E598" s="998">
        <v>1985</v>
      </c>
      <c r="F598" s="999">
        <v>30.756</v>
      </c>
      <c r="G598" s="999">
        <v>1.2749999999999999</v>
      </c>
      <c r="H598" s="999">
        <v>3.2</v>
      </c>
      <c r="I598" s="999">
        <v>26.281001</v>
      </c>
      <c r="J598" s="999">
        <v>1047.19</v>
      </c>
      <c r="K598" s="1000">
        <v>26.281001</v>
      </c>
      <c r="L598" s="999">
        <v>1047.19</v>
      </c>
      <c r="M598" s="1001">
        <v>2.5096688280063787E-2</v>
      </c>
      <c r="N598" s="1002">
        <v>267.26799999999997</v>
      </c>
      <c r="O598" s="1003">
        <v>6.7075416832360872</v>
      </c>
      <c r="P598" s="1785">
        <v>1505.8012968038272</v>
      </c>
      <c r="Q598" s="1005">
        <v>402.45250099416523</v>
      </c>
      <c r="S598" s="58"/>
      <c r="T598" s="58"/>
    </row>
    <row r="599" spans="1:20" ht="12.75">
      <c r="A599" s="1620"/>
      <c r="B599" s="124">
        <v>3</v>
      </c>
      <c r="C599" s="997" t="s">
        <v>606</v>
      </c>
      <c r="D599" s="998">
        <v>8</v>
      </c>
      <c r="E599" s="998">
        <v>1975</v>
      </c>
      <c r="F599" s="999">
        <v>7.3689999999999998</v>
      </c>
      <c r="G599" s="999">
        <v>0</v>
      </c>
      <c r="H599" s="999">
        <v>0</v>
      </c>
      <c r="I599" s="999">
        <v>7.3690009999999999</v>
      </c>
      <c r="J599" s="999">
        <v>309.07</v>
      </c>
      <c r="K599" s="1000">
        <v>7.3690009999999999</v>
      </c>
      <c r="L599" s="999">
        <v>309.07</v>
      </c>
      <c r="M599" s="1001">
        <v>2.3842498463131329E-2</v>
      </c>
      <c r="N599" s="1002">
        <v>281.32900000000001</v>
      </c>
      <c r="O599" s="1003">
        <v>6.7075862501342733</v>
      </c>
      <c r="P599" s="1785">
        <v>1430.5499077878796</v>
      </c>
      <c r="Q599" s="1005">
        <v>402.45517500805641</v>
      </c>
      <c r="S599" s="58"/>
      <c r="T599" s="58"/>
    </row>
    <row r="600" spans="1:20" ht="12.75">
      <c r="A600" s="1620"/>
      <c r="B600" s="124">
        <v>4</v>
      </c>
      <c r="C600" s="997" t="s">
        <v>609</v>
      </c>
      <c r="D600" s="998">
        <v>40</v>
      </c>
      <c r="E600" s="998">
        <v>1988</v>
      </c>
      <c r="F600" s="999">
        <v>56.884999999999998</v>
      </c>
      <c r="G600" s="999">
        <v>3.3660000000000001</v>
      </c>
      <c r="H600" s="999">
        <v>6.32</v>
      </c>
      <c r="I600" s="999">
        <v>47.199001000000003</v>
      </c>
      <c r="J600" s="999">
        <v>2040.9</v>
      </c>
      <c r="K600" s="1000">
        <v>47.199001000000003</v>
      </c>
      <c r="L600" s="999">
        <v>2040.9</v>
      </c>
      <c r="M600" s="1001">
        <v>2.3126562300945661E-2</v>
      </c>
      <c r="N600" s="1002">
        <v>292.12</v>
      </c>
      <c r="O600" s="1003">
        <v>6.7557313793522464</v>
      </c>
      <c r="P600" s="1785">
        <v>1387.5937380567395</v>
      </c>
      <c r="Q600" s="1005">
        <v>405.34388276113475</v>
      </c>
      <c r="S600" s="58"/>
      <c r="T600" s="58"/>
    </row>
    <row r="601" spans="1:20" ht="12.75">
      <c r="A601" s="1620"/>
      <c r="B601" s="124">
        <v>5</v>
      </c>
      <c r="C601" s="997" t="s">
        <v>1059</v>
      </c>
      <c r="D601" s="998">
        <v>12</v>
      </c>
      <c r="E601" s="998">
        <v>1988</v>
      </c>
      <c r="F601" s="999">
        <v>20.833300000000001</v>
      </c>
      <c r="G601" s="999">
        <v>0.40799999999999997</v>
      </c>
      <c r="H601" s="999">
        <v>1.68</v>
      </c>
      <c r="I601" s="999">
        <v>18.745301000000001</v>
      </c>
      <c r="J601" s="999">
        <v>704.29</v>
      </c>
      <c r="K601" s="1000">
        <v>18.745301000000001</v>
      </c>
      <c r="L601" s="999">
        <v>704.29</v>
      </c>
      <c r="M601" s="1001">
        <v>2.661588408184129E-2</v>
      </c>
      <c r="N601" s="1002">
        <v>267.26799999999997</v>
      </c>
      <c r="O601" s="1003">
        <v>7.1135741067855571</v>
      </c>
      <c r="P601" s="1785">
        <v>1596.9530449104775</v>
      </c>
      <c r="Q601" s="1005">
        <v>426.81444640713346</v>
      </c>
      <c r="S601" s="58"/>
      <c r="T601" s="58"/>
    </row>
    <row r="602" spans="1:20" ht="12.75">
      <c r="A602" s="1620"/>
      <c r="B602" s="124">
        <v>6</v>
      </c>
      <c r="C602" s="997" t="s">
        <v>607</v>
      </c>
      <c r="D602" s="998">
        <v>12</v>
      </c>
      <c r="E602" s="998">
        <v>1991</v>
      </c>
      <c r="F602" s="999">
        <v>26.209</v>
      </c>
      <c r="G602" s="999">
        <v>1.5734520000000001</v>
      </c>
      <c r="H602" s="999">
        <v>2</v>
      </c>
      <c r="I602" s="999">
        <v>22.635546999999999</v>
      </c>
      <c r="J602" s="999">
        <v>818.44</v>
      </c>
      <c r="K602" s="1000">
        <v>22.635546999999999</v>
      </c>
      <c r="L602" s="999">
        <v>818.44</v>
      </c>
      <c r="M602" s="1001">
        <v>2.765694125409315E-2</v>
      </c>
      <c r="N602" s="1002">
        <v>267.26799999999997</v>
      </c>
      <c r="O602" s="1003">
        <v>7.3918153750989672</v>
      </c>
      <c r="P602" s="1785">
        <v>1659.416475245589</v>
      </c>
      <c r="Q602" s="1005">
        <v>443.50892250593802</v>
      </c>
      <c r="S602" s="58"/>
      <c r="T602" s="58"/>
    </row>
    <row r="603" spans="1:20" ht="12.75">
      <c r="A603" s="1620"/>
      <c r="B603" s="124">
        <v>7</v>
      </c>
      <c r="C603" s="997" t="s">
        <v>1060</v>
      </c>
      <c r="D603" s="998">
        <v>41</v>
      </c>
      <c r="E603" s="998">
        <v>1981</v>
      </c>
      <c r="F603" s="999">
        <v>65.3</v>
      </c>
      <c r="G603" s="999">
        <v>2.78417</v>
      </c>
      <c r="H603" s="999">
        <v>6.4</v>
      </c>
      <c r="I603" s="999">
        <v>56.115834999999997</v>
      </c>
      <c r="J603" s="999">
        <v>2245.19</v>
      </c>
      <c r="K603" s="1000">
        <v>56.115834999999997</v>
      </c>
      <c r="L603" s="999">
        <v>2245.19</v>
      </c>
      <c r="M603" s="1001">
        <v>2.4993802306263611E-2</v>
      </c>
      <c r="N603" s="1002">
        <v>298.33300000000003</v>
      </c>
      <c r="O603" s="1003">
        <v>7.4564760234345426</v>
      </c>
      <c r="P603" s="1785">
        <v>1499.6281383758164</v>
      </c>
      <c r="Q603" s="1005">
        <v>447.38856140607248</v>
      </c>
      <c r="S603" s="58"/>
      <c r="T603" s="58"/>
    </row>
    <row r="604" spans="1:20" ht="12.75">
      <c r="A604" s="1620"/>
      <c r="B604" s="124">
        <v>8</v>
      </c>
      <c r="C604" s="997" t="s">
        <v>1061</v>
      </c>
      <c r="D604" s="998">
        <v>5</v>
      </c>
      <c r="E604" s="998">
        <v>1951</v>
      </c>
      <c r="F604" s="999">
        <v>6.4588999999999999</v>
      </c>
      <c r="G604" s="999">
        <v>0.153</v>
      </c>
      <c r="H604" s="999">
        <v>0.05</v>
      </c>
      <c r="I604" s="999">
        <v>6.2559009999999997</v>
      </c>
      <c r="J604" s="999">
        <v>223.63</v>
      </c>
      <c r="K604" s="1000">
        <v>6.2559009999999997</v>
      </c>
      <c r="L604" s="999">
        <v>223.63</v>
      </c>
      <c r="M604" s="1001">
        <v>2.7974337074632205E-2</v>
      </c>
      <c r="N604" s="1002">
        <v>267.26799999999997</v>
      </c>
      <c r="O604" s="1003">
        <v>7.4766451212627993</v>
      </c>
      <c r="P604" s="1785">
        <v>1678.4602244779323</v>
      </c>
      <c r="Q604" s="1005">
        <v>448.59870727576799</v>
      </c>
      <c r="S604" s="58"/>
      <c r="T604" s="58"/>
    </row>
    <row r="605" spans="1:20" ht="12.75">
      <c r="A605" s="1620"/>
      <c r="B605" s="124">
        <v>9</v>
      </c>
      <c r="C605" s="997" t="s">
        <v>1062</v>
      </c>
      <c r="D605" s="998">
        <v>9</v>
      </c>
      <c r="E605" s="998">
        <v>1986</v>
      </c>
      <c r="F605" s="999">
        <v>17.088999999999999</v>
      </c>
      <c r="G605" s="999">
        <v>0.56100000000000005</v>
      </c>
      <c r="H605" s="999">
        <v>1.28</v>
      </c>
      <c r="I605" s="999">
        <v>15.248001</v>
      </c>
      <c r="J605" s="999">
        <v>536.30999999999995</v>
      </c>
      <c r="K605" s="1000">
        <v>15.248001</v>
      </c>
      <c r="L605" s="999">
        <v>536.30999999999995</v>
      </c>
      <c r="M605" s="1001">
        <v>2.8431319572635234E-2</v>
      </c>
      <c r="N605" s="1002">
        <v>267.26799999999997</v>
      </c>
      <c r="O605" s="1003">
        <v>7.5987819195390731</v>
      </c>
      <c r="P605" s="1785">
        <v>1705.8791743581141</v>
      </c>
      <c r="Q605" s="1005">
        <v>455.92691517234442</v>
      </c>
      <c r="S605" s="58"/>
      <c r="T605" s="58"/>
    </row>
    <row r="606" spans="1:20" ht="13.5" thickBot="1">
      <c r="A606" s="1620"/>
      <c r="B606" s="214">
        <v>10</v>
      </c>
      <c r="C606" s="1061" t="s">
        <v>610</v>
      </c>
      <c r="D606" s="1062">
        <v>8</v>
      </c>
      <c r="E606" s="1062">
        <v>1976</v>
      </c>
      <c r="F606" s="1063">
        <v>15.526</v>
      </c>
      <c r="G606" s="1063">
        <v>1.6830000000000001</v>
      </c>
      <c r="H606" s="1063">
        <v>0.67</v>
      </c>
      <c r="I606" s="1063">
        <v>13.173</v>
      </c>
      <c r="J606" s="1063">
        <v>432.82</v>
      </c>
      <c r="K606" s="1064">
        <v>13.173</v>
      </c>
      <c r="L606" s="1063">
        <v>432.82</v>
      </c>
      <c r="M606" s="1065">
        <v>3.043528487592995E-2</v>
      </c>
      <c r="N606" s="1066">
        <v>267.26799999999997</v>
      </c>
      <c r="O606" s="1067">
        <v>8.1343777182200458</v>
      </c>
      <c r="P606" s="1786">
        <v>1826.1170925557969</v>
      </c>
      <c r="Q606" s="1069">
        <v>488.06266309320267</v>
      </c>
      <c r="S606" s="58"/>
      <c r="T606" s="58"/>
    </row>
    <row r="607" spans="1:20" ht="12.75">
      <c r="A607" s="1604" t="s">
        <v>180</v>
      </c>
      <c r="B607" s="215">
        <v>1</v>
      </c>
      <c r="C607" s="1006" t="s">
        <v>615</v>
      </c>
      <c r="D607" s="1007">
        <v>8</v>
      </c>
      <c r="E607" s="1007">
        <v>1969</v>
      </c>
      <c r="F607" s="1008">
        <v>11.132</v>
      </c>
      <c r="G607" s="1008">
        <v>0</v>
      </c>
      <c r="H607" s="1008">
        <v>0</v>
      </c>
      <c r="I607" s="1008">
        <v>11.131999</v>
      </c>
      <c r="J607" s="1008">
        <v>416.7</v>
      </c>
      <c r="K607" s="1009">
        <v>11.131999</v>
      </c>
      <c r="L607" s="1008">
        <v>416.7</v>
      </c>
      <c r="M607" s="1010">
        <v>2.6714660427165828E-2</v>
      </c>
      <c r="N607" s="1011">
        <v>292.12</v>
      </c>
      <c r="O607" s="1012">
        <v>7.8038866039836821</v>
      </c>
      <c r="P607" s="1787">
        <v>1602.8796256299497</v>
      </c>
      <c r="Q607" s="1014">
        <v>468.23319623902091</v>
      </c>
      <c r="S607" s="58"/>
      <c r="T607" s="58"/>
    </row>
    <row r="608" spans="1:20" ht="12.75">
      <c r="A608" s="1605"/>
      <c r="B608" s="218">
        <v>2</v>
      </c>
      <c r="C608" s="1015" t="s">
        <v>1063</v>
      </c>
      <c r="D608" s="1016">
        <v>7</v>
      </c>
      <c r="E608" s="1016">
        <v>1956</v>
      </c>
      <c r="F608" s="1017">
        <v>10.885</v>
      </c>
      <c r="G608" s="1017">
        <v>0</v>
      </c>
      <c r="H608" s="1017">
        <v>0</v>
      </c>
      <c r="I608" s="1017">
        <v>10.885001000000001</v>
      </c>
      <c r="J608" s="1017">
        <v>402.24</v>
      </c>
      <c r="K608" s="1018">
        <v>10.885001000000001</v>
      </c>
      <c r="L608" s="1017">
        <v>402.24</v>
      </c>
      <c r="M608" s="1019">
        <v>2.7060961117740655E-2</v>
      </c>
      <c r="N608" s="1020">
        <v>292.12</v>
      </c>
      <c r="O608" s="1021">
        <v>7.9050479617144003</v>
      </c>
      <c r="P608" s="1788">
        <v>1623.6576670644395</v>
      </c>
      <c r="Q608" s="1023">
        <v>474.30287770286407</v>
      </c>
      <c r="S608" s="58"/>
      <c r="T608" s="58"/>
    </row>
    <row r="609" spans="1:20" ht="12.75">
      <c r="A609" s="1605"/>
      <c r="B609" s="218">
        <v>3</v>
      </c>
      <c r="C609" s="1015" t="s">
        <v>1064</v>
      </c>
      <c r="D609" s="1016">
        <v>6</v>
      </c>
      <c r="E609" s="1016">
        <v>1959</v>
      </c>
      <c r="F609" s="1017">
        <v>11.052</v>
      </c>
      <c r="G609" s="1017">
        <v>0.56100000000000005</v>
      </c>
      <c r="H609" s="1017">
        <v>0.96</v>
      </c>
      <c r="I609" s="1017">
        <v>9.5309989999999996</v>
      </c>
      <c r="J609" s="1017">
        <v>313.25</v>
      </c>
      <c r="K609" s="1018">
        <v>9.5309989999999996</v>
      </c>
      <c r="L609" s="1017">
        <v>313.25</v>
      </c>
      <c r="M609" s="1019">
        <v>3.0426173982442139E-2</v>
      </c>
      <c r="N609" s="1020">
        <v>267.26799999999997</v>
      </c>
      <c r="O609" s="1021">
        <v>8.1319426679393452</v>
      </c>
      <c r="P609" s="1788">
        <v>1825.5704389465284</v>
      </c>
      <c r="Q609" s="1023">
        <v>487.91656007636072</v>
      </c>
      <c r="S609" s="58"/>
      <c r="T609" s="58"/>
    </row>
    <row r="610" spans="1:20" ht="12.75">
      <c r="A610" s="1605"/>
      <c r="B610" s="218">
        <v>4</v>
      </c>
      <c r="C610" s="1015" t="s">
        <v>612</v>
      </c>
      <c r="D610" s="1016">
        <v>8</v>
      </c>
      <c r="E610" s="1016">
        <v>1966</v>
      </c>
      <c r="F610" s="1017">
        <v>10.984999999999999</v>
      </c>
      <c r="G610" s="1017">
        <v>0</v>
      </c>
      <c r="H610" s="1017">
        <v>0</v>
      </c>
      <c r="I610" s="1017">
        <v>10.984999999999999</v>
      </c>
      <c r="J610" s="1017">
        <v>393.89</v>
      </c>
      <c r="K610" s="1018">
        <v>10.984999999999999</v>
      </c>
      <c r="L610" s="1017">
        <v>393.89</v>
      </c>
      <c r="M610" s="1019">
        <v>2.7888496788443472E-2</v>
      </c>
      <c r="N610" s="1020">
        <v>292.12</v>
      </c>
      <c r="O610" s="1021">
        <v>8.1467876818401077</v>
      </c>
      <c r="P610" s="1788">
        <v>1673.3098073066085</v>
      </c>
      <c r="Q610" s="1023">
        <v>488.80726091040646</v>
      </c>
      <c r="S610" s="58"/>
      <c r="T610" s="58"/>
    </row>
    <row r="611" spans="1:20" ht="12.75">
      <c r="A611" s="1605"/>
      <c r="B611" s="218">
        <v>5</v>
      </c>
      <c r="C611" s="1015" t="s">
        <v>1065</v>
      </c>
      <c r="D611" s="1016">
        <v>12</v>
      </c>
      <c r="E611" s="1016">
        <v>1971</v>
      </c>
      <c r="F611" s="1017">
        <v>16.979700000000001</v>
      </c>
      <c r="G611" s="1017">
        <v>0</v>
      </c>
      <c r="H611" s="1017">
        <v>0</v>
      </c>
      <c r="I611" s="1017">
        <v>16.979700000000001</v>
      </c>
      <c r="J611" s="1017">
        <v>538.79999999999995</v>
      </c>
      <c r="K611" s="1018">
        <v>16.979700000000001</v>
      </c>
      <c r="L611" s="1017">
        <v>538.79999999999995</v>
      </c>
      <c r="M611" s="1019">
        <v>3.1513919821826282E-2</v>
      </c>
      <c r="N611" s="1020">
        <v>267.26799999999997</v>
      </c>
      <c r="O611" s="1021">
        <v>8.4226623229398658</v>
      </c>
      <c r="P611" s="1788">
        <v>1890.8351893095769</v>
      </c>
      <c r="Q611" s="1023">
        <v>505.35973937639193</v>
      </c>
      <c r="S611" s="58"/>
      <c r="T611" s="58"/>
    </row>
    <row r="612" spans="1:20" ht="12.75">
      <c r="A612" s="1605"/>
      <c r="B612" s="218">
        <v>6</v>
      </c>
      <c r="C612" s="1015" t="s">
        <v>611</v>
      </c>
      <c r="D612" s="1016">
        <v>12</v>
      </c>
      <c r="E612" s="1016">
        <v>1972</v>
      </c>
      <c r="F612" s="1017">
        <v>17.105</v>
      </c>
      <c r="G612" s="1017">
        <v>0</v>
      </c>
      <c r="H612" s="1017">
        <v>0</v>
      </c>
      <c r="I612" s="1017">
        <v>17.104998999999999</v>
      </c>
      <c r="J612" s="1017">
        <v>532.47</v>
      </c>
      <c r="K612" s="1018">
        <v>17.104998999999999</v>
      </c>
      <c r="L612" s="1017">
        <v>532.47</v>
      </c>
      <c r="M612" s="1019">
        <v>3.212387364546359E-2</v>
      </c>
      <c r="N612" s="1020">
        <v>267.26799999999997</v>
      </c>
      <c r="O612" s="1021">
        <v>8.585683461475762</v>
      </c>
      <c r="P612" s="1788">
        <v>1927.4324187278153</v>
      </c>
      <c r="Q612" s="1023">
        <v>515.14100768854564</v>
      </c>
      <c r="S612" s="58"/>
      <c r="T612" s="58"/>
    </row>
    <row r="613" spans="1:20" ht="12.75">
      <c r="A613" s="1605"/>
      <c r="B613" s="218">
        <v>7</v>
      </c>
      <c r="C613" s="1015" t="s">
        <v>614</v>
      </c>
      <c r="D613" s="1016">
        <v>20</v>
      </c>
      <c r="E613" s="1016">
        <v>1982</v>
      </c>
      <c r="F613" s="1017">
        <v>39.332000000000001</v>
      </c>
      <c r="G613" s="1017">
        <v>1.6631499999999999</v>
      </c>
      <c r="H613" s="1017">
        <v>3.2</v>
      </c>
      <c r="I613" s="1017">
        <v>34.468850000000003</v>
      </c>
      <c r="J613" s="1017">
        <v>1095.8499999999999</v>
      </c>
      <c r="K613" s="1018">
        <v>34.468850000000003</v>
      </c>
      <c r="L613" s="1017">
        <v>1095.8499999999999</v>
      </c>
      <c r="M613" s="1019">
        <v>3.1453985490714972E-2</v>
      </c>
      <c r="N613" s="1020">
        <v>281.32900000000001</v>
      </c>
      <c r="O613" s="1021">
        <v>8.848918284117353</v>
      </c>
      <c r="P613" s="1788">
        <v>1887.2391294428983</v>
      </c>
      <c r="Q613" s="1023">
        <v>530.93509704704115</v>
      </c>
      <c r="S613" s="58"/>
      <c r="T613" s="58"/>
    </row>
    <row r="614" spans="1:20" ht="12.75">
      <c r="A614" s="1605"/>
      <c r="B614" s="218">
        <v>8</v>
      </c>
      <c r="C614" s="1015" t="s">
        <v>613</v>
      </c>
      <c r="D614" s="1016">
        <v>8</v>
      </c>
      <c r="E614" s="1016">
        <v>1962</v>
      </c>
      <c r="F614" s="1017">
        <v>14.12</v>
      </c>
      <c r="G614" s="1017">
        <v>0.56100000000000005</v>
      </c>
      <c r="H614" s="1017">
        <v>0.97</v>
      </c>
      <c r="I614" s="1017">
        <v>12.589</v>
      </c>
      <c r="J614" s="1017">
        <v>366.73</v>
      </c>
      <c r="K614" s="1018">
        <v>12.589</v>
      </c>
      <c r="L614" s="1017">
        <v>366.73</v>
      </c>
      <c r="M614" s="1019">
        <v>3.4327707032421675E-2</v>
      </c>
      <c r="N614" s="1020">
        <v>267.26799999999997</v>
      </c>
      <c r="O614" s="1021">
        <v>9.1746976031412757</v>
      </c>
      <c r="P614" s="1788">
        <v>2059.6624219453001</v>
      </c>
      <c r="Q614" s="1023">
        <v>550.4818561884764</v>
      </c>
      <c r="S614" s="58"/>
      <c r="T614" s="58"/>
    </row>
    <row r="615" spans="1:20" ht="12.75">
      <c r="A615" s="1605"/>
      <c r="B615" s="218">
        <v>9</v>
      </c>
      <c r="C615" s="1015" t="s">
        <v>616</v>
      </c>
      <c r="D615" s="1016">
        <v>5</v>
      </c>
      <c r="E615" s="1016">
        <v>1935</v>
      </c>
      <c r="F615" s="1017">
        <v>12.48</v>
      </c>
      <c r="G615" s="1017">
        <v>0.45900000000000002</v>
      </c>
      <c r="H615" s="1017">
        <v>0.32</v>
      </c>
      <c r="I615" s="1017">
        <v>11.700999999999999</v>
      </c>
      <c r="J615" s="1017">
        <v>321.79000000000002</v>
      </c>
      <c r="K615" s="1018">
        <v>11.700999999999999</v>
      </c>
      <c r="L615" s="1017">
        <v>321.79000000000002</v>
      </c>
      <c r="M615" s="1019">
        <v>3.6362223810559674E-2</v>
      </c>
      <c r="N615" s="1020">
        <v>267.26799999999997</v>
      </c>
      <c r="O615" s="1021">
        <v>9.7184588334006623</v>
      </c>
      <c r="P615" s="1788">
        <v>2181.7334286335804</v>
      </c>
      <c r="Q615" s="1023">
        <v>583.10753000403975</v>
      </c>
      <c r="S615" s="58"/>
      <c r="T615" s="58"/>
    </row>
    <row r="616" spans="1:20" ht="13.5" thickBot="1">
      <c r="A616" s="1606"/>
      <c r="B616" s="221">
        <v>10</v>
      </c>
      <c r="C616" s="1024" t="s">
        <v>1053</v>
      </c>
      <c r="D616" s="1025">
        <v>8</v>
      </c>
      <c r="E616" s="1025">
        <v>1956</v>
      </c>
      <c r="F616" s="1026">
        <v>20.224</v>
      </c>
      <c r="G616" s="1026">
        <v>0</v>
      </c>
      <c r="H616" s="1026">
        <v>0</v>
      </c>
      <c r="I616" s="1026">
        <v>20.223998999999999</v>
      </c>
      <c r="J616" s="1026">
        <v>469.85</v>
      </c>
      <c r="K616" s="1027">
        <v>20.223998999999999</v>
      </c>
      <c r="L616" s="1026">
        <v>469.85</v>
      </c>
      <c r="M616" s="1028">
        <v>4.3043522400766199E-2</v>
      </c>
      <c r="N616" s="1029">
        <v>267.26799999999997</v>
      </c>
      <c r="O616" s="1030">
        <v>11.504156145007979</v>
      </c>
      <c r="P616" s="1789">
        <v>2582.6113440459721</v>
      </c>
      <c r="Q616" s="1032">
        <v>690.24936870047884</v>
      </c>
      <c r="S616" s="58"/>
      <c r="T616" s="58"/>
    </row>
    <row r="617" spans="1:20" ht="12.75">
      <c r="A617" s="1607" t="s">
        <v>191</v>
      </c>
      <c r="B617" s="24">
        <v>1</v>
      </c>
      <c r="C617" s="116"/>
      <c r="D617" s="382"/>
      <c r="E617" s="382"/>
      <c r="F617" s="224"/>
      <c r="G617" s="224"/>
      <c r="H617" s="224"/>
      <c r="I617" s="224"/>
      <c r="J617" s="224"/>
      <c r="K617" s="225"/>
      <c r="L617" s="224"/>
      <c r="M617" s="226"/>
      <c r="N617" s="227"/>
      <c r="O617" s="88"/>
      <c r="P617" s="228"/>
      <c r="Q617" s="229"/>
      <c r="S617" s="58"/>
      <c r="T617" s="58"/>
    </row>
    <row r="618" spans="1:20" ht="12.75">
      <c r="A618" s="1608"/>
      <c r="B618" s="26">
        <v>2</v>
      </c>
      <c r="C618" s="383"/>
      <c r="D618" s="384"/>
      <c r="E618" s="384"/>
      <c r="F618" s="230"/>
      <c r="G618" s="230"/>
      <c r="H618" s="230"/>
      <c r="I618" s="230"/>
      <c r="J618" s="230"/>
      <c r="K618" s="385"/>
      <c r="L618" s="230"/>
      <c r="M618" s="386"/>
      <c r="N618" s="387"/>
      <c r="O618" s="89"/>
      <c r="P618" s="388"/>
      <c r="Q618" s="389"/>
      <c r="S618" s="58"/>
      <c r="T618" s="58"/>
    </row>
    <row r="619" spans="1:20" ht="12.75">
      <c r="A619" s="1608"/>
      <c r="B619" s="26">
        <v>3</v>
      </c>
      <c r="C619" s="383"/>
      <c r="D619" s="384"/>
      <c r="E619" s="384"/>
      <c r="F619" s="230"/>
      <c r="G619" s="230"/>
      <c r="H619" s="230"/>
      <c r="I619" s="230"/>
      <c r="J619" s="230"/>
      <c r="K619" s="385"/>
      <c r="L619" s="230"/>
      <c r="M619" s="386"/>
      <c r="N619" s="387"/>
      <c r="O619" s="89"/>
      <c r="P619" s="388"/>
      <c r="Q619" s="389"/>
      <c r="S619" s="58"/>
      <c r="T619" s="58"/>
    </row>
    <row r="620" spans="1:20" ht="12.75">
      <c r="A620" s="1608"/>
      <c r="B620" s="26">
        <v>4</v>
      </c>
      <c r="C620" s="383"/>
      <c r="D620" s="384"/>
      <c r="E620" s="384"/>
      <c r="F620" s="230"/>
      <c r="G620" s="230"/>
      <c r="H620" s="230"/>
      <c r="I620" s="230"/>
      <c r="J620" s="230"/>
      <c r="K620" s="385"/>
      <c r="L620" s="230"/>
      <c r="M620" s="386"/>
      <c r="N620" s="387"/>
      <c r="O620" s="89"/>
      <c r="P620" s="388"/>
      <c r="Q620" s="389"/>
      <c r="S620" s="58"/>
      <c r="T620" s="58"/>
    </row>
    <row r="621" spans="1:20" ht="12.75">
      <c r="A621" s="1608"/>
      <c r="B621" s="26">
        <v>5</v>
      </c>
      <c r="C621" s="383"/>
      <c r="D621" s="384"/>
      <c r="E621" s="384"/>
      <c r="F621" s="230"/>
      <c r="G621" s="230"/>
      <c r="H621" s="230"/>
      <c r="I621" s="230"/>
      <c r="J621" s="230"/>
      <c r="K621" s="385"/>
      <c r="L621" s="230"/>
      <c r="M621" s="386"/>
      <c r="N621" s="387"/>
      <c r="O621" s="89"/>
      <c r="P621" s="388"/>
      <c r="Q621" s="389"/>
      <c r="S621" s="58"/>
      <c r="T621" s="58"/>
    </row>
    <row r="622" spans="1:20" ht="12.75">
      <c r="A622" s="1608"/>
      <c r="B622" s="26">
        <v>6</v>
      </c>
      <c r="C622" s="383"/>
      <c r="D622" s="384"/>
      <c r="E622" s="384"/>
      <c r="F622" s="230"/>
      <c r="G622" s="230"/>
      <c r="H622" s="230"/>
      <c r="I622" s="230"/>
      <c r="J622" s="230"/>
      <c r="K622" s="385"/>
      <c r="L622" s="230"/>
      <c r="M622" s="386"/>
      <c r="N622" s="387"/>
      <c r="O622" s="89"/>
      <c r="P622" s="388"/>
      <c r="Q622" s="389"/>
      <c r="S622" s="58"/>
      <c r="T622" s="58"/>
    </row>
    <row r="623" spans="1:20" ht="12.75">
      <c r="A623" s="1608"/>
      <c r="B623" s="26">
        <v>7</v>
      </c>
      <c r="C623" s="383"/>
      <c r="D623" s="384"/>
      <c r="E623" s="384"/>
      <c r="F623" s="230"/>
      <c r="G623" s="230"/>
      <c r="H623" s="230"/>
      <c r="I623" s="230"/>
      <c r="J623" s="230"/>
      <c r="K623" s="385"/>
      <c r="L623" s="230"/>
      <c r="M623" s="386"/>
      <c r="N623" s="387"/>
      <c r="O623" s="89"/>
      <c r="P623" s="388"/>
      <c r="Q623" s="389"/>
      <c r="S623" s="58"/>
      <c r="T623" s="58"/>
    </row>
    <row r="624" spans="1:20" ht="12.75">
      <c r="A624" s="1608"/>
      <c r="B624" s="26">
        <v>8</v>
      </c>
      <c r="C624" s="383"/>
      <c r="D624" s="384"/>
      <c r="E624" s="384"/>
      <c r="F624" s="230"/>
      <c r="G624" s="230"/>
      <c r="H624" s="230"/>
      <c r="I624" s="230"/>
      <c r="J624" s="230"/>
      <c r="K624" s="385"/>
      <c r="L624" s="230"/>
      <c r="M624" s="386"/>
      <c r="N624" s="387"/>
      <c r="O624" s="89"/>
      <c r="P624" s="388"/>
      <c r="Q624" s="389"/>
      <c r="S624" s="58"/>
      <c r="T624" s="58"/>
    </row>
    <row r="625" spans="1:20" ht="12.75">
      <c r="A625" s="1608"/>
      <c r="B625" s="26">
        <v>9</v>
      </c>
      <c r="C625" s="383"/>
      <c r="D625" s="384"/>
      <c r="E625" s="384"/>
      <c r="F625" s="230"/>
      <c r="G625" s="230"/>
      <c r="H625" s="230"/>
      <c r="I625" s="230"/>
      <c r="J625" s="230"/>
      <c r="K625" s="385"/>
      <c r="L625" s="230"/>
      <c r="M625" s="386"/>
      <c r="N625" s="387"/>
      <c r="O625" s="89"/>
      <c r="P625" s="388"/>
      <c r="Q625" s="389"/>
      <c r="S625" s="58"/>
      <c r="T625" s="58"/>
    </row>
    <row r="626" spans="1:20" ht="13.5" thickBot="1">
      <c r="A626" s="1609"/>
      <c r="B626" s="407">
        <v>10</v>
      </c>
      <c r="C626" s="390"/>
      <c r="D626" s="391"/>
      <c r="E626" s="391"/>
      <c r="F626" s="231"/>
      <c r="G626" s="231"/>
      <c r="H626" s="231"/>
      <c r="I626" s="231"/>
      <c r="J626" s="231"/>
      <c r="K626" s="392"/>
      <c r="L626" s="231"/>
      <c r="M626" s="393"/>
      <c r="N626" s="394"/>
      <c r="O626" s="395"/>
      <c r="P626" s="396"/>
      <c r="Q626" s="232"/>
      <c r="S626" s="58"/>
      <c r="T626" s="58"/>
    </row>
    <row r="627" spans="1:20" ht="12.75">
      <c r="F627" s="140"/>
      <c r="G627" s="140"/>
      <c r="H627" s="140"/>
      <c r="I627" s="140"/>
      <c r="S627" s="58"/>
      <c r="T627" s="58"/>
    </row>
    <row r="628" spans="1:20" ht="12.75">
      <c r="A628" s="762"/>
      <c r="B628" s="250" t="s">
        <v>203</v>
      </c>
      <c r="F628" s="140"/>
      <c r="G628" s="140"/>
      <c r="H628" s="140"/>
      <c r="I628" s="140"/>
      <c r="S628" s="58"/>
      <c r="T628" s="58"/>
    </row>
    <row r="629" spans="1:20" ht="12.75">
      <c r="F629" s="140"/>
      <c r="G629" s="140"/>
      <c r="H629" s="140"/>
      <c r="I629" s="140"/>
      <c r="S629" s="58"/>
      <c r="T629" s="58"/>
    </row>
    <row r="630" spans="1:20" ht="15">
      <c r="A630" s="1708" t="s">
        <v>351</v>
      </c>
      <c r="B630" s="1708"/>
      <c r="C630" s="1708"/>
      <c r="D630" s="1708"/>
      <c r="E630" s="1708"/>
      <c r="F630" s="1708"/>
      <c r="G630" s="1708"/>
      <c r="H630" s="1708"/>
      <c r="I630" s="1708"/>
      <c r="J630" s="1708"/>
      <c r="K630" s="1708"/>
      <c r="L630" s="1708"/>
      <c r="M630" s="1708"/>
      <c r="N630" s="1708"/>
      <c r="O630" s="1708"/>
      <c r="P630" s="1708"/>
      <c r="Q630" s="1708"/>
      <c r="S630" s="923"/>
      <c r="T630" s="923"/>
    </row>
    <row r="631" spans="1:20" ht="12.75">
      <c r="A631" s="1611" t="s">
        <v>984</v>
      </c>
      <c r="B631" s="1611"/>
      <c r="C631" s="1611"/>
      <c r="D631" s="1611"/>
      <c r="E631" s="1611"/>
      <c r="F631" s="1611"/>
      <c r="G631" s="1611"/>
      <c r="H631" s="1611"/>
      <c r="I631" s="1611"/>
      <c r="J631" s="1611"/>
      <c r="K631" s="1611"/>
      <c r="L631" s="1611"/>
      <c r="M631" s="1611"/>
      <c r="N631" s="1611"/>
      <c r="O631" s="1611"/>
      <c r="P631" s="1611"/>
      <c r="Q631" s="1611"/>
      <c r="S631" s="58"/>
      <c r="T631" s="58"/>
    </row>
    <row r="632" spans="1:20" ht="13.5" thickBot="1">
      <c r="F632" s="140"/>
      <c r="G632" s="140"/>
      <c r="H632" s="140"/>
      <c r="I632" s="140"/>
      <c r="S632" s="58"/>
      <c r="T632" s="58"/>
    </row>
    <row r="633" spans="1:20" ht="12.75">
      <c r="A633" s="1624" t="s">
        <v>1</v>
      </c>
      <c r="B633" s="1584" t="s">
        <v>0</v>
      </c>
      <c r="C633" s="1565" t="s">
        <v>2</v>
      </c>
      <c r="D633" s="1565" t="s">
        <v>3</v>
      </c>
      <c r="E633" s="1565" t="s">
        <v>13</v>
      </c>
      <c r="F633" s="1575" t="s">
        <v>14</v>
      </c>
      <c r="G633" s="1576"/>
      <c r="H633" s="1576"/>
      <c r="I633" s="1577"/>
      <c r="J633" s="1565" t="s">
        <v>4</v>
      </c>
      <c r="K633" s="1565" t="s">
        <v>15</v>
      </c>
      <c r="L633" s="1565" t="s">
        <v>5</v>
      </c>
      <c r="M633" s="1565" t="s">
        <v>6</v>
      </c>
      <c r="N633" s="1565" t="s">
        <v>16</v>
      </c>
      <c r="O633" s="1621" t="s">
        <v>17</v>
      </c>
      <c r="P633" s="1565" t="s">
        <v>25</v>
      </c>
      <c r="Q633" s="1567" t="s">
        <v>26</v>
      </c>
      <c r="S633" s="58"/>
      <c r="T633" s="58"/>
    </row>
    <row r="634" spans="1:20" ht="33.75">
      <c r="A634" s="1625"/>
      <c r="B634" s="1585"/>
      <c r="C634" s="1587"/>
      <c r="D634" s="1566"/>
      <c r="E634" s="1566"/>
      <c r="F634" s="21" t="s">
        <v>18</v>
      </c>
      <c r="G634" s="21" t="s">
        <v>19</v>
      </c>
      <c r="H634" s="21" t="s">
        <v>20</v>
      </c>
      <c r="I634" s="21" t="s">
        <v>21</v>
      </c>
      <c r="J634" s="1566"/>
      <c r="K634" s="1566"/>
      <c r="L634" s="1566"/>
      <c r="M634" s="1566"/>
      <c r="N634" s="1566"/>
      <c r="O634" s="1622"/>
      <c r="P634" s="1566"/>
      <c r="Q634" s="1568"/>
      <c r="S634" s="58"/>
      <c r="T634" s="58"/>
    </row>
    <row r="635" spans="1:20" ht="12.75">
      <c r="A635" s="1626"/>
      <c r="B635" s="1627"/>
      <c r="C635" s="1566"/>
      <c r="D635" s="150" t="s">
        <v>7</v>
      </c>
      <c r="E635" s="150" t="s">
        <v>8</v>
      </c>
      <c r="F635" s="150" t="s">
        <v>9</v>
      </c>
      <c r="G635" s="150" t="s">
        <v>9</v>
      </c>
      <c r="H635" s="150" t="s">
        <v>9</v>
      </c>
      <c r="I635" s="150" t="s">
        <v>9</v>
      </c>
      <c r="J635" s="150" t="s">
        <v>22</v>
      </c>
      <c r="K635" s="150" t="s">
        <v>9</v>
      </c>
      <c r="L635" s="150" t="s">
        <v>22</v>
      </c>
      <c r="M635" s="150" t="s">
        <v>93</v>
      </c>
      <c r="N635" s="150" t="s">
        <v>10</v>
      </c>
      <c r="O635" s="150" t="s">
        <v>94</v>
      </c>
      <c r="P635" s="151" t="s">
        <v>27</v>
      </c>
      <c r="Q635" s="152" t="s">
        <v>28</v>
      </c>
      <c r="S635" s="58"/>
      <c r="T635" s="58"/>
    </row>
    <row r="636" spans="1:20" ht="13.5" thickBot="1">
      <c r="A636" s="153">
        <v>1</v>
      </c>
      <c r="B636" s="154">
        <v>2</v>
      </c>
      <c r="C636" s="155">
        <v>3</v>
      </c>
      <c r="D636" s="156">
        <v>4</v>
      </c>
      <c r="E636" s="156">
        <v>5</v>
      </c>
      <c r="F636" s="156">
        <v>6</v>
      </c>
      <c r="G636" s="156">
        <v>7</v>
      </c>
      <c r="H636" s="156">
        <v>8</v>
      </c>
      <c r="I636" s="156">
        <v>9</v>
      </c>
      <c r="J636" s="156">
        <v>10</v>
      </c>
      <c r="K636" s="156">
        <v>11</v>
      </c>
      <c r="L636" s="155">
        <v>12</v>
      </c>
      <c r="M636" s="156">
        <v>13</v>
      </c>
      <c r="N636" s="156">
        <v>14</v>
      </c>
      <c r="O636" s="157">
        <v>15</v>
      </c>
      <c r="P636" s="155">
        <v>16</v>
      </c>
      <c r="Q636" s="158">
        <v>17</v>
      </c>
      <c r="S636" s="58"/>
      <c r="T636" s="58"/>
    </row>
    <row r="637" spans="1:20" ht="12.75">
      <c r="A637" s="1612" t="s">
        <v>140</v>
      </c>
      <c r="B637" s="406">
        <v>1</v>
      </c>
      <c r="C637" s="993" t="s">
        <v>352</v>
      </c>
      <c r="D637" s="1751">
        <v>44</v>
      </c>
      <c r="E637" s="1751">
        <v>1985</v>
      </c>
      <c r="F637" s="1752">
        <v>29.835000000000001</v>
      </c>
      <c r="G637" s="1752">
        <v>4.3005449999999996</v>
      </c>
      <c r="H637" s="993">
        <v>6.32</v>
      </c>
      <c r="I637" s="1752">
        <v>19.214452999999999</v>
      </c>
      <c r="J637" s="993">
        <v>2285.27</v>
      </c>
      <c r="K637" s="1753">
        <v>19.214452999999999</v>
      </c>
      <c r="L637" s="1752">
        <v>2285.27</v>
      </c>
      <c r="M637" s="1754">
        <v>8.4079574842359974E-3</v>
      </c>
      <c r="N637" s="994">
        <v>286.452</v>
      </c>
      <c r="O637" s="1753">
        <v>2.4084762372743698</v>
      </c>
      <c r="P637" s="1753">
        <v>504.47744905415982</v>
      </c>
      <c r="Q637" s="1755">
        <v>144.50857423646218</v>
      </c>
      <c r="S637" s="58"/>
      <c r="T637" s="58"/>
    </row>
    <row r="638" spans="1:20" ht="12.75">
      <c r="A638" s="1613"/>
      <c r="B638" s="161">
        <v>2</v>
      </c>
      <c r="C638" s="995" t="s">
        <v>353</v>
      </c>
      <c r="D638" s="1077">
        <v>45</v>
      </c>
      <c r="E638" s="1077">
        <v>1975</v>
      </c>
      <c r="F638" s="1756">
        <v>32.372</v>
      </c>
      <c r="G638" s="1756">
        <v>3.414066</v>
      </c>
      <c r="H638" s="995">
        <v>7.2</v>
      </c>
      <c r="I638" s="1756">
        <v>21.757936999999998</v>
      </c>
      <c r="J638" s="995">
        <v>2325.2199999999998</v>
      </c>
      <c r="K638" s="1078">
        <v>21.757936999999998</v>
      </c>
      <c r="L638" s="1752">
        <v>2325.2199999999998</v>
      </c>
      <c r="M638" s="1757">
        <v>9.3573670448387682E-3</v>
      </c>
      <c r="N638" s="996">
        <v>286.452</v>
      </c>
      <c r="O638" s="1078">
        <v>2.6804365047281546</v>
      </c>
      <c r="P638" s="1078">
        <v>561.4420226903261</v>
      </c>
      <c r="Q638" s="1758">
        <v>160.8261902836893</v>
      </c>
      <c r="S638" s="58"/>
      <c r="T638" s="58"/>
    </row>
    <row r="639" spans="1:20" ht="12.75">
      <c r="A639" s="1613"/>
      <c r="B639" s="161">
        <v>3</v>
      </c>
      <c r="C639" s="763"/>
      <c r="D639" s="159"/>
      <c r="E639" s="159"/>
      <c r="F639" s="764"/>
      <c r="G639" s="765"/>
      <c r="H639" s="765"/>
      <c r="I639" s="765"/>
      <c r="J639" s="765"/>
      <c r="K639" s="766"/>
      <c r="L639" s="766"/>
      <c r="M639" s="766"/>
      <c r="N639" s="767"/>
      <c r="O639" s="768"/>
      <c r="P639" s="168"/>
      <c r="Q639" s="169"/>
      <c r="S639" s="58"/>
      <c r="T639" s="58"/>
    </row>
    <row r="640" spans="1:20" ht="12.75">
      <c r="A640" s="1613"/>
      <c r="B640" s="161">
        <v>4</v>
      </c>
      <c r="C640" s="763"/>
      <c r="D640" s="159"/>
      <c r="E640" s="159"/>
      <c r="F640" s="764"/>
      <c r="G640" s="765"/>
      <c r="H640" s="765"/>
      <c r="I640" s="765"/>
      <c r="J640" s="765"/>
      <c r="K640" s="766"/>
      <c r="L640" s="766"/>
      <c r="M640" s="766"/>
      <c r="N640" s="767"/>
      <c r="O640" s="768"/>
      <c r="P640" s="168"/>
      <c r="Q640" s="169"/>
      <c r="S640" s="58"/>
      <c r="T640" s="58"/>
    </row>
    <row r="641" spans="1:20" ht="12.75">
      <c r="A641" s="1613"/>
      <c r="B641" s="161">
        <v>5</v>
      </c>
      <c r="C641" s="763"/>
      <c r="D641" s="159"/>
      <c r="E641" s="159"/>
      <c r="F641" s="764"/>
      <c r="G641" s="765"/>
      <c r="H641" s="765"/>
      <c r="I641" s="765"/>
      <c r="J641" s="765"/>
      <c r="K641" s="766"/>
      <c r="L641" s="766"/>
      <c r="M641" s="766"/>
      <c r="N641" s="767"/>
      <c r="O641" s="768"/>
      <c r="P641" s="168"/>
      <c r="Q641" s="169"/>
      <c r="S641" s="58"/>
      <c r="T641" s="58"/>
    </row>
    <row r="642" spans="1:20" ht="12.75">
      <c r="A642" s="1613"/>
      <c r="B642" s="161">
        <v>6</v>
      </c>
      <c r="C642" s="160"/>
      <c r="D642" s="161"/>
      <c r="E642" s="161"/>
      <c r="F642" s="162"/>
      <c r="G642" s="163"/>
      <c r="H642" s="163"/>
      <c r="I642" s="163"/>
      <c r="J642" s="163"/>
      <c r="K642" s="164"/>
      <c r="L642" s="766"/>
      <c r="M642" s="165"/>
      <c r="N642" s="166"/>
      <c r="O642" s="167"/>
      <c r="P642" s="168"/>
      <c r="Q642" s="169"/>
      <c r="S642" s="58"/>
      <c r="T642" s="58"/>
    </row>
    <row r="643" spans="1:20" ht="12.75">
      <c r="A643" s="1613"/>
      <c r="B643" s="161">
        <v>7</v>
      </c>
      <c r="C643" s="160"/>
      <c r="D643" s="161"/>
      <c r="E643" s="161"/>
      <c r="F643" s="162"/>
      <c r="G643" s="163"/>
      <c r="H643" s="163"/>
      <c r="I643" s="163"/>
      <c r="J643" s="163"/>
      <c r="K643" s="164"/>
      <c r="L643" s="766"/>
      <c r="M643" s="165"/>
      <c r="N643" s="166"/>
      <c r="O643" s="167"/>
      <c r="P643" s="168"/>
      <c r="Q643" s="169"/>
      <c r="S643" s="58"/>
      <c r="T643" s="58"/>
    </row>
    <row r="644" spans="1:20" ht="12.75">
      <c r="A644" s="1613"/>
      <c r="B644" s="161">
        <v>8</v>
      </c>
      <c r="C644" s="160"/>
      <c r="D644" s="161"/>
      <c r="E644" s="161"/>
      <c r="F644" s="162"/>
      <c r="G644" s="163"/>
      <c r="H644" s="163"/>
      <c r="I644" s="163"/>
      <c r="J644" s="163"/>
      <c r="K644" s="164"/>
      <c r="L644" s="766"/>
      <c r="M644" s="165"/>
      <c r="N644" s="166"/>
      <c r="O644" s="167"/>
      <c r="P644" s="168"/>
      <c r="Q644" s="169"/>
      <c r="S644" s="58"/>
      <c r="T644" s="58"/>
    </row>
    <row r="645" spans="1:20" ht="12.75">
      <c r="A645" s="1613"/>
      <c r="B645" s="161">
        <v>9</v>
      </c>
      <c r="C645" s="160"/>
      <c r="D645" s="161"/>
      <c r="E645" s="161"/>
      <c r="F645" s="162"/>
      <c r="G645" s="163"/>
      <c r="H645" s="163"/>
      <c r="I645" s="163"/>
      <c r="J645" s="163"/>
      <c r="K645" s="164"/>
      <c r="L645" s="766"/>
      <c r="M645" s="165"/>
      <c r="N645" s="166"/>
      <c r="O645" s="167"/>
      <c r="P645" s="168"/>
      <c r="Q645" s="169"/>
      <c r="S645" s="58"/>
      <c r="T645" s="58"/>
    </row>
    <row r="646" spans="1:20" ht="13.5" thickBot="1">
      <c r="A646" s="1613"/>
      <c r="B646" s="161">
        <v>10</v>
      </c>
      <c r="C646" s="753"/>
      <c r="D646" s="754"/>
      <c r="E646" s="754"/>
      <c r="F646" s="755"/>
      <c r="G646" s="756"/>
      <c r="H646" s="756"/>
      <c r="I646" s="756"/>
      <c r="J646" s="756"/>
      <c r="K646" s="757"/>
      <c r="L646" s="769"/>
      <c r="M646" s="758"/>
      <c r="N646" s="759"/>
      <c r="O646" s="760"/>
      <c r="P646" s="761"/>
      <c r="Q646" s="170"/>
      <c r="S646" s="58"/>
      <c r="T646" s="58"/>
    </row>
    <row r="647" spans="1:20" ht="12.75">
      <c r="A647" s="1614" t="s">
        <v>148</v>
      </c>
      <c r="B647" s="17">
        <v>1</v>
      </c>
      <c r="C647" s="16"/>
      <c r="D647" s="17"/>
      <c r="E647" s="17"/>
      <c r="F647" s="171"/>
      <c r="G647" s="171"/>
      <c r="H647" s="171"/>
      <c r="I647" s="171"/>
      <c r="J647" s="171"/>
      <c r="K647" s="172"/>
      <c r="L647" s="172"/>
      <c r="M647" s="172"/>
      <c r="N647" s="174"/>
      <c r="O647" s="121"/>
      <c r="P647" s="175"/>
      <c r="Q647" s="176"/>
      <c r="S647" s="58"/>
      <c r="T647" s="58"/>
    </row>
    <row r="648" spans="1:20" ht="12.75">
      <c r="A648" s="1597"/>
      <c r="B648" s="18">
        <v>2</v>
      </c>
      <c r="C648" s="11"/>
      <c r="D648" s="18"/>
      <c r="E648" s="18"/>
      <c r="F648" s="177"/>
      <c r="G648" s="177"/>
      <c r="H648" s="177"/>
      <c r="I648" s="177"/>
      <c r="J648" s="177"/>
      <c r="K648" s="90"/>
      <c r="L648" s="90"/>
      <c r="M648" s="90"/>
      <c r="N648" s="179"/>
      <c r="O648" s="75"/>
      <c r="P648" s="180"/>
      <c r="Q648" s="181"/>
      <c r="S648" s="58"/>
      <c r="T648" s="58"/>
    </row>
    <row r="649" spans="1:20" ht="12.75">
      <c r="A649" s="1597"/>
      <c r="B649" s="18">
        <v>3</v>
      </c>
      <c r="C649" s="11"/>
      <c r="D649" s="18"/>
      <c r="E649" s="18"/>
      <c r="F649" s="177"/>
      <c r="G649" s="177"/>
      <c r="H649" s="177"/>
      <c r="I649" s="177"/>
      <c r="J649" s="177"/>
      <c r="K649" s="90"/>
      <c r="L649" s="90"/>
      <c r="M649" s="90"/>
      <c r="N649" s="179"/>
      <c r="O649" s="75"/>
      <c r="P649" s="180"/>
      <c r="Q649" s="181"/>
      <c r="S649" s="58"/>
      <c r="T649" s="58"/>
    </row>
    <row r="650" spans="1:20" ht="12.75">
      <c r="A650" s="1597"/>
      <c r="B650" s="18">
        <v>4</v>
      </c>
      <c r="C650" s="11"/>
      <c r="D650" s="18"/>
      <c r="E650" s="18"/>
      <c r="F650" s="177"/>
      <c r="G650" s="177"/>
      <c r="H650" s="177"/>
      <c r="I650" s="177"/>
      <c r="J650" s="177"/>
      <c r="K650" s="90"/>
      <c r="L650" s="90"/>
      <c r="M650" s="90"/>
      <c r="N650" s="179"/>
      <c r="O650" s="75"/>
      <c r="P650" s="180"/>
      <c r="Q650" s="181"/>
      <c r="S650" s="58"/>
      <c r="T650" s="58"/>
    </row>
    <row r="651" spans="1:20" ht="12.75">
      <c r="A651" s="1597"/>
      <c r="B651" s="18">
        <v>5</v>
      </c>
      <c r="C651" s="11"/>
      <c r="D651" s="18"/>
      <c r="E651" s="18"/>
      <c r="F651" s="177"/>
      <c r="G651" s="177"/>
      <c r="H651" s="177"/>
      <c r="I651" s="177"/>
      <c r="J651" s="177"/>
      <c r="K651" s="90"/>
      <c r="L651" s="90"/>
      <c r="M651" s="90"/>
      <c r="N651" s="179"/>
      <c r="O651" s="75"/>
      <c r="P651" s="180"/>
      <c r="Q651" s="181"/>
      <c r="S651" s="58"/>
      <c r="T651" s="58"/>
    </row>
    <row r="652" spans="1:20" ht="12.75">
      <c r="A652" s="1597"/>
      <c r="B652" s="18">
        <v>6</v>
      </c>
      <c r="C652" s="11"/>
      <c r="D652" s="18"/>
      <c r="E652" s="18"/>
      <c r="F652" s="177"/>
      <c r="G652" s="177"/>
      <c r="H652" s="177"/>
      <c r="I652" s="177"/>
      <c r="J652" s="177"/>
      <c r="K652" s="90"/>
      <c r="L652" s="90"/>
      <c r="M652" s="90"/>
      <c r="N652" s="179"/>
      <c r="O652" s="75"/>
      <c r="P652" s="180"/>
      <c r="Q652" s="181"/>
      <c r="S652" s="58"/>
      <c r="T652" s="58"/>
    </row>
    <row r="653" spans="1:20" ht="12.75">
      <c r="A653" s="1597"/>
      <c r="B653" s="18">
        <v>7</v>
      </c>
      <c r="C653" s="11"/>
      <c r="D653" s="18"/>
      <c r="E653" s="18"/>
      <c r="F653" s="177"/>
      <c r="G653" s="177"/>
      <c r="H653" s="177"/>
      <c r="I653" s="177"/>
      <c r="J653" s="177"/>
      <c r="K653" s="90"/>
      <c r="L653" s="90"/>
      <c r="M653" s="90"/>
      <c r="N653" s="179"/>
      <c r="O653" s="75"/>
      <c r="P653" s="180"/>
      <c r="Q653" s="181"/>
      <c r="S653" s="58"/>
      <c r="T653" s="58"/>
    </row>
    <row r="654" spans="1:20" ht="12.75">
      <c r="A654" s="1597"/>
      <c r="B654" s="18">
        <v>8</v>
      </c>
      <c r="C654" s="11"/>
      <c r="D654" s="18"/>
      <c r="E654" s="18"/>
      <c r="F654" s="177"/>
      <c r="G654" s="177"/>
      <c r="H654" s="177"/>
      <c r="I654" s="177"/>
      <c r="J654" s="177"/>
      <c r="K654" s="90"/>
      <c r="L654" s="90"/>
      <c r="M654" s="90"/>
      <c r="N654" s="179"/>
      <c r="O654" s="75"/>
      <c r="P654" s="180"/>
      <c r="Q654" s="181"/>
      <c r="S654" s="58"/>
      <c r="T654" s="58"/>
    </row>
    <row r="655" spans="1:20" ht="12.75">
      <c r="A655" s="1597"/>
      <c r="B655" s="18">
        <v>9</v>
      </c>
      <c r="C655" s="11"/>
      <c r="D655" s="18"/>
      <c r="E655" s="18"/>
      <c r="F655" s="177"/>
      <c r="G655" s="177"/>
      <c r="H655" s="177"/>
      <c r="I655" s="177"/>
      <c r="J655" s="177"/>
      <c r="K655" s="90"/>
      <c r="L655" s="90"/>
      <c r="M655" s="90"/>
      <c r="N655" s="179"/>
      <c r="O655" s="75"/>
      <c r="P655" s="180"/>
      <c r="Q655" s="181"/>
      <c r="S655" s="58"/>
      <c r="T655" s="58"/>
    </row>
    <row r="656" spans="1:20" ht="13.5" thickBot="1">
      <c r="A656" s="1615"/>
      <c r="B656" s="60">
        <v>10</v>
      </c>
      <c r="C656" s="11"/>
      <c r="D656" s="18"/>
      <c r="E656" s="18"/>
      <c r="F656" s="177"/>
      <c r="G656" s="177"/>
      <c r="H656" s="177"/>
      <c r="I656" s="177"/>
      <c r="J656" s="177"/>
      <c r="K656" s="90"/>
      <c r="L656" s="90"/>
      <c r="M656" s="90"/>
      <c r="N656" s="179"/>
      <c r="O656" s="75"/>
      <c r="P656" s="180"/>
      <c r="Q656" s="181"/>
      <c r="S656" s="58"/>
      <c r="T656" s="58"/>
    </row>
    <row r="657" spans="1:20" ht="12.75">
      <c r="A657" s="1616" t="s">
        <v>158</v>
      </c>
      <c r="B657" s="182">
        <v>1</v>
      </c>
      <c r="C657" s="183"/>
      <c r="D657" s="182"/>
      <c r="E657" s="182"/>
      <c r="F657" s="184"/>
      <c r="G657" s="184"/>
      <c r="H657" s="184"/>
      <c r="I657" s="184"/>
      <c r="J657" s="184"/>
      <c r="K657" s="185"/>
      <c r="L657" s="185"/>
      <c r="M657" s="185"/>
      <c r="N657" s="187"/>
      <c r="O657" s="188"/>
      <c r="P657" s="189"/>
      <c r="Q657" s="190"/>
      <c r="S657" s="58"/>
      <c r="T657" s="58"/>
    </row>
    <row r="658" spans="1:20" ht="12.75">
      <c r="A658" s="1617"/>
      <c r="B658" s="191">
        <v>2</v>
      </c>
      <c r="C658" s="192"/>
      <c r="D658" s="191"/>
      <c r="E658" s="191"/>
      <c r="F658" s="193"/>
      <c r="G658" s="193"/>
      <c r="H658" s="193"/>
      <c r="I658" s="193"/>
      <c r="J658" s="193"/>
      <c r="K658" s="194"/>
      <c r="L658" s="194"/>
      <c r="M658" s="194"/>
      <c r="N658" s="196"/>
      <c r="O658" s="197"/>
      <c r="P658" s="198"/>
      <c r="Q658" s="199"/>
      <c r="S658" s="58"/>
      <c r="T658" s="58"/>
    </row>
    <row r="659" spans="1:20" ht="12.75">
      <c r="A659" s="1617"/>
      <c r="B659" s="191">
        <v>3</v>
      </c>
      <c r="C659" s="192"/>
      <c r="D659" s="191"/>
      <c r="E659" s="191"/>
      <c r="F659" s="193"/>
      <c r="G659" s="193"/>
      <c r="H659" s="193"/>
      <c r="I659" s="193"/>
      <c r="J659" s="193"/>
      <c r="K659" s="194"/>
      <c r="L659" s="194"/>
      <c r="M659" s="195"/>
      <c r="N659" s="196"/>
      <c r="O659" s="197"/>
      <c r="P659" s="198"/>
      <c r="Q659" s="199"/>
      <c r="S659" s="58"/>
      <c r="T659" s="58"/>
    </row>
    <row r="660" spans="1:20" ht="12.75">
      <c r="A660" s="1617"/>
      <c r="B660" s="191">
        <v>4</v>
      </c>
      <c r="C660" s="192"/>
      <c r="D660" s="191"/>
      <c r="E660" s="191"/>
      <c r="F660" s="193"/>
      <c r="G660" s="193"/>
      <c r="H660" s="193"/>
      <c r="I660" s="193"/>
      <c r="J660" s="193"/>
      <c r="K660" s="194"/>
      <c r="L660" s="194"/>
      <c r="M660" s="195"/>
      <c r="N660" s="196"/>
      <c r="O660" s="197"/>
      <c r="P660" s="198"/>
      <c r="Q660" s="199"/>
      <c r="S660" s="58"/>
      <c r="T660" s="58"/>
    </row>
    <row r="661" spans="1:20" ht="12.75">
      <c r="A661" s="1617"/>
      <c r="B661" s="191">
        <v>5</v>
      </c>
      <c r="C661" s="192"/>
      <c r="D661" s="191"/>
      <c r="E661" s="191"/>
      <c r="F661" s="193"/>
      <c r="G661" s="193"/>
      <c r="H661" s="193"/>
      <c r="I661" s="193"/>
      <c r="J661" s="193"/>
      <c r="K661" s="194"/>
      <c r="L661" s="194"/>
      <c r="M661" s="195"/>
      <c r="N661" s="196"/>
      <c r="O661" s="197"/>
      <c r="P661" s="198"/>
      <c r="Q661" s="199"/>
      <c r="S661" s="58"/>
      <c r="T661" s="58"/>
    </row>
    <row r="662" spans="1:20" ht="12.75">
      <c r="A662" s="1617"/>
      <c r="B662" s="191">
        <v>6</v>
      </c>
      <c r="C662" s="192"/>
      <c r="D662" s="191"/>
      <c r="E662" s="191"/>
      <c r="F662" s="193"/>
      <c r="G662" s="193"/>
      <c r="H662" s="193"/>
      <c r="I662" s="193"/>
      <c r="J662" s="193"/>
      <c r="K662" s="194"/>
      <c r="L662" s="194"/>
      <c r="M662" s="195"/>
      <c r="N662" s="196"/>
      <c r="O662" s="197"/>
      <c r="P662" s="198"/>
      <c r="Q662" s="199"/>
      <c r="S662" s="58"/>
      <c r="T662" s="58"/>
    </row>
    <row r="663" spans="1:20" ht="12.75">
      <c r="A663" s="1617"/>
      <c r="B663" s="191">
        <v>7</v>
      </c>
      <c r="C663" s="192"/>
      <c r="D663" s="191"/>
      <c r="E663" s="191"/>
      <c r="F663" s="193"/>
      <c r="G663" s="193"/>
      <c r="H663" s="193"/>
      <c r="I663" s="193"/>
      <c r="J663" s="193"/>
      <c r="K663" s="194"/>
      <c r="L663" s="194"/>
      <c r="M663" s="195"/>
      <c r="N663" s="196"/>
      <c r="O663" s="197"/>
      <c r="P663" s="198"/>
      <c r="Q663" s="199"/>
      <c r="S663" s="58"/>
      <c r="T663" s="58"/>
    </row>
    <row r="664" spans="1:20" ht="12.75">
      <c r="A664" s="1617"/>
      <c r="B664" s="191">
        <v>8</v>
      </c>
      <c r="C664" s="192"/>
      <c r="D664" s="191"/>
      <c r="E664" s="191"/>
      <c r="F664" s="193"/>
      <c r="G664" s="193"/>
      <c r="H664" s="193"/>
      <c r="I664" s="193"/>
      <c r="J664" s="193"/>
      <c r="K664" s="194"/>
      <c r="L664" s="194"/>
      <c r="M664" s="195"/>
      <c r="N664" s="196"/>
      <c r="O664" s="197"/>
      <c r="P664" s="198"/>
      <c r="Q664" s="199"/>
      <c r="S664" s="58"/>
      <c r="T664" s="58"/>
    </row>
    <row r="665" spans="1:20" ht="12.75">
      <c r="A665" s="1617"/>
      <c r="B665" s="191">
        <v>9</v>
      </c>
      <c r="C665" s="192"/>
      <c r="D665" s="191"/>
      <c r="E665" s="191"/>
      <c r="F665" s="193"/>
      <c r="G665" s="193"/>
      <c r="H665" s="193"/>
      <c r="I665" s="193"/>
      <c r="J665" s="193"/>
      <c r="K665" s="194"/>
      <c r="L665" s="194"/>
      <c r="M665" s="195"/>
      <c r="N665" s="196"/>
      <c r="O665" s="197"/>
      <c r="P665" s="198"/>
      <c r="Q665" s="199"/>
      <c r="S665" s="58"/>
      <c r="T665" s="58"/>
    </row>
    <row r="666" spans="1:20" ht="13.5" thickBot="1">
      <c r="A666" s="1618"/>
      <c r="B666" s="200">
        <v>10</v>
      </c>
      <c r="C666" s="201"/>
      <c r="D666" s="200"/>
      <c r="E666" s="200"/>
      <c r="F666" s="202"/>
      <c r="G666" s="202"/>
      <c r="H666" s="202"/>
      <c r="I666" s="202"/>
      <c r="J666" s="202"/>
      <c r="K666" s="203"/>
      <c r="L666" s="203"/>
      <c r="M666" s="204"/>
      <c r="N666" s="205"/>
      <c r="O666" s="206"/>
      <c r="P666" s="207"/>
      <c r="Q666" s="208"/>
      <c r="S666" s="58"/>
      <c r="T666" s="58"/>
    </row>
    <row r="667" spans="1:20" ht="12.75">
      <c r="A667" s="1619" t="s">
        <v>169</v>
      </c>
      <c r="B667" s="124">
        <v>1</v>
      </c>
      <c r="C667" s="997" t="s">
        <v>354</v>
      </c>
      <c r="D667" s="998">
        <v>20</v>
      </c>
      <c r="E667" s="998">
        <v>1973</v>
      </c>
      <c r="F667" s="999">
        <v>30.158999999999999</v>
      </c>
      <c r="G667" s="999">
        <v>1.7714000000000001</v>
      </c>
      <c r="H667" s="999">
        <v>3.2</v>
      </c>
      <c r="I667" s="999">
        <v>25.187598999999999</v>
      </c>
      <c r="J667" s="999">
        <v>929.05</v>
      </c>
      <c r="K667" s="1000">
        <v>25.187598999999999</v>
      </c>
      <c r="L667" s="999">
        <v>3133.55</v>
      </c>
      <c r="M667" s="1001">
        <v>8.0380396036444281E-3</v>
      </c>
      <c r="N667" s="1002">
        <v>286.452</v>
      </c>
      <c r="O667" s="1003">
        <v>2.3025125205431536</v>
      </c>
      <c r="P667" s="1004">
        <v>482.28237621866572</v>
      </c>
      <c r="Q667" s="1005">
        <v>138.15075123258924</v>
      </c>
      <c r="S667" s="58"/>
      <c r="T667" s="58"/>
    </row>
    <row r="668" spans="1:20" ht="12.75">
      <c r="A668" s="1620"/>
      <c r="B668" s="124">
        <v>2</v>
      </c>
      <c r="C668" s="997" t="s">
        <v>355</v>
      </c>
      <c r="D668" s="998">
        <v>43</v>
      </c>
      <c r="E668" s="998">
        <v>1971</v>
      </c>
      <c r="F668" s="999">
        <v>42.027000000000001</v>
      </c>
      <c r="G668" s="999">
        <v>0</v>
      </c>
      <c r="H668" s="999">
        <v>0</v>
      </c>
      <c r="I668" s="999">
        <v>42.027000000000001</v>
      </c>
      <c r="J668" s="999">
        <v>1764.69</v>
      </c>
      <c r="K668" s="1000">
        <v>42.027000000000001</v>
      </c>
      <c r="L668" s="999">
        <v>4324.5</v>
      </c>
      <c r="M668" s="1001">
        <v>9.7183489420742293E-3</v>
      </c>
      <c r="N668" s="1002">
        <v>286.452</v>
      </c>
      <c r="O668" s="1003">
        <v>2.7838404911550469</v>
      </c>
      <c r="P668" s="1004">
        <v>583.10093652445369</v>
      </c>
      <c r="Q668" s="1005">
        <v>167.03042946930282</v>
      </c>
      <c r="S668" s="58"/>
      <c r="T668" s="58"/>
    </row>
    <row r="669" spans="1:20" ht="12.75">
      <c r="A669" s="1620"/>
      <c r="B669" s="124">
        <v>3</v>
      </c>
      <c r="C669" s="997" t="s">
        <v>356</v>
      </c>
      <c r="D669" s="998">
        <v>44</v>
      </c>
      <c r="E669" s="998">
        <v>1964</v>
      </c>
      <c r="F669" s="999">
        <v>58.4</v>
      </c>
      <c r="G669" s="999">
        <v>3.0958899999999998</v>
      </c>
      <c r="H669" s="999">
        <v>4.8</v>
      </c>
      <c r="I669" s="999">
        <v>50.504116000000003</v>
      </c>
      <c r="J669" s="999">
        <v>1865.95</v>
      </c>
      <c r="K669" s="1000">
        <v>50.504116000000003</v>
      </c>
      <c r="L669" s="999">
        <v>2642.27</v>
      </c>
      <c r="M669" s="1001">
        <v>1.9113911901508931E-2</v>
      </c>
      <c r="N669" s="1002">
        <v>286.452</v>
      </c>
      <c r="O669" s="1003">
        <v>5.4752182920110366</v>
      </c>
      <c r="P669" s="1004">
        <v>1146.834714090536</v>
      </c>
      <c r="Q669" s="1005">
        <v>328.5130975206622</v>
      </c>
      <c r="S669" s="58"/>
      <c r="T669" s="58"/>
    </row>
    <row r="670" spans="1:20" ht="12.75">
      <c r="A670" s="1620"/>
      <c r="B670" s="124">
        <v>4</v>
      </c>
      <c r="C670" s="997" t="s">
        <v>358</v>
      </c>
      <c r="D670" s="998">
        <v>50</v>
      </c>
      <c r="E670" s="998">
        <v>1971</v>
      </c>
      <c r="F670" s="999">
        <v>79.2</v>
      </c>
      <c r="G670" s="999">
        <v>4.6220559999999997</v>
      </c>
      <c r="H670" s="999">
        <v>8</v>
      </c>
      <c r="I670" s="999">
        <v>66.577948000000006</v>
      </c>
      <c r="J670" s="999">
        <v>2518.19</v>
      </c>
      <c r="K670" s="1000">
        <v>66.577948000000006</v>
      </c>
      <c r="L670" s="999">
        <v>3250.97</v>
      </c>
      <c r="M670" s="1001">
        <v>2.0479410145279719E-2</v>
      </c>
      <c r="N670" s="1002">
        <v>286.452</v>
      </c>
      <c r="O670" s="1003">
        <v>5.8663679949356657</v>
      </c>
      <c r="P670" s="1004">
        <v>1228.7646087167832</v>
      </c>
      <c r="Q670" s="1005">
        <v>351.98207969613998</v>
      </c>
      <c r="S670" s="58"/>
      <c r="T670" s="58"/>
    </row>
    <row r="671" spans="1:20" ht="12.75">
      <c r="A671" s="1620"/>
      <c r="B671" s="124">
        <v>5</v>
      </c>
      <c r="C671" s="997" t="s">
        <v>357</v>
      </c>
      <c r="D671" s="998">
        <v>32</v>
      </c>
      <c r="E671" s="998">
        <v>1967</v>
      </c>
      <c r="F671" s="999">
        <v>44.73</v>
      </c>
      <c r="G671" s="999">
        <v>0</v>
      </c>
      <c r="H671" s="999">
        <v>0</v>
      </c>
      <c r="I671" s="999">
        <v>44.73</v>
      </c>
      <c r="J671" s="999">
        <v>1535</v>
      </c>
      <c r="K671" s="1000">
        <v>44.73</v>
      </c>
      <c r="L671" s="999">
        <v>1927.93</v>
      </c>
      <c r="M671" s="1001">
        <v>2.3201049830647375E-2</v>
      </c>
      <c r="N671" s="1002">
        <v>286.452</v>
      </c>
      <c r="O671" s="1003">
        <v>6.6459871260886016</v>
      </c>
      <c r="P671" s="1004">
        <v>1392.0629898388427</v>
      </c>
      <c r="Q671" s="1005">
        <v>398.75922756531611</v>
      </c>
      <c r="S671" s="58"/>
      <c r="T671" s="58"/>
    </row>
    <row r="672" spans="1:20" ht="12.75">
      <c r="A672" s="1620"/>
      <c r="B672" s="124">
        <v>6</v>
      </c>
      <c r="C672" s="997"/>
      <c r="D672" s="998"/>
      <c r="E672" s="998"/>
      <c r="F672" s="999"/>
      <c r="G672" s="999"/>
      <c r="H672" s="999"/>
      <c r="I672" s="999"/>
      <c r="J672" s="999"/>
      <c r="K672" s="1000"/>
      <c r="L672" s="999"/>
      <c r="M672" s="1001"/>
      <c r="N672" s="1002"/>
      <c r="O672" s="1003"/>
      <c r="P672" s="1004"/>
      <c r="Q672" s="1005"/>
      <c r="S672" s="58"/>
      <c r="T672" s="58"/>
    </row>
    <row r="673" spans="1:20" ht="12.75">
      <c r="A673" s="1620"/>
      <c r="B673" s="124">
        <v>7</v>
      </c>
      <c r="C673" s="997"/>
      <c r="D673" s="998"/>
      <c r="E673" s="998"/>
      <c r="F673" s="999"/>
      <c r="G673" s="999"/>
      <c r="H673" s="999"/>
      <c r="I673" s="999"/>
      <c r="J673" s="999"/>
      <c r="K673" s="1000"/>
      <c r="L673" s="999"/>
      <c r="M673" s="1001"/>
      <c r="N673" s="1002"/>
      <c r="O673" s="1003"/>
      <c r="P673" s="1004"/>
      <c r="Q673" s="1005"/>
      <c r="S673" s="58"/>
      <c r="T673" s="58"/>
    </row>
    <row r="674" spans="1:20" ht="12.75">
      <c r="A674" s="1620"/>
      <c r="B674" s="124">
        <v>8</v>
      </c>
      <c r="C674" s="997"/>
      <c r="D674" s="998"/>
      <c r="E674" s="998"/>
      <c r="F674" s="999"/>
      <c r="G674" s="999"/>
      <c r="H674" s="999"/>
      <c r="I674" s="999"/>
      <c r="J674" s="999"/>
      <c r="K674" s="1000"/>
      <c r="L674" s="999"/>
      <c r="M674" s="1001"/>
      <c r="N674" s="1002"/>
      <c r="O674" s="1003"/>
      <c r="P674" s="1004"/>
      <c r="Q674" s="1005"/>
      <c r="S674" s="58"/>
      <c r="T674" s="58"/>
    </row>
    <row r="675" spans="1:20" ht="12.75" customHeight="1">
      <c r="A675" s="1620"/>
      <c r="B675" s="124">
        <v>9</v>
      </c>
      <c r="C675" s="997"/>
      <c r="D675" s="998"/>
      <c r="E675" s="998"/>
      <c r="F675" s="999"/>
      <c r="G675" s="999"/>
      <c r="H675" s="999"/>
      <c r="I675" s="999"/>
      <c r="J675" s="999"/>
      <c r="K675" s="1000"/>
      <c r="L675" s="999"/>
      <c r="M675" s="1001"/>
      <c r="N675" s="1002"/>
      <c r="O675" s="1003"/>
      <c r="P675" s="1004"/>
      <c r="Q675" s="1005"/>
      <c r="S675" s="58"/>
      <c r="T675" s="58"/>
    </row>
    <row r="676" spans="1:20" ht="13.5" thickBot="1">
      <c r="A676" s="1620"/>
      <c r="B676" s="214">
        <v>10</v>
      </c>
      <c r="C676" s="1061"/>
      <c r="D676" s="1062"/>
      <c r="E676" s="1062"/>
      <c r="F676" s="1063"/>
      <c r="G676" s="1063"/>
      <c r="H676" s="1063"/>
      <c r="I676" s="1063"/>
      <c r="J676" s="1063"/>
      <c r="K676" s="1064"/>
      <c r="L676" s="1063"/>
      <c r="M676" s="1065"/>
      <c r="N676" s="1066"/>
      <c r="O676" s="1067"/>
      <c r="P676" s="1068"/>
      <c r="Q676" s="1069"/>
      <c r="S676" s="58"/>
      <c r="T676" s="58"/>
    </row>
    <row r="677" spans="1:20" ht="12.75">
      <c r="A677" s="1604" t="s">
        <v>180</v>
      </c>
      <c r="B677" s="215">
        <v>1</v>
      </c>
      <c r="C677" s="1006" t="s">
        <v>359</v>
      </c>
      <c r="D677" s="1007">
        <v>6</v>
      </c>
      <c r="E677" s="1007">
        <v>1956</v>
      </c>
      <c r="F677" s="1008">
        <v>12.94</v>
      </c>
      <c r="G677" s="1008">
        <v>0.36470000000000002</v>
      </c>
      <c r="H677" s="1008">
        <v>0.96</v>
      </c>
      <c r="I677" s="1008">
        <v>11.6153</v>
      </c>
      <c r="J677" s="1008">
        <v>327.26</v>
      </c>
      <c r="K677" s="1009">
        <v>11.6153</v>
      </c>
      <c r="L677" s="1008">
        <v>1237.47</v>
      </c>
      <c r="M677" s="1010">
        <v>9.3863285574599786E-3</v>
      </c>
      <c r="N677" s="1011">
        <v>286.452</v>
      </c>
      <c r="O677" s="1012">
        <v>2.6887325879415256</v>
      </c>
      <c r="P677" s="1013">
        <v>563.17971344759871</v>
      </c>
      <c r="Q677" s="1014">
        <v>161.32395527649155</v>
      </c>
      <c r="S677" s="58"/>
      <c r="T677" s="58"/>
    </row>
    <row r="678" spans="1:20" ht="12.75">
      <c r="A678" s="1605"/>
      <c r="B678" s="218">
        <v>2</v>
      </c>
      <c r="C678" s="1015" t="s">
        <v>360</v>
      </c>
      <c r="D678" s="1016">
        <v>29</v>
      </c>
      <c r="E678" s="1016">
        <v>1960</v>
      </c>
      <c r="F678" s="1017">
        <v>37.9</v>
      </c>
      <c r="G678" s="1017">
        <v>0</v>
      </c>
      <c r="H678" s="1017">
        <v>0</v>
      </c>
      <c r="I678" s="1017">
        <v>37.900001000000003</v>
      </c>
      <c r="J678" s="1017">
        <v>1187.67</v>
      </c>
      <c r="K678" s="1018">
        <v>37.900001000000003</v>
      </c>
      <c r="L678" s="1017">
        <v>3382.64</v>
      </c>
      <c r="M678" s="1019">
        <v>1.120426678570584E-2</v>
      </c>
      <c r="N678" s="1020">
        <v>286.452</v>
      </c>
      <c r="O678" s="1021">
        <v>3.2094846292990091</v>
      </c>
      <c r="P678" s="1022">
        <v>672.25600714235031</v>
      </c>
      <c r="Q678" s="1023">
        <v>192.56907775794053</v>
      </c>
      <c r="S678" s="58"/>
      <c r="T678" s="58"/>
    </row>
    <row r="679" spans="1:20" ht="12.75">
      <c r="A679" s="1605"/>
      <c r="B679" s="218">
        <v>3</v>
      </c>
      <c r="C679" s="1015" t="s">
        <v>361</v>
      </c>
      <c r="D679" s="1016">
        <v>32</v>
      </c>
      <c r="E679" s="1016">
        <v>1965</v>
      </c>
      <c r="F679" s="1017">
        <v>40.299999999999997</v>
      </c>
      <c r="G679" s="1017">
        <v>0</v>
      </c>
      <c r="H679" s="1017">
        <v>0</v>
      </c>
      <c r="I679" s="1017">
        <v>40.299999</v>
      </c>
      <c r="J679" s="1017">
        <v>1419.59</v>
      </c>
      <c r="K679" s="1018">
        <v>40.299999</v>
      </c>
      <c r="L679" s="1017">
        <v>1879.63</v>
      </c>
      <c r="M679" s="1019">
        <v>2.1440389331942988E-2</v>
      </c>
      <c r="N679" s="1020">
        <v>286.452</v>
      </c>
      <c r="O679" s="1021">
        <v>6.1416424049137328</v>
      </c>
      <c r="P679" s="1022">
        <v>1286.4233599165793</v>
      </c>
      <c r="Q679" s="1023">
        <v>368.498544294824</v>
      </c>
      <c r="S679" s="58"/>
      <c r="T679" s="58"/>
    </row>
    <row r="680" spans="1:20" ht="12.75">
      <c r="A680" s="1605"/>
      <c r="B680" s="218">
        <v>4</v>
      </c>
      <c r="C680" s="1015" t="s">
        <v>362</v>
      </c>
      <c r="D680" s="1016">
        <v>45</v>
      </c>
      <c r="E680" s="1016">
        <v>1982</v>
      </c>
      <c r="F680" s="1017">
        <v>52.359000000000002</v>
      </c>
      <c r="G680" s="1017">
        <v>3.9073440000000002</v>
      </c>
      <c r="H680" s="1017">
        <v>0.44</v>
      </c>
      <c r="I680" s="1017">
        <v>48.011653000000003</v>
      </c>
      <c r="J680" s="1017">
        <v>1563.22</v>
      </c>
      <c r="K680" s="1018">
        <v>48.011653000000003</v>
      </c>
      <c r="L680" s="1017">
        <v>1321.74</v>
      </c>
      <c r="M680" s="1019">
        <v>3.6324581990406585E-2</v>
      </c>
      <c r="N680" s="1020">
        <v>286.452</v>
      </c>
      <c r="O680" s="1021">
        <v>10.405249160315947</v>
      </c>
      <c r="P680" s="1022">
        <v>2179.474919424395</v>
      </c>
      <c r="Q680" s="1023">
        <v>624.3149496189568</v>
      </c>
      <c r="S680" s="58"/>
      <c r="T680" s="58"/>
    </row>
    <row r="681" spans="1:20" ht="12.75">
      <c r="A681" s="1605"/>
      <c r="B681" s="218">
        <v>5</v>
      </c>
      <c r="C681" s="1015"/>
      <c r="D681" s="1016"/>
      <c r="E681" s="1016"/>
      <c r="F681" s="1017"/>
      <c r="G681" s="1017"/>
      <c r="H681" s="1017"/>
      <c r="I681" s="1017"/>
      <c r="J681" s="1017"/>
      <c r="K681" s="1018"/>
      <c r="L681" s="1017"/>
      <c r="M681" s="1019"/>
      <c r="N681" s="1020"/>
      <c r="O681" s="1021"/>
      <c r="P681" s="1022"/>
      <c r="Q681" s="1023"/>
      <c r="S681" s="58"/>
      <c r="T681" s="58"/>
    </row>
    <row r="682" spans="1:20" ht="12.75">
      <c r="A682" s="1605"/>
      <c r="B682" s="218">
        <v>6</v>
      </c>
      <c r="C682" s="1015"/>
      <c r="D682" s="1016"/>
      <c r="E682" s="1016"/>
      <c r="F682" s="1017"/>
      <c r="G682" s="1017"/>
      <c r="H682" s="1017"/>
      <c r="I682" s="1017"/>
      <c r="J682" s="1017"/>
      <c r="K682" s="1018"/>
      <c r="L682" s="1017"/>
      <c r="M682" s="1019"/>
      <c r="N682" s="1020"/>
      <c r="O682" s="1021"/>
      <c r="P682" s="1022"/>
      <c r="Q682" s="1023"/>
      <c r="S682" s="58"/>
      <c r="T682" s="58"/>
    </row>
    <row r="683" spans="1:20" ht="12.75">
      <c r="A683" s="1605"/>
      <c r="B683" s="218">
        <v>7</v>
      </c>
      <c r="C683" s="1015"/>
      <c r="D683" s="1016"/>
      <c r="E683" s="1016"/>
      <c r="F683" s="1017"/>
      <c r="G683" s="1017"/>
      <c r="H683" s="1017"/>
      <c r="I683" s="1017"/>
      <c r="J683" s="1017"/>
      <c r="K683" s="1018"/>
      <c r="L683" s="1017"/>
      <c r="M683" s="1019"/>
      <c r="N683" s="1020"/>
      <c r="O683" s="1021"/>
      <c r="P683" s="1022"/>
      <c r="Q683" s="1023"/>
      <c r="S683" s="58"/>
      <c r="T683" s="58"/>
    </row>
    <row r="684" spans="1:20" ht="12.75">
      <c r="A684" s="1605"/>
      <c r="B684" s="218">
        <v>8</v>
      </c>
      <c r="C684" s="1015"/>
      <c r="D684" s="1016"/>
      <c r="E684" s="1016"/>
      <c r="F684" s="1017"/>
      <c r="G684" s="1017"/>
      <c r="H684" s="1017"/>
      <c r="I684" s="1017"/>
      <c r="J684" s="1017"/>
      <c r="K684" s="1018"/>
      <c r="L684" s="1017"/>
      <c r="M684" s="1019"/>
      <c r="N684" s="1020"/>
      <c r="O684" s="1021"/>
      <c r="P684" s="1022"/>
      <c r="Q684" s="1023"/>
      <c r="S684" s="58"/>
      <c r="T684" s="58"/>
    </row>
    <row r="685" spans="1:20" ht="12.75" customHeight="1">
      <c r="A685" s="1605"/>
      <c r="B685" s="218">
        <v>9</v>
      </c>
      <c r="C685" s="1015"/>
      <c r="D685" s="1016"/>
      <c r="E685" s="1016"/>
      <c r="F685" s="1017"/>
      <c r="G685" s="1017"/>
      <c r="H685" s="1017"/>
      <c r="I685" s="1017"/>
      <c r="J685" s="1017"/>
      <c r="K685" s="1018"/>
      <c r="L685" s="1017"/>
      <c r="M685" s="1019"/>
      <c r="N685" s="1020"/>
      <c r="O685" s="1021"/>
      <c r="P685" s="1022"/>
      <c r="Q685" s="1023"/>
      <c r="S685" s="58"/>
      <c r="T685" s="58"/>
    </row>
    <row r="686" spans="1:20" ht="13.5" thickBot="1">
      <c r="A686" s="1606"/>
      <c r="B686" s="221">
        <v>10</v>
      </c>
      <c r="C686" s="1024"/>
      <c r="D686" s="1025"/>
      <c r="E686" s="1025"/>
      <c r="F686" s="1026"/>
      <c r="G686" s="1026"/>
      <c r="H686" s="1026"/>
      <c r="I686" s="1026"/>
      <c r="J686" s="1026"/>
      <c r="K686" s="1027"/>
      <c r="L686" s="1026"/>
      <c r="M686" s="1028"/>
      <c r="N686" s="1029"/>
      <c r="O686" s="1030"/>
      <c r="P686" s="1031"/>
      <c r="Q686" s="1032"/>
      <c r="S686" s="58"/>
      <c r="T686" s="58"/>
    </row>
    <row r="687" spans="1:20" ht="12.75">
      <c r="A687" s="1607" t="s">
        <v>191</v>
      </c>
      <c r="B687" s="24">
        <v>1</v>
      </c>
      <c r="C687" s="1033" t="s">
        <v>363</v>
      </c>
      <c r="D687" s="1034">
        <v>7</v>
      </c>
      <c r="E687" s="1034">
        <v>1973</v>
      </c>
      <c r="F687" s="1035">
        <v>11.956</v>
      </c>
      <c r="G687" s="1035">
        <v>0</v>
      </c>
      <c r="H687" s="1035">
        <v>0</v>
      </c>
      <c r="I687" s="1035">
        <v>11.955999</v>
      </c>
      <c r="J687" s="1035">
        <v>246.04</v>
      </c>
      <c r="K687" s="1036">
        <v>11.955999</v>
      </c>
      <c r="L687" s="1035">
        <v>415.64</v>
      </c>
      <c r="M687" s="1037">
        <v>2.8765275238186894E-2</v>
      </c>
      <c r="N687" s="1038">
        <v>286.452</v>
      </c>
      <c r="O687" s="1039">
        <v>8.2398706225291125</v>
      </c>
      <c r="P687" s="1040">
        <v>1725.9165142912136</v>
      </c>
      <c r="Q687" s="1041">
        <v>494.3922373517467</v>
      </c>
      <c r="S687" s="58"/>
      <c r="T687" s="58"/>
    </row>
    <row r="688" spans="1:20" ht="12.75">
      <c r="A688" s="1608"/>
      <c r="B688" s="26">
        <v>2</v>
      </c>
      <c r="C688" s="1042"/>
      <c r="D688" s="1043"/>
      <c r="E688" s="1043"/>
      <c r="F688" s="1044"/>
      <c r="G688" s="1044"/>
      <c r="H688" s="1044"/>
      <c r="I688" s="1044"/>
      <c r="J688" s="1044"/>
      <c r="K688" s="1045"/>
      <c r="L688" s="1044"/>
      <c r="M688" s="1046"/>
      <c r="N688" s="1047"/>
      <c r="O688" s="1048"/>
      <c r="P688" s="1049"/>
      <c r="Q688" s="1050"/>
      <c r="S688" s="58"/>
      <c r="T688" s="58"/>
    </row>
    <row r="689" spans="1:20" ht="12.75">
      <c r="A689" s="1608"/>
      <c r="B689" s="26">
        <v>3</v>
      </c>
      <c r="C689" s="383"/>
      <c r="D689" s="384"/>
      <c r="E689" s="384"/>
      <c r="F689" s="230"/>
      <c r="G689" s="230"/>
      <c r="H689" s="230"/>
      <c r="I689" s="230"/>
      <c r="J689" s="230"/>
      <c r="K689" s="385"/>
      <c r="L689" s="230"/>
      <c r="M689" s="386"/>
      <c r="N689" s="387"/>
      <c r="O689" s="89"/>
      <c r="P689" s="388"/>
      <c r="Q689" s="389"/>
      <c r="S689" s="58"/>
      <c r="T689" s="58"/>
    </row>
    <row r="690" spans="1:20" ht="12.75">
      <c r="A690" s="1608"/>
      <c r="B690" s="26">
        <v>4</v>
      </c>
      <c r="C690" s="383"/>
      <c r="D690" s="384"/>
      <c r="E690" s="384"/>
      <c r="F690" s="230"/>
      <c r="G690" s="230"/>
      <c r="H690" s="230"/>
      <c r="I690" s="230"/>
      <c r="J690" s="230"/>
      <c r="K690" s="385"/>
      <c r="L690" s="230"/>
      <c r="M690" s="386"/>
      <c r="N690" s="387"/>
      <c r="O690" s="89"/>
      <c r="P690" s="388"/>
      <c r="Q690" s="389"/>
      <c r="S690" s="58"/>
      <c r="T690" s="58"/>
    </row>
    <row r="691" spans="1:20" ht="12.75">
      <c r="A691" s="1608"/>
      <c r="B691" s="26">
        <v>5</v>
      </c>
      <c r="C691" s="383"/>
      <c r="D691" s="384"/>
      <c r="E691" s="384"/>
      <c r="F691" s="230"/>
      <c r="G691" s="230"/>
      <c r="H691" s="230"/>
      <c r="I691" s="230"/>
      <c r="J691" s="230"/>
      <c r="K691" s="385"/>
      <c r="L691" s="230"/>
      <c r="M691" s="386"/>
      <c r="N691" s="387"/>
      <c r="O691" s="89"/>
      <c r="P691" s="388"/>
      <c r="Q691" s="389"/>
      <c r="S691" s="58"/>
      <c r="T691" s="58"/>
    </row>
    <row r="692" spans="1:20" ht="12.75">
      <c r="A692" s="1608"/>
      <c r="B692" s="26">
        <v>6</v>
      </c>
      <c r="C692" s="383"/>
      <c r="D692" s="384"/>
      <c r="E692" s="384"/>
      <c r="F692" s="230"/>
      <c r="G692" s="230"/>
      <c r="H692" s="230"/>
      <c r="I692" s="230"/>
      <c r="J692" s="230"/>
      <c r="K692" s="385"/>
      <c r="L692" s="230"/>
      <c r="M692" s="386"/>
      <c r="N692" s="387"/>
      <c r="O692" s="89"/>
      <c r="P692" s="388"/>
      <c r="Q692" s="389"/>
      <c r="S692" s="58"/>
      <c r="T692" s="58"/>
    </row>
    <row r="693" spans="1:20" ht="12.75">
      <c r="A693" s="1608"/>
      <c r="B693" s="26">
        <v>7</v>
      </c>
      <c r="C693" s="383"/>
      <c r="D693" s="384"/>
      <c r="E693" s="384"/>
      <c r="F693" s="230"/>
      <c r="G693" s="230"/>
      <c r="H693" s="230"/>
      <c r="I693" s="230"/>
      <c r="J693" s="230"/>
      <c r="K693" s="385"/>
      <c r="L693" s="230"/>
      <c r="M693" s="386"/>
      <c r="N693" s="387"/>
      <c r="O693" s="89"/>
      <c r="P693" s="388"/>
      <c r="Q693" s="389"/>
      <c r="S693" s="58"/>
      <c r="T693" s="58"/>
    </row>
    <row r="694" spans="1:20" ht="12.75">
      <c r="A694" s="1608"/>
      <c r="B694" s="26">
        <v>8</v>
      </c>
      <c r="C694" s="383"/>
      <c r="D694" s="384"/>
      <c r="E694" s="384"/>
      <c r="F694" s="230"/>
      <c r="G694" s="230"/>
      <c r="H694" s="230"/>
      <c r="I694" s="230"/>
      <c r="J694" s="230"/>
      <c r="K694" s="385"/>
      <c r="L694" s="230"/>
      <c r="M694" s="386"/>
      <c r="N694" s="387"/>
      <c r="O694" s="89"/>
      <c r="P694" s="388"/>
      <c r="Q694" s="389"/>
      <c r="S694" s="58"/>
      <c r="T694" s="58"/>
    </row>
    <row r="695" spans="1:20" ht="12.75" customHeight="1">
      <c r="A695" s="1608"/>
      <c r="B695" s="26">
        <v>9</v>
      </c>
      <c r="C695" s="383"/>
      <c r="D695" s="384"/>
      <c r="E695" s="384"/>
      <c r="F695" s="230"/>
      <c r="G695" s="230"/>
      <c r="H695" s="230"/>
      <c r="I695" s="230"/>
      <c r="J695" s="230"/>
      <c r="K695" s="385"/>
      <c r="L695" s="230"/>
      <c r="M695" s="386"/>
      <c r="N695" s="387"/>
      <c r="O695" s="89"/>
      <c r="P695" s="388"/>
      <c r="Q695" s="389"/>
      <c r="S695" s="58"/>
      <c r="T695" s="58"/>
    </row>
    <row r="696" spans="1:20" ht="13.5" thickBot="1">
      <c r="A696" s="1609"/>
      <c r="B696" s="407">
        <v>10</v>
      </c>
      <c r="C696" s="390"/>
      <c r="D696" s="391"/>
      <c r="E696" s="391"/>
      <c r="F696" s="231"/>
      <c r="G696" s="231"/>
      <c r="H696" s="231"/>
      <c r="I696" s="231"/>
      <c r="J696" s="231"/>
      <c r="K696" s="392"/>
      <c r="L696" s="231"/>
      <c r="M696" s="393"/>
      <c r="N696" s="394"/>
      <c r="O696" s="395"/>
      <c r="P696" s="396"/>
      <c r="Q696" s="232"/>
      <c r="S696" s="58"/>
      <c r="T696" s="58"/>
    </row>
    <row r="697" spans="1:20" ht="12.75">
      <c r="F697" s="140"/>
      <c r="G697" s="140"/>
      <c r="H697" s="140"/>
      <c r="I697" s="140"/>
      <c r="S697" s="58"/>
      <c r="T697" s="58"/>
    </row>
    <row r="698" spans="1:20" ht="12.75">
      <c r="A698" s="762"/>
      <c r="B698" s="250" t="s">
        <v>203</v>
      </c>
      <c r="F698" s="140"/>
      <c r="G698" s="140"/>
      <c r="H698" s="140"/>
      <c r="I698" s="140"/>
      <c r="S698" s="58"/>
      <c r="T698" s="58"/>
    </row>
    <row r="699" spans="1:20" ht="12.75">
      <c r="F699" s="140"/>
      <c r="G699" s="140"/>
      <c r="H699" s="140"/>
      <c r="I699" s="140"/>
      <c r="S699" s="58"/>
      <c r="T699" s="58"/>
    </row>
    <row r="700" spans="1:20" ht="15">
      <c r="A700" s="1708" t="s">
        <v>364</v>
      </c>
      <c r="B700" s="1708"/>
      <c r="C700" s="1708"/>
      <c r="D700" s="1708"/>
      <c r="E700" s="1708"/>
      <c r="F700" s="1708"/>
      <c r="G700" s="1708"/>
      <c r="H700" s="1708"/>
      <c r="I700" s="1708"/>
      <c r="J700" s="1708"/>
      <c r="K700" s="1708"/>
      <c r="L700" s="1708"/>
      <c r="M700" s="1708"/>
      <c r="N700" s="1708"/>
      <c r="O700" s="1708"/>
      <c r="P700" s="1708"/>
      <c r="Q700" s="1708"/>
      <c r="S700" s="923"/>
      <c r="T700" s="923"/>
    </row>
    <row r="701" spans="1:20" ht="12.75">
      <c r="A701" s="1611" t="s">
        <v>983</v>
      </c>
      <c r="B701" s="1611"/>
      <c r="C701" s="1611"/>
      <c r="D701" s="1611"/>
      <c r="E701" s="1611"/>
      <c r="F701" s="1611"/>
      <c r="G701" s="1611"/>
      <c r="H701" s="1611"/>
      <c r="I701" s="1611"/>
      <c r="J701" s="1611"/>
      <c r="K701" s="1611"/>
      <c r="L701" s="1611"/>
      <c r="M701" s="1611"/>
      <c r="N701" s="1611"/>
      <c r="O701" s="1611"/>
      <c r="P701" s="1611"/>
      <c r="Q701" s="1611"/>
      <c r="S701" s="58"/>
      <c r="T701" s="58"/>
    </row>
    <row r="702" spans="1:20" ht="13.5" thickBot="1">
      <c r="F702" s="140"/>
      <c r="G702" s="140"/>
      <c r="H702" s="140"/>
      <c r="I702" s="140"/>
      <c r="S702" s="58"/>
      <c r="T702" s="58"/>
    </row>
    <row r="703" spans="1:20" ht="12.75">
      <c r="A703" s="1624" t="s">
        <v>1</v>
      </c>
      <c r="B703" s="1584" t="s">
        <v>0</v>
      </c>
      <c r="C703" s="1565" t="s">
        <v>2</v>
      </c>
      <c r="D703" s="1565" t="s">
        <v>3</v>
      </c>
      <c r="E703" s="1565" t="s">
        <v>13</v>
      </c>
      <c r="F703" s="1575" t="s">
        <v>14</v>
      </c>
      <c r="G703" s="1576"/>
      <c r="H703" s="1576"/>
      <c r="I703" s="1577"/>
      <c r="J703" s="1565" t="s">
        <v>4</v>
      </c>
      <c r="K703" s="1565" t="s">
        <v>15</v>
      </c>
      <c r="L703" s="1565" t="s">
        <v>5</v>
      </c>
      <c r="M703" s="1565" t="s">
        <v>6</v>
      </c>
      <c r="N703" s="1565" t="s">
        <v>16</v>
      </c>
      <c r="O703" s="1621" t="s">
        <v>17</v>
      </c>
      <c r="P703" s="1565" t="s">
        <v>25</v>
      </c>
      <c r="Q703" s="1567" t="s">
        <v>26</v>
      </c>
      <c r="S703" s="58"/>
      <c r="T703" s="58"/>
    </row>
    <row r="704" spans="1:20" ht="33.75">
      <c r="A704" s="1625"/>
      <c r="B704" s="1585"/>
      <c r="C704" s="1587"/>
      <c r="D704" s="1566"/>
      <c r="E704" s="1566"/>
      <c r="F704" s="21" t="s">
        <v>18</v>
      </c>
      <c r="G704" s="21" t="s">
        <v>19</v>
      </c>
      <c r="H704" s="21" t="s">
        <v>20</v>
      </c>
      <c r="I704" s="21" t="s">
        <v>21</v>
      </c>
      <c r="J704" s="1566"/>
      <c r="K704" s="1566"/>
      <c r="L704" s="1566"/>
      <c r="M704" s="1566"/>
      <c r="N704" s="1566"/>
      <c r="O704" s="1622"/>
      <c r="P704" s="1566"/>
      <c r="Q704" s="1568"/>
      <c r="S704" s="58"/>
      <c r="T704" s="58"/>
    </row>
    <row r="705" spans="1:20" ht="12.75">
      <c r="A705" s="1626"/>
      <c r="B705" s="1627"/>
      <c r="C705" s="1566"/>
      <c r="D705" s="150" t="s">
        <v>7</v>
      </c>
      <c r="E705" s="150" t="s">
        <v>8</v>
      </c>
      <c r="F705" s="150" t="s">
        <v>9</v>
      </c>
      <c r="G705" s="150" t="s">
        <v>9</v>
      </c>
      <c r="H705" s="150" t="s">
        <v>9</v>
      </c>
      <c r="I705" s="150" t="s">
        <v>9</v>
      </c>
      <c r="J705" s="150" t="s">
        <v>22</v>
      </c>
      <c r="K705" s="150" t="s">
        <v>9</v>
      </c>
      <c r="L705" s="150" t="s">
        <v>22</v>
      </c>
      <c r="M705" s="150" t="s">
        <v>93</v>
      </c>
      <c r="N705" s="150" t="s">
        <v>10</v>
      </c>
      <c r="O705" s="150" t="s">
        <v>94</v>
      </c>
      <c r="P705" s="151" t="s">
        <v>27</v>
      </c>
      <c r="Q705" s="152" t="s">
        <v>28</v>
      </c>
      <c r="S705" s="58"/>
      <c r="T705" s="58"/>
    </row>
    <row r="706" spans="1:20" ht="13.5" thickBot="1">
      <c r="A706" s="153">
        <v>1</v>
      </c>
      <c r="B706" s="154">
        <v>2</v>
      </c>
      <c r="C706" s="155">
        <v>3</v>
      </c>
      <c r="D706" s="156">
        <v>4</v>
      </c>
      <c r="E706" s="156">
        <v>5</v>
      </c>
      <c r="F706" s="156">
        <v>6</v>
      </c>
      <c r="G706" s="156">
        <v>7</v>
      </c>
      <c r="H706" s="156">
        <v>8</v>
      </c>
      <c r="I706" s="156">
        <v>9</v>
      </c>
      <c r="J706" s="156">
        <v>10</v>
      </c>
      <c r="K706" s="156">
        <v>11</v>
      </c>
      <c r="L706" s="155">
        <v>12</v>
      </c>
      <c r="M706" s="156">
        <v>13</v>
      </c>
      <c r="N706" s="156">
        <v>14</v>
      </c>
      <c r="O706" s="157">
        <v>15</v>
      </c>
      <c r="P706" s="155">
        <v>16</v>
      </c>
      <c r="Q706" s="158">
        <v>17</v>
      </c>
      <c r="S706" s="58"/>
      <c r="T706" s="58"/>
    </row>
    <row r="707" spans="1:20" ht="12.75">
      <c r="A707" s="1612" t="s">
        <v>140</v>
      </c>
      <c r="B707" s="406">
        <v>1</v>
      </c>
      <c r="C707" s="1051" t="s">
        <v>365</v>
      </c>
      <c r="D707" s="1052">
        <v>50</v>
      </c>
      <c r="E707" s="1052">
        <v>1993</v>
      </c>
      <c r="F707" s="1053">
        <v>46.837000000000003</v>
      </c>
      <c r="G707" s="1054">
        <v>3.9373740000000002</v>
      </c>
      <c r="H707" s="1054">
        <v>7.84</v>
      </c>
      <c r="I707" s="1054">
        <v>35.059623000000002</v>
      </c>
      <c r="J707" s="1054">
        <v>2469.6799999999998</v>
      </c>
      <c r="K707" s="1055">
        <v>35.059623000000002</v>
      </c>
      <c r="L707" s="1054">
        <v>2469.6799999999998</v>
      </c>
      <c r="M707" s="1056">
        <v>1.4196018512519842E-2</v>
      </c>
      <c r="N707" s="1057">
        <v>295.49900000000002</v>
      </c>
      <c r="O707" s="1058">
        <v>4.194909274431101</v>
      </c>
      <c r="P707" s="1059">
        <v>851.76111075119059</v>
      </c>
      <c r="Q707" s="1060">
        <v>251.69455646586607</v>
      </c>
      <c r="S707" s="58"/>
      <c r="T707" s="58"/>
    </row>
    <row r="708" spans="1:20" ht="12.75">
      <c r="A708" s="1613"/>
      <c r="B708" s="161">
        <v>2</v>
      </c>
      <c r="C708" s="160"/>
      <c r="D708" s="161"/>
      <c r="E708" s="161"/>
      <c r="F708" s="162"/>
      <c r="G708" s="163"/>
      <c r="H708" s="163"/>
      <c r="I708" s="163"/>
      <c r="J708" s="163"/>
      <c r="K708" s="164"/>
      <c r="L708" s="163"/>
      <c r="M708" s="165"/>
      <c r="N708" s="166"/>
      <c r="O708" s="167"/>
      <c r="P708" s="168"/>
      <c r="Q708" s="169"/>
      <c r="S708" s="58"/>
      <c r="T708" s="58"/>
    </row>
    <row r="709" spans="1:20" ht="12.75">
      <c r="A709" s="1613"/>
      <c r="B709" s="161">
        <v>3</v>
      </c>
      <c r="C709" s="160"/>
      <c r="D709" s="161"/>
      <c r="E709" s="161"/>
      <c r="F709" s="162"/>
      <c r="G709" s="163"/>
      <c r="H709" s="163"/>
      <c r="I709" s="163"/>
      <c r="J709" s="163"/>
      <c r="K709" s="164"/>
      <c r="L709" s="163"/>
      <c r="M709" s="165"/>
      <c r="N709" s="166"/>
      <c r="O709" s="167"/>
      <c r="P709" s="168"/>
      <c r="Q709" s="169"/>
      <c r="S709" s="58"/>
      <c r="T709" s="58"/>
    </row>
    <row r="710" spans="1:20" ht="12.75">
      <c r="A710" s="1613"/>
      <c r="B710" s="161">
        <v>4</v>
      </c>
      <c r="C710" s="160"/>
      <c r="D710" s="161"/>
      <c r="E710" s="161"/>
      <c r="F710" s="162"/>
      <c r="G710" s="163"/>
      <c r="H710" s="163"/>
      <c r="I710" s="163"/>
      <c r="J710" s="163"/>
      <c r="K710" s="164"/>
      <c r="L710" s="163"/>
      <c r="M710" s="165"/>
      <c r="N710" s="166"/>
      <c r="O710" s="167"/>
      <c r="P710" s="168"/>
      <c r="Q710" s="169"/>
      <c r="S710" s="58"/>
      <c r="T710" s="58"/>
    </row>
    <row r="711" spans="1:20" ht="12.75">
      <c r="A711" s="1613"/>
      <c r="B711" s="161">
        <v>5</v>
      </c>
      <c r="C711" s="160"/>
      <c r="D711" s="161"/>
      <c r="E711" s="161"/>
      <c r="F711" s="162"/>
      <c r="G711" s="163"/>
      <c r="H711" s="163"/>
      <c r="I711" s="163"/>
      <c r="J711" s="163"/>
      <c r="K711" s="164"/>
      <c r="L711" s="163"/>
      <c r="M711" s="165"/>
      <c r="N711" s="166"/>
      <c r="O711" s="167"/>
      <c r="P711" s="168"/>
      <c r="Q711" s="169"/>
      <c r="S711" s="58"/>
      <c r="T711" s="58"/>
    </row>
    <row r="712" spans="1:20" ht="12.75">
      <c r="A712" s="1613"/>
      <c r="B712" s="161">
        <v>6</v>
      </c>
      <c r="C712" s="160"/>
      <c r="D712" s="161"/>
      <c r="E712" s="161"/>
      <c r="F712" s="162"/>
      <c r="G712" s="163"/>
      <c r="H712" s="163"/>
      <c r="I712" s="163"/>
      <c r="J712" s="163"/>
      <c r="K712" s="164"/>
      <c r="L712" s="163"/>
      <c r="M712" s="165"/>
      <c r="N712" s="166"/>
      <c r="O712" s="167"/>
      <c r="P712" s="168"/>
      <c r="Q712" s="169"/>
      <c r="S712" s="58"/>
      <c r="T712" s="58"/>
    </row>
    <row r="713" spans="1:20" ht="12.75">
      <c r="A713" s="1613"/>
      <c r="B713" s="161">
        <v>7</v>
      </c>
      <c r="C713" s="160"/>
      <c r="D713" s="161"/>
      <c r="E713" s="161"/>
      <c r="F713" s="162"/>
      <c r="G713" s="163"/>
      <c r="H713" s="163"/>
      <c r="I713" s="163"/>
      <c r="J713" s="163"/>
      <c r="K713" s="164"/>
      <c r="L713" s="163"/>
      <c r="M713" s="165"/>
      <c r="N713" s="166"/>
      <c r="O713" s="167"/>
      <c r="P713" s="168"/>
      <c r="Q713" s="169"/>
      <c r="S713" s="58"/>
      <c r="T713" s="58"/>
    </row>
    <row r="714" spans="1:20" ht="12.75">
      <c r="A714" s="1613"/>
      <c r="B714" s="161">
        <v>8</v>
      </c>
      <c r="C714" s="160"/>
      <c r="D714" s="161"/>
      <c r="E714" s="161"/>
      <c r="F714" s="162"/>
      <c r="G714" s="163"/>
      <c r="H714" s="163"/>
      <c r="I714" s="163"/>
      <c r="J714" s="163"/>
      <c r="K714" s="164"/>
      <c r="L714" s="163"/>
      <c r="M714" s="165"/>
      <c r="N714" s="166"/>
      <c r="O714" s="167"/>
      <c r="P714" s="168"/>
      <c r="Q714" s="169"/>
      <c r="S714" s="58"/>
      <c r="T714" s="58"/>
    </row>
    <row r="715" spans="1:20" ht="12.75">
      <c r="A715" s="1613"/>
      <c r="B715" s="161">
        <v>9</v>
      </c>
      <c r="C715" s="160"/>
      <c r="D715" s="161"/>
      <c r="E715" s="161"/>
      <c r="F715" s="162"/>
      <c r="G715" s="163"/>
      <c r="H715" s="163"/>
      <c r="I715" s="163"/>
      <c r="J715" s="163"/>
      <c r="K715" s="164"/>
      <c r="L715" s="163"/>
      <c r="M715" s="165"/>
      <c r="N715" s="166"/>
      <c r="O715" s="167"/>
      <c r="P715" s="168"/>
      <c r="Q715" s="169"/>
      <c r="S715" s="58"/>
      <c r="T715" s="58"/>
    </row>
    <row r="716" spans="1:20" ht="13.5" thickBot="1">
      <c r="A716" s="1613"/>
      <c r="B716" s="161">
        <v>10</v>
      </c>
      <c r="C716" s="160"/>
      <c r="D716" s="161"/>
      <c r="E716" s="161"/>
      <c r="F716" s="162"/>
      <c r="G716" s="163"/>
      <c r="H716" s="163"/>
      <c r="I716" s="163"/>
      <c r="J716" s="163"/>
      <c r="K716" s="164"/>
      <c r="L716" s="163"/>
      <c r="M716" s="165"/>
      <c r="N716" s="166"/>
      <c r="O716" s="167"/>
      <c r="P716" s="168"/>
      <c r="Q716" s="169"/>
      <c r="S716" s="58"/>
      <c r="T716" s="58"/>
    </row>
    <row r="717" spans="1:20" ht="12.75">
      <c r="A717" s="1614" t="s">
        <v>148</v>
      </c>
      <c r="B717" s="17">
        <v>1</v>
      </c>
      <c r="C717" s="16"/>
      <c r="D717" s="17"/>
      <c r="E717" s="17"/>
      <c r="F717" s="171"/>
      <c r="G717" s="171"/>
      <c r="H717" s="171"/>
      <c r="I717" s="171"/>
      <c r="J717" s="171"/>
      <c r="K717" s="172"/>
      <c r="L717" s="171"/>
      <c r="M717" s="173"/>
      <c r="N717" s="174"/>
      <c r="O717" s="121"/>
      <c r="P717" s="175"/>
      <c r="Q717" s="176"/>
      <c r="S717" s="58"/>
      <c r="T717" s="58"/>
    </row>
    <row r="718" spans="1:20" ht="12.75">
      <c r="A718" s="1597"/>
      <c r="B718" s="18">
        <v>2</v>
      </c>
      <c r="C718" s="11"/>
      <c r="D718" s="18"/>
      <c r="E718" s="18"/>
      <c r="F718" s="177"/>
      <c r="G718" s="177"/>
      <c r="H718" s="177"/>
      <c r="I718" s="177"/>
      <c r="J718" s="177"/>
      <c r="K718" s="90"/>
      <c r="L718" s="177"/>
      <c r="M718" s="178"/>
      <c r="N718" s="179"/>
      <c r="O718" s="75"/>
      <c r="P718" s="180"/>
      <c r="Q718" s="181"/>
      <c r="S718" s="58"/>
      <c r="T718" s="58"/>
    </row>
    <row r="719" spans="1:20" ht="12.75">
      <c r="A719" s="1597"/>
      <c r="B719" s="18">
        <v>3</v>
      </c>
      <c r="C719" s="11"/>
      <c r="D719" s="18"/>
      <c r="E719" s="18"/>
      <c r="F719" s="177"/>
      <c r="G719" s="177"/>
      <c r="H719" s="177"/>
      <c r="I719" s="177"/>
      <c r="J719" s="177"/>
      <c r="K719" s="90"/>
      <c r="L719" s="177"/>
      <c r="M719" s="178"/>
      <c r="N719" s="179"/>
      <c r="O719" s="75"/>
      <c r="P719" s="180"/>
      <c r="Q719" s="181"/>
      <c r="S719" s="58"/>
      <c r="T719" s="58"/>
    </row>
    <row r="720" spans="1:20" ht="12.75">
      <c r="A720" s="1597"/>
      <c r="B720" s="18">
        <v>4</v>
      </c>
      <c r="C720" s="11"/>
      <c r="D720" s="18"/>
      <c r="E720" s="18"/>
      <c r="F720" s="177"/>
      <c r="G720" s="177"/>
      <c r="H720" s="177"/>
      <c r="I720" s="177"/>
      <c r="J720" s="177"/>
      <c r="K720" s="90"/>
      <c r="L720" s="177"/>
      <c r="M720" s="178"/>
      <c r="N720" s="179"/>
      <c r="O720" s="75"/>
      <c r="P720" s="180"/>
      <c r="Q720" s="181"/>
      <c r="S720" s="58"/>
      <c r="T720" s="58"/>
    </row>
    <row r="721" spans="1:20" ht="12.75">
      <c r="A721" s="1597"/>
      <c r="B721" s="18">
        <v>5</v>
      </c>
      <c r="C721" s="11"/>
      <c r="D721" s="18"/>
      <c r="E721" s="18"/>
      <c r="F721" s="177"/>
      <c r="G721" s="177"/>
      <c r="H721" s="177"/>
      <c r="I721" s="177"/>
      <c r="J721" s="177"/>
      <c r="K721" s="90"/>
      <c r="L721" s="177"/>
      <c r="M721" s="178"/>
      <c r="N721" s="179"/>
      <c r="O721" s="75"/>
      <c r="P721" s="180"/>
      <c r="Q721" s="181"/>
      <c r="S721" s="58"/>
      <c r="T721" s="58"/>
    </row>
    <row r="722" spans="1:20" ht="12.75">
      <c r="A722" s="1597"/>
      <c r="B722" s="18">
        <v>6</v>
      </c>
      <c r="C722" s="11"/>
      <c r="D722" s="18"/>
      <c r="E722" s="18"/>
      <c r="F722" s="177"/>
      <c r="G722" s="177"/>
      <c r="H722" s="177"/>
      <c r="I722" s="177"/>
      <c r="J722" s="177"/>
      <c r="K722" s="90"/>
      <c r="L722" s="177"/>
      <c r="M722" s="178"/>
      <c r="N722" s="179"/>
      <c r="O722" s="75"/>
      <c r="P722" s="180"/>
      <c r="Q722" s="181"/>
      <c r="S722" s="58"/>
      <c r="T722" s="58"/>
    </row>
    <row r="723" spans="1:20" ht="12.75">
      <c r="A723" s="1597"/>
      <c r="B723" s="18">
        <v>7</v>
      </c>
      <c r="C723" s="11"/>
      <c r="D723" s="18"/>
      <c r="E723" s="18"/>
      <c r="F723" s="177"/>
      <c r="G723" s="177"/>
      <c r="H723" s="177"/>
      <c r="I723" s="177"/>
      <c r="J723" s="177"/>
      <c r="K723" s="90"/>
      <c r="L723" s="177"/>
      <c r="M723" s="178"/>
      <c r="N723" s="179"/>
      <c r="O723" s="75"/>
      <c r="P723" s="180"/>
      <c r="Q723" s="181"/>
      <c r="S723" s="58"/>
      <c r="T723" s="58"/>
    </row>
    <row r="724" spans="1:20" ht="12.75">
      <c r="A724" s="1597"/>
      <c r="B724" s="18">
        <v>8</v>
      </c>
      <c r="C724" s="11"/>
      <c r="D724" s="18"/>
      <c r="E724" s="18"/>
      <c r="F724" s="177"/>
      <c r="G724" s="177"/>
      <c r="H724" s="177"/>
      <c r="I724" s="177"/>
      <c r="J724" s="177"/>
      <c r="K724" s="90"/>
      <c r="L724" s="177"/>
      <c r="M724" s="178"/>
      <c r="N724" s="179"/>
      <c r="O724" s="75"/>
      <c r="P724" s="180"/>
      <c r="Q724" s="181"/>
      <c r="S724" s="58"/>
      <c r="T724" s="58"/>
    </row>
    <row r="725" spans="1:20" ht="12.75">
      <c r="A725" s="1597"/>
      <c r="B725" s="18">
        <v>9</v>
      </c>
      <c r="C725" s="11"/>
      <c r="D725" s="18"/>
      <c r="E725" s="18"/>
      <c r="F725" s="177"/>
      <c r="G725" s="177"/>
      <c r="H725" s="177"/>
      <c r="I725" s="177"/>
      <c r="J725" s="177"/>
      <c r="K725" s="90"/>
      <c r="L725" s="177"/>
      <c r="M725" s="178"/>
      <c r="N725" s="179"/>
      <c r="O725" s="75"/>
      <c r="P725" s="180"/>
      <c r="Q725" s="181"/>
      <c r="S725" s="58"/>
      <c r="T725" s="58"/>
    </row>
    <row r="726" spans="1:20" ht="13.5" thickBot="1">
      <c r="A726" s="1615"/>
      <c r="B726" s="60">
        <v>10</v>
      </c>
      <c r="C726" s="11"/>
      <c r="D726" s="18"/>
      <c r="E726" s="18"/>
      <c r="F726" s="177"/>
      <c r="G726" s="177"/>
      <c r="H726" s="177"/>
      <c r="I726" s="177"/>
      <c r="J726" s="177"/>
      <c r="K726" s="90"/>
      <c r="L726" s="177"/>
      <c r="M726" s="178"/>
      <c r="N726" s="179"/>
      <c r="O726" s="75"/>
      <c r="P726" s="180"/>
      <c r="Q726" s="181"/>
      <c r="S726" s="58"/>
      <c r="T726" s="58"/>
    </row>
    <row r="727" spans="1:20" ht="12.75">
      <c r="A727" s="1616" t="s">
        <v>158</v>
      </c>
      <c r="B727" s="182">
        <v>1</v>
      </c>
      <c r="C727" s="183"/>
      <c r="D727" s="182"/>
      <c r="E727" s="182"/>
      <c r="F727" s="184"/>
      <c r="G727" s="184"/>
      <c r="H727" s="184"/>
      <c r="I727" s="184"/>
      <c r="J727" s="184"/>
      <c r="K727" s="185"/>
      <c r="L727" s="184"/>
      <c r="M727" s="186"/>
      <c r="N727" s="187"/>
      <c r="O727" s="188"/>
      <c r="P727" s="189"/>
      <c r="Q727" s="190"/>
      <c r="S727" s="58"/>
      <c r="T727" s="58"/>
    </row>
    <row r="728" spans="1:20" ht="12.75">
      <c r="A728" s="1617"/>
      <c r="B728" s="191">
        <v>2</v>
      </c>
      <c r="C728" s="192"/>
      <c r="D728" s="191"/>
      <c r="E728" s="191"/>
      <c r="F728" s="193"/>
      <c r="G728" s="193"/>
      <c r="H728" s="193"/>
      <c r="I728" s="193"/>
      <c r="J728" s="193"/>
      <c r="K728" s="194"/>
      <c r="L728" s="193"/>
      <c r="M728" s="195"/>
      <c r="N728" s="196"/>
      <c r="O728" s="197"/>
      <c r="P728" s="198"/>
      <c r="Q728" s="199"/>
      <c r="S728" s="58"/>
      <c r="T728" s="58"/>
    </row>
    <row r="729" spans="1:20" ht="12.75">
      <c r="A729" s="1617"/>
      <c r="B729" s="191">
        <v>3</v>
      </c>
      <c r="C729" s="192"/>
      <c r="D729" s="191"/>
      <c r="E729" s="191"/>
      <c r="F729" s="193"/>
      <c r="G729" s="193"/>
      <c r="H729" s="193"/>
      <c r="I729" s="193"/>
      <c r="J729" s="193"/>
      <c r="K729" s="194"/>
      <c r="L729" s="193"/>
      <c r="M729" s="195"/>
      <c r="N729" s="196"/>
      <c r="O729" s="197"/>
      <c r="P729" s="198"/>
      <c r="Q729" s="199"/>
      <c r="S729" s="58"/>
      <c r="T729" s="58"/>
    </row>
    <row r="730" spans="1:20" ht="12.75">
      <c r="A730" s="1617"/>
      <c r="B730" s="191">
        <v>4</v>
      </c>
      <c r="C730" s="192"/>
      <c r="D730" s="191"/>
      <c r="E730" s="191"/>
      <c r="F730" s="193"/>
      <c r="G730" s="193"/>
      <c r="H730" s="193"/>
      <c r="I730" s="193"/>
      <c r="J730" s="193"/>
      <c r="K730" s="194"/>
      <c r="L730" s="193"/>
      <c r="M730" s="195"/>
      <c r="N730" s="196"/>
      <c r="O730" s="197"/>
      <c r="P730" s="198"/>
      <c r="Q730" s="199"/>
      <c r="S730" s="58"/>
      <c r="T730" s="58"/>
    </row>
    <row r="731" spans="1:20" ht="12.75">
      <c r="A731" s="1617"/>
      <c r="B731" s="191">
        <v>5</v>
      </c>
      <c r="C731" s="192"/>
      <c r="D731" s="191"/>
      <c r="E731" s="191"/>
      <c r="F731" s="193"/>
      <c r="G731" s="193"/>
      <c r="H731" s="193"/>
      <c r="I731" s="193"/>
      <c r="J731" s="193"/>
      <c r="K731" s="194"/>
      <c r="L731" s="193"/>
      <c r="M731" s="195"/>
      <c r="N731" s="196"/>
      <c r="O731" s="197"/>
      <c r="P731" s="198"/>
      <c r="Q731" s="199"/>
      <c r="S731" s="58"/>
      <c r="T731" s="58"/>
    </row>
    <row r="732" spans="1:20" ht="12.75">
      <c r="A732" s="1617"/>
      <c r="B732" s="191">
        <v>6</v>
      </c>
      <c r="C732" s="192"/>
      <c r="D732" s="191"/>
      <c r="E732" s="191"/>
      <c r="F732" s="193"/>
      <c r="G732" s="193"/>
      <c r="H732" s="193"/>
      <c r="I732" s="193"/>
      <c r="J732" s="193"/>
      <c r="K732" s="194"/>
      <c r="L732" s="193"/>
      <c r="M732" s="195"/>
      <c r="N732" s="196"/>
      <c r="O732" s="197"/>
      <c r="P732" s="198"/>
      <c r="Q732" s="199"/>
      <c r="S732" s="58"/>
      <c r="T732" s="58"/>
    </row>
    <row r="733" spans="1:20" ht="12.75">
      <c r="A733" s="1617"/>
      <c r="B733" s="191">
        <v>7</v>
      </c>
      <c r="C733" s="192"/>
      <c r="D733" s="191"/>
      <c r="E733" s="191"/>
      <c r="F733" s="193"/>
      <c r="G733" s="193"/>
      <c r="H733" s="193"/>
      <c r="I733" s="193"/>
      <c r="J733" s="193"/>
      <c r="K733" s="194"/>
      <c r="L733" s="193"/>
      <c r="M733" s="195"/>
      <c r="N733" s="196"/>
      <c r="O733" s="197"/>
      <c r="P733" s="198"/>
      <c r="Q733" s="199"/>
      <c r="S733" s="58"/>
      <c r="T733" s="58"/>
    </row>
    <row r="734" spans="1:20" ht="12.75">
      <c r="A734" s="1617"/>
      <c r="B734" s="191">
        <v>8</v>
      </c>
      <c r="C734" s="192"/>
      <c r="D734" s="191"/>
      <c r="E734" s="191"/>
      <c r="F734" s="193"/>
      <c r="G734" s="193"/>
      <c r="H734" s="193"/>
      <c r="I734" s="193"/>
      <c r="J734" s="193"/>
      <c r="K734" s="194"/>
      <c r="L734" s="193"/>
      <c r="M734" s="195"/>
      <c r="N734" s="196"/>
      <c r="O734" s="197"/>
      <c r="P734" s="198"/>
      <c r="Q734" s="199"/>
      <c r="S734" s="58"/>
      <c r="T734" s="58"/>
    </row>
    <row r="735" spans="1:20" ht="12.75">
      <c r="A735" s="1617"/>
      <c r="B735" s="191">
        <v>9</v>
      </c>
      <c r="C735" s="192"/>
      <c r="D735" s="191"/>
      <c r="E735" s="191"/>
      <c r="F735" s="193"/>
      <c r="G735" s="193"/>
      <c r="H735" s="193"/>
      <c r="I735" s="193"/>
      <c r="J735" s="193"/>
      <c r="K735" s="194"/>
      <c r="L735" s="193"/>
      <c r="M735" s="195"/>
      <c r="N735" s="196"/>
      <c r="O735" s="197"/>
      <c r="P735" s="198"/>
      <c r="Q735" s="199"/>
      <c r="S735" s="58"/>
      <c r="T735" s="58"/>
    </row>
    <row r="736" spans="1:20" ht="13.5" thickBot="1">
      <c r="A736" s="1618"/>
      <c r="B736" s="200">
        <v>10</v>
      </c>
      <c r="C736" s="201"/>
      <c r="D736" s="200"/>
      <c r="E736" s="200"/>
      <c r="F736" s="202"/>
      <c r="G736" s="202"/>
      <c r="H736" s="202"/>
      <c r="I736" s="202"/>
      <c r="J736" s="202"/>
      <c r="K736" s="203"/>
      <c r="L736" s="202"/>
      <c r="M736" s="204"/>
      <c r="N736" s="205"/>
      <c r="O736" s="206"/>
      <c r="P736" s="207"/>
      <c r="Q736" s="208"/>
      <c r="S736" s="58"/>
      <c r="T736" s="58"/>
    </row>
    <row r="737" spans="1:20" ht="12.75">
      <c r="A737" s="1619" t="s">
        <v>169</v>
      </c>
      <c r="B737" s="124">
        <v>1</v>
      </c>
      <c r="C737" s="997" t="s">
        <v>368</v>
      </c>
      <c r="D737" s="998">
        <v>37</v>
      </c>
      <c r="E737" s="998">
        <v>1983</v>
      </c>
      <c r="F737" s="999">
        <v>60.32</v>
      </c>
      <c r="G737" s="999">
        <v>3.8271820000000001</v>
      </c>
      <c r="H737" s="999">
        <v>5.76</v>
      </c>
      <c r="I737" s="999">
        <v>50.732824000000001</v>
      </c>
      <c r="J737" s="999">
        <v>2108.85</v>
      </c>
      <c r="K737" s="1000">
        <v>50.732824000000001</v>
      </c>
      <c r="L737" s="999">
        <v>2108.85</v>
      </c>
      <c r="M737" s="1001">
        <v>2.4057104108874506E-2</v>
      </c>
      <c r="N737" s="1002">
        <v>295.49900000000002</v>
      </c>
      <c r="O737" s="1003">
        <v>7.1088502070683086</v>
      </c>
      <c r="P737" s="1004">
        <v>1443.4262465324703</v>
      </c>
      <c r="Q737" s="1005">
        <v>426.53101242409844</v>
      </c>
      <c r="S737" s="58"/>
      <c r="T737" s="58"/>
    </row>
    <row r="738" spans="1:20" ht="12.75">
      <c r="A738" s="1620"/>
      <c r="B738" s="124">
        <v>2</v>
      </c>
      <c r="C738" s="997" t="s">
        <v>367</v>
      </c>
      <c r="D738" s="998">
        <v>52</v>
      </c>
      <c r="E738" s="998">
        <v>1985</v>
      </c>
      <c r="F738" s="999">
        <v>79.584000000000003</v>
      </c>
      <c r="G738" s="999">
        <v>4.8821500000000002</v>
      </c>
      <c r="H738" s="999">
        <v>7.6783999999999999</v>
      </c>
      <c r="I738" s="999">
        <v>67.023447000000004</v>
      </c>
      <c r="J738" s="999">
        <v>2741.26</v>
      </c>
      <c r="K738" s="1000">
        <v>67.023447000000004</v>
      </c>
      <c r="L738" s="999">
        <v>2741.26</v>
      </c>
      <c r="M738" s="1001">
        <v>2.444986867352969E-2</v>
      </c>
      <c r="N738" s="1002">
        <v>295.49900000000002</v>
      </c>
      <c r="O738" s="1003">
        <v>7.2249117431593506</v>
      </c>
      <c r="P738" s="1004">
        <v>1466.9921204117813</v>
      </c>
      <c r="Q738" s="1005">
        <v>433.49470458956102</v>
      </c>
      <c r="S738" s="58"/>
      <c r="T738" s="58"/>
    </row>
    <row r="739" spans="1:20" ht="12.75">
      <c r="A739" s="1620"/>
      <c r="B739" s="124">
        <v>3</v>
      </c>
      <c r="C739" s="997" t="s">
        <v>369</v>
      </c>
      <c r="D739" s="998">
        <v>15</v>
      </c>
      <c r="E739" s="998">
        <v>1979</v>
      </c>
      <c r="F739" s="999">
        <v>21.401</v>
      </c>
      <c r="G739" s="999">
        <v>2.0387</v>
      </c>
      <c r="H739" s="999">
        <v>1.93</v>
      </c>
      <c r="I739" s="999">
        <v>17.432300999999999</v>
      </c>
      <c r="J739" s="999">
        <v>706.88</v>
      </c>
      <c r="K739" s="1000">
        <v>17.432300999999999</v>
      </c>
      <c r="L739" s="999">
        <v>706.88</v>
      </c>
      <c r="M739" s="1001">
        <v>2.4660905669986417E-2</v>
      </c>
      <c r="N739" s="1002">
        <v>295.49900000000002</v>
      </c>
      <c r="O739" s="1003">
        <v>7.2872729645753171</v>
      </c>
      <c r="P739" s="1004">
        <v>1479.6543401991851</v>
      </c>
      <c r="Q739" s="1005">
        <v>437.23637787451901</v>
      </c>
      <c r="S739" s="58"/>
      <c r="T739" s="58"/>
    </row>
    <row r="740" spans="1:20" ht="12.75">
      <c r="A740" s="1620"/>
      <c r="B740" s="124">
        <v>4</v>
      </c>
      <c r="C740" s="997" t="s">
        <v>366</v>
      </c>
      <c r="D740" s="998">
        <v>14</v>
      </c>
      <c r="E740" s="998">
        <v>1981</v>
      </c>
      <c r="F740" s="999">
        <v>23.006</v>
      </c>
      <c r="G740" s="999">
        <v>1.44855</v>
      </c>
      <c r="H740" s="999">
        <v>2.08</v>
      </c>
      <c r="I740" s="999">
        <v>19.477450000000001</v>
      </c>
      <c r="J740" s="999">
        <v>779.03</v>
      </c>
      <c r="K740" s="1000">
        <v>19.477450000000001</v>
      </c>
      <c r="L740" s="999">
        <v>779.03</v>
      </c>
      <c r="M740" s="1001">
        <v>2.5002182200942198E-2</v>
      </c>
      <c r="N740" s="1002">
        <v>295.49900000000002</v>
      </c>
      <c r="O740" s="1003">
        <v>7.3881198381962196</v>
      </c>
      <c r="P740" s="1004">
        <v>1500.1309320565319</v>
      </c>
      <c r="Q740" s="1005">
        <v>443.28719029177319</v>
      </c>
      <c r="S740" s="58"/>
      <c r="T740" s="58"/>
    </row>
    <row r="741" spans="1:20" ht="12.75">
      <c r="A741" s="1620"/>
      <c r="B741" s="124">
        <v>5</v>
      </c>
      <c r="C741" s="997" t="s">
        <v>372</v>
      </c>
      <c r="D741" s="998">
        <v>37</v>
      </c>
      <c r="E741" s="998">
        <v>1987</v>
      </c>
      <c r="F741" s="999">
        <v>54.511000000000003</v>
      </c>
      <c r="G741" s="999">
        <v>2.172825</v>
      </c>
      <c r="H741" s="999">
        <v>4.84</v>
      </c>
      <c r="I741" s="999">
        <v>47.498175000000003</v>
      </c>
      <c r="J741" s="999">
        <v>1832.06</v>
      </c>
      <c r="K741" s="1000">
        <v>47.498175000000003</v>
      </c>
      <c r="L741" s="999">
        <v>1832.06</v>
      </c>
      <c r="M741" s="1001">
        <v>2.5926102311059684E-2</v>
      </c>
      <c r="N741" s="1002">
        <v>295.49900000000002</v>
      </c>
      <c r="O741" s="1003">
        <v>7.6611373068158262</v>
      </c>
      <c r="P741" s="1004">
        <v>1555.5661386635811</v>
      </c>
      <c r="Q741" s="1005">
        <v>459.66823840894955</v>
      </c>
      <c r="S741" s="58"/>
      <c r="T741" s="58"/>
    </row>
    <row r="742" spans="1:20" ht="12.75">
      <c r="A742" s="1620"/>
      <c r="B742" s="124">
        <v>6</v>
      </c>
      <c r="C742" s="997" t="s">
        <v>370</v>
      </c>
      <c r="D742" s="998">
        <v>25</v>
      </c>
      <c r="E742" s="998">
        <v>1982</v>
      </c>
      <c r="F742" s="999">
        <v>40.936</v>
      </c>
      <c r="G742" s="999">
        <v>1.98505</v>
      </c>
      <c r="H742" s="999">
        <v>3.84</v>
      </c>
      <c r="I742" s="999">
        <v>35.110953000000002</v>
      </c>
      <c r="J742" s="999">
        <v>1353.96</v>
      </c>
      <c r="K742" s="1000">
        <v>35.110953000000002</v>
      </c>
      <c r="L742" s="999">
        <v>1353.96</v>
      </c>
      <c r="M742" s="1001">
        <v>2.5932045998404679E-2</v>
      </c>
      <c r="N742" s="1002">
        <v>295.49900000000002</v>
      </c>
      <c r="O742" s="1003">
        <v>7.6628936604825846</v>
      </c>
      <c r="P742" s="1004">
        <v>1555.9227599042806</v>
      </c>
      <c r="Q742" s="1005">
        <v>459.77361962895503</v>
      </c>
      <c r="S742" s="58"/>
      <c r="T742" s="58"/>
    </row>
    <row r="743" spans="1:20" ht="12.75">
      <c r="A743" s="1620"/>
      <c r="B743" s="124">
        <v>7</v>
      </c>
      <c r="C743" s="997" t="s">
        <v>375</v>
      </c>
      <c r="D743" s="998">
        <v>26</v>
      </c>
      <c r="E743" s="998">
        <v>1982</v>
      </c>
      <c r="F743" s="999">
        <v>41.540999999999997</v>
      </c>
      <c r="G743" s="999">
        <v>2.1852719999999999</v>
      </c>
      <c r="H743" s="999">
        <v>3.84</v>
      </c>
      <c r="I743" s="999">
        <v>35.515726000000001</v>
      </c>
      <c r="J743" s="999">
        <v>1351.11</v>
      </c>
      <c r="K743" s="1000">
        <v>35.515726000000001</v>
      </c>
      <c r="L743" s="999">
        <v>1351.11</v>
      </c>
      <c r="M743" s="1001">
        <v>2.6286331978891433E-2</v>
      </c>
      <c r="N743" s="1002">
        <v>295.49900000000002</v>
      </c>
      <c r="O743" s="1003">
        <v>7.7675848134304397</v>
      </c>
      <c r="P743" s="1004">
        <v>1577.1799187334861</v>
      </c>
      <c r="Q743" s="1005">
        <v>466.05508880582641</v>
      </c>
      <c r="S743" s="58"/>
      <c r="T743" s="58"/>
    </row>
    <row r="744" spans="1:20" ht="12.75">
      <c r="A744" s="1620"/>
      <c r="B744" s="124">
        <v>8</v>
      </c>
      <c r="C744" s="997" t="s">
        <v>374</v>
      </c>
      <c r="D744" s="998">
        <v>30</v>
      </c>
      <c r="E744" s="998">
        <v>1980</v>
      </c>
      <c r="F744" s="999">
        <v>42.454999999999998</v>
      </c>
      <c r="G744" s="999">
        <v>2.4679000000000002</v>
      </c>
      <c r="H744" s="999">
        <v>3.84</v>
      </c>
      <c r="I744" s="999">
        <v>36.147099999999995</v>
      </c>
      <c r="J744" s="999">
        <v>1363.59</v>
      </c>
      <c r="K744" s="1000">
        <v>36.147099999999995</v>
      </c>
      <c r="L744" s="999">
        <v>1363.59</v>
      </c>
      <c r="M744" s="1001">
        <v>2.6508774631670808E-2</v>
      </c>
      <c r="N744" s="1002">
        <v>295.49900000000002</v>
      </c>
      <c r="O744" s="1003">
        <v>7.8333163948840925</v>
      </c>
      <c r="P744" s="1004">
        <v>1590.5264779002487</v>
      </c>
      <c r="Q744" s="1005">
        <v>469.9989836930456</v>
      </c>
      <c r="S744" s="58"/>
      <c r="T744" s="58"/>
    </row>
    <row r="745" spans="1:20" ht="12.75">
      <c r="A745" s="1620"/>
      <c r="B745" s="124">
        <v>9</v>
      </c>
      <c r="C745" s="997" t="s">
        <v>371</v>
      </c>
      <c r="D745" s="998">
        <v>26</v>
      </c>
      <c r="E745" s="998">
        <v>1984</v>
      </c>
      <c r="F745" s="999">
        <v>42.408000000000001</v>
      </c>
      <c r="G745" s="999">
        <v>2.1689099999999999</v>
      </c>
      <c r="H745" s="999">
        <v>3.76</v>
      </c>
      <c r="I745" s="999">
        <v>36.479089999999999</v>
      </c>
      <c r="J745" s="999">
        <v>1357.72</v>
      </c>
      <c r="K745" s="1000">
        <v>36.479089999999999</v>
      </c>
      <c r="L745" s="999">
        <v>1357.72</v>
      </c>
      <c r="M745" s="1001">
        <v>2.6867903544177001E-2</v>
      </c>
      <c r="N745" s="1002">
        <v>295.49900000000002</v>
      </c>
      <c r="O745" s="1003">
        <v>7.93943862940076</v>
      </c>
      <c r="P745" s="1004">
        <v>1612.07421265062</v>
      </c>
      <c r="Q745" s="1005">
        <v>476.36631776404562</v>
      </c>
      <c r="S745" s="58"/>
      <c r="T745" s="58"/>
    </row>
    <row r="746" spans="1:20" ht="13.5" thickBot="1">
      <c r="A746" s="1620"/>
      <c r="B746" s="214">
        <v>10</v>
      </c>
      <c r="C746" s="1061" t="s">
        <v>373</v>
      </c>
      <c r="D746" s="1062">
        <v>12</v>
      </c>
      <c r="E746" s="1062">
        <v>1981</v>
      </c>
      <c r="F746" s="1063">
        <v>22.091999999999999</v>
      </c>
      <c r="G746" s="1063">
        <v>0.80474999999999997</v>
      </c>
      <c r="H746" s="1063">
        <v>1.84</v>
      </c>
      <c r="I746" s="1063">
        <v>19.447248999999999</v>
      </c>
      <c r="J746" s="1063">
        <v>716.05</v>
      </c>
      <c r="K746" s="1064">
        <v>19.447248999999999</v>
      </c>
      <c r="L746" s="1063">
        <v>716.05</v>
      </c>
      <c r="M746" s="1065">
        <v>2.7159065707701976E-2</v>
      </c>
      <c r="N746" s="1066">
        <v>295.49900000000002</v>
      </c>
      <c r="O746" s="1067">
        <v>8.0254767575602273</v>
      </c>
      <c r="P746" s="1068">
        <v>1629.5439424621186</v>
      </c>
      <c r="Q746" s="1069">
        <v>481.52860545361364</v>
      </c>
      <c r="S746" s="58"/>
      <c r="T746" s="58"/>
    </row>
    <row r="747" spans="1:20" ht="12.75">
      <c r="A747" s="1604" t="s">
        <v>180</v>
      </c>
      <c r="B747" s="215">
        <v>1</v>
      </c>
      <c r="C747" s="1006" t="s">
        <v>379</v>
      </c>
      <c r="D747" s="1007">
        <v>14</v>
      </c>
      <c r="E747" s="1007">
        <v>1983</v>
      </c>
      <c r="F747" s="1008">
        <v>24.114999999999998</v>
      </c>
      <c r="G747" s="1008">
        <v>1.7704500000000001</v>
      </c>
      <c r="H747" s="1008">
        <v>2.08</v>
      </c>
      <c r="I747" s="1008">
        <v>20.264548999999999</v>
      </c>
      <c r="J747" s="1008">
        <v>786.5</v>
      </c>
      <c r="K747" s="1009">
        <v>20.264548999999999</v>
      </c>
      <c r="L747" s="1008">
        <v>786.5</v>
      </c>
      <c r="M747" s="1010">
        <v>2.5765478703115064E-2</v>
      </c>
      <c r="N747" s="1011">
        <v>295.49900000000002</v>
      </c>
      <c r="O747" s="1012">
        <v>7.6136731912917988</v>
      </c>
      <c r="P747" s="1013">
        <v>1545.9287221869038</v>
      </c>
      <c r="Q747" s="1014">
        <v>456.82039147750788</v>
      </c>
      <c r="S747" s="58"/>
      <c r="T747" s="58"/>
    </row>
    <row r="748" spans="1:20" ht="12.75">
      <c r="A748" s="1605"/>
      <c r="B748" s="218">
        <v>2</v>
      </c>
      <c r="C748" s="1015" t="s">
        <v>376</v>
      </c>
      <c r="D748" s="1016">
        <v>47</v>
      </c>
      <c r="E748" s="1016">
        <v>1969</v>
      </c>
      <c r="F748" s="1017">
        <v>50.353999999999999</v>
      </c>
      <c r="G748" s="1017">
        <v>0</v>
      </c>
      <c r="H748" s="1017">
        <v>0</v>
      </c>
      <c r="I748" s="1017">
        <v>50.354002999999999</v>
      </c>
      <c r="J748" s="1017">
        <v>1893.25</v>
      </c>
      <c r="K748" s="1018">
        <v>50.354002999999999</v>
      </c>
      <c r="L748" s="1017">
        <v>1893.25</v>
      </c>
      <c r="M748" s="1019">
        <v>2.6596594744486994E-2</v>
      </c>
      <c r="N748" s="1020">
        <v>295.49900000000002</v>
      </c>
      <c r="O748" s="1021">
        <v>7.8592671504011626</v>
      </c>
      <c r="P748" s="1022">
        <v>1595.7956846692196</v>
      </c>
      <c r="Q748" s="1023">
        <v>471.55602902406974</v>
      </c>
      <c r="S748" s="58"/>
      <c r="T748" s="58"/>
    </row>
    <row r="749" spans="1:20" ht="12.75">
      <c r="A749" s="1605"/>
      <c r="B749" s="218">
        <v>3</v>
      </c>
      <c r="C749" s="1015" t="s">
        <v>378</v>
      </c>
      <c r="D749" s="1016">
        <v>14</v>
      </c>
      <c r="E749" s="1016">
        <v>1984</v>
      </c>
      <c r="F749" s="1017">
        <v>25.096</v>
      </c>
      <c r="G749" s="1017">
        <v>1.326765</v>
      </c>
      <c r="H749" s="1017">
        <v>2.0680000000000001</v>
      </c>
      <c r="I749" s="1017">
        <v>21.701235</v>
      </c>
      <c r="J749" s="1017">
        <v>744.57</v>
      </c>
      <c r="K749" s="1018">
        <v>21.701235</v>
      </c>
      <c r="L749" s="1017">
        <v>744.57</v>
      </c>
      <c r="M749" s="1019">
        <v>2.9145997018413312E-2</v>
      </c>
      <c r="N749" s="1020">
        <v>295.49900000000002</v>
      </c>
      <c r="O749" s="1021">
        <v>8.6126129729441168</v>
      </c>
      <c r="P749" s="1022">
        <v>1748.7598211047987</v>
      </c>
      <c r="Q749" s="1023">
        <v>516.75677837664693</v>
      </c>
      <c r="S749" s="58"/>
      <c r="T749" s="58"/>
    </row>
    <row r="750" spans="1:20" ht="12.75">
      <c r="A750" s="1605"/>
      <c r="B750" s="218">
        <v>4</v>
      </c>
      <c r="C750" s="1015" t="s">
        <v>377</v>
      </c>
      <c r="D750" s="1016">
        <v>17</v>
      </c>
      <c r="E750" s="1016">
        <v>1980</v>
      </c>
      <c r="F750" s="1017">
        <v>25.888000000000002</v>
      </c>
      <c r="G750" s="1017">
        <v>1.44855</v>
      </c>
      <c r="H750" s="1017">
        <v>2.08</v>
      </c>
      <c r="I750" s="1017">
        <v>22.359449999999999</v>
      </c>
      <c r="J750" s="1017">
        <v>757.14</v>
      </c>
      <c r="K750" s="1018">
        <v>22.359449999999999</v>
      </c>
      <c r="L750" s="1017">
        <v>757.14</v>
      </c>
      <c r="M750" s="1019">
        <v>2.9531460496077341E-2</v>
      </c>
      <c r="N750" s="1020">
        <v>295.49900000000002</v>
      </c>
      <c r="O750" s="1021">
        <v>8.7265170451303593</v>
      </c>
      <c r="P750" s="1022">
        <v>1771.8876297646405</v>
      </c>
      <c r="Q750" s="1023">
        <v>523.59102270782148</v>
      </c>
      <c r="S750" s="58"/>
      <c r="T750" s="58"/>
    </row>
    <row r="751" spans="1:20" ht="12.75">
      <c r="A751" s="1605"/>
      <c r="B751" s="218">
        <v>5</v>
      </c>
      <c r="C751" s="1015" t="s">
        <v>381</v>
      </c>
      <c r="D751" s="1016">
        <v>16</v>
      </c>
      <c r="E751" s="1016">
        <v>1988</v>
      </c>
      <c r="F751" s="1017">
        <v>32.415999999999997</v>
      </c>
      <c r="G751" s="1017">
        <v>0.37554999999999999</v>
      </c>
      <c r="H751" s="1017">
        <v>2.4</v>
      </c>
      <c r="I751" s="1017">
        <v>29.640452</v>
      </c>
      <c r="J751" s="1017">
        <v>937.26</v>
      </c>
      <c r="K751" s="1018">
        <v>29.640452</v>
      </c>
      <c r="L751" s="1017">
        <v>937.26</v>
      </c>
      <c r="M751" s="1019">
        <v>3.1624578025307812E-2</v>
      </c>
      <c r="N751" s="1020">
        <v>295.49900000000002</v>
      </c>
      <c r="O751" s="1021">
        <v>9.345031181900433</v>
      </c>
      <c r="P751" s="1022">
        <v>1897.4746815184687</v>
      </c>
      <c r="Q751" s="1023">
        <v>560.70187091402602</v>
      </c>
      <c r="S751" s="58"/>
      <c r="T751" s="58"/>
    </row>
    <row r="752" spans="1:20" ht="12.75">
      <c r="A752" s="1605"/>
      <c r="B752" s="218">
        <v>6</v>
      </c>
      <c r="C752" s="1015" t="s">
        <v>380</v>
      </c>
      <c r="D752" s="1016">
        <v>11</v>
      </c>
      <c r="E752" s="1016">
        <v>1984</v>
      </c>
      <c r="F752" s="1017">
        <v>20.507000000000001</v>
      </c>
      <c r="G752" s="1017">
        <v>0.32190000000000002</v>
      </c>
      <c r="H752" s="1017">
        <v>1.1399999999999999</v>
      </c>
      <c r="I752" s="1017">
        <v>19.045099</v>
      </c>
      <c r="J752" s="1017">
        <v>597.67999999999995</v>
      </c>
      <c r="K752" s="1018">
        <v>19.045099</v>
      </c>
      <c r="L752" s="1017">
        <v>597.67999999999995</v>
      </c>
      <c r="M752" s="1019">
        <v>3.1865043166912063E-2</v>
      </c>
      <c r="N752" s="1020">
        <v>295.49900000000002</v>
      </c>
      <c r="O752" s="1021">
        <v>9.4160883907793487</v>
      </c>
      <c r="P752" s="1022">
        <v>1911.9025900147237</v>
      </c>
      <c r="Q752" s="1023">
        <v>564.96530344676091</v>
      </c>
      <c r="S752" s="58"/>
      <c r="T752" s="58"/>
    </row>
    <row r="753" spans="1:20" ht="12.75">
      <c r="A753" s="1605"/>
      <c r="B753" s="218">
        <v>7</v>
      </c>
      <c r="C753" s="1015" t="s">
        <v>382</v>
      </c>
      <c r="D753" s="1016">
        <v>12</v>
      </c>
      <c r="E753" s="1016">
        <v>1965</v>
      </c>
      <c r="F753" s="1017">
        <v>23.731000000000002</v>
      </c>
      <c r="G753" s="1017">
        <v>0</v>
      </c>
      <c r="H753" s="1017">
        <v>0</v>
      </c>
      <c r="I753" s="1017">
        <v>23.730998</v>
      </c>
      <c r="J753" s="1017">
        <v>722.22</v>
      </c>
      <c r="K753" s="1018">
        <v>23.730998</v>
      </c>
      <c r="L753" s="1017">
        <v>722.22</v>
      </c>
      <c r="M753" s="1019">
        <v>3.2858406025864692E-2</v>
      </c>
      <c r="N753" s="1020">
        <v>295.49900000000002</v>
      </c>
      <c r="O753" s="1021">
        <v>9.7096261222369922</v>
      </c>
      <c r="P753" s="1022">
        <v>1971.5043615518814</v>
      </c>
      <c r="Q753" s="1023">
        <v>582.57756733421945</v>
      </c>
      <c r="S753" s="58"/>
      <c r="T753" s="58"/>
    </row>
    <row r="754" spans="1:20" ht="12.75">
      <c r="A754" s="1605"/>
      <c r="B754" s="218">
        <v>8</v>
      </c>
      <c r="C754" s="1015"/>
      <c r="D754" s="1016"/>
      <c r="E754" s="1016"/>
      <c r="F754" s="1017"/>
      <c r="G754" s="1017"/>
      <c r="H754" s="1017"/>
      <c r="I754" s="1017"/>
      <c r="J754" s="1017"/>
      <c r="K754" s="1018"/>
      <c r="L754" s="1017"/>
      <c r="M754" s="1019"/>
      <c r="N754" s="1020"/>
      <c r="O754" s="1021"/>
      <c r="P754" s="1022"/>
      <c r="Q754" s="1023"/>
      <c r="S754" s="58"/>
      <c r="T754" s="58"/>
    </row>
    <row r="755" spans="1:20" ht="12.75">
      <c r="A755" s="1605"/>
      <c r="B755" s="218">
        <v>9</v>
      </c>
      <c r="C755" s="1015"/>
      <c r="D755" s="1016"/>
      <c r="E755" s="1016"/>
      <c r="F755" s="1017"/>
      <c r="G755" s="1017"/>
      <c r="H755" s="1017"/>
      <c r="I755" s="1017"/>
      <c r="J755" s="1017"/>
      <c r="K755" s="1018"/>
      <c r="L755" s="1017"/>
      <c r="M755" s="1019"/>
      <c r="N755" s="1020"/>
      <c r="O755" s="1021"/>
      <c r="P755" s="1022"/>
      <c r="Q755" s="1023"/>
      <c r="S755" s="58"/>
      <c r="T755" s="58"/>
    </row>
    <row r="756" spans="1:20" ht="13.5" thickBot="1">
      <c r="A756" s="1606"/>
      <c r="B756" s="221">
        <v>10</v>
      </c>
      <c r="C756" s="1024"/>
      <c r="D756" s="1025"/>
      <c r="E756" s="1025"/>
      <c r="F756" s="1026"/>
      <c r="G756" s="1026"/>
      <c r="H756" s="1026"/>
      <c r="I756" s="1026"/>
      <c r="J756" s="1026"/>
      <c r="K756" s="1027"/>
      <c r="L756" s="1026"/>
      <c r="M756" s="1019"/>
      <c r="N756" s="1029"/>
      <c r="O756" s="1030"/>
      <c r="P756" s="1031"/>
      <c r="Q756" s="1032"/>
      <c r="S756" s="58"/>
      <c r="T756" s="58"/>
    </row>
    <row r="757" spans="1:20" ht="12.75">
      <c r="A757" s="1607" t="s">
        <v>191</v>
      </c>
      <c r="B757" s="24">
        <v>1</v>
      </c>
      <c r="C757" s="1033" t="s">
        <v>383</v>
      </c>
      <c r="D757" s="1034">
        <v>6</v>
      </c>
      <c r="E757" s="1034">
        <v>1977</v>
      </c>
      <c r="F757" s="1035">
        <v>17.25</v>
      </c>
      <c r="G757" s="1035">
        <v>0.42920000000000003</v>
      </c>
      <c r="H757" s="1035">
        <v>0.05</v>
      </c>
      <c r="I757" s="1035">
        <v>16.770800000000001</v>
      </c>
      <c r="J757" s="1035">
        <v>371.33</v>
      </c>
      <c r="K757" s="1036">
        <v>16.770800000000001</v>
      </c>
      <c r="L757" s="1035">
        <v>371.33</v>
      </c>
      <c r="M757" s="1037">
        <v>4.5164139714001031E-2</v>
      </c>
      <c r="N757" s="1038">
        <v>295.49900000000002</v>
      </c>
      <c r="O757" s="1039">
        <v>13.345958121347591</v>
      </c>
      <c r="P757" s="1040">
        <v>2709.8483828400617</v>
      </c>
      <c r="Q757" s="1041">
        <v>800.75748728085546</v>
      </c>
      <c r="S757" s="58"/>
      <c r="T757" s="58"/>
    </row>
    <row r="758" spans="1:20" ht="12.75">
      <c r="A758" s="1608"/>
      <c r="B758" s="26">
        <v>2</v>
      </c>
      <c r="C758" s="1042" t="s">
        <v>384</v>
      </c>
      <c r="D758" s="1043">
        <v>6</v>
      </c>
      <c r="E758" s="1043">
        <v>1961</v>
      </c>
      <c r="F758" s="1044">
        <v>5.4619999999999997</v>
      </c>
      <c r="G758" s="1044">
        <v>0</v>
      </c>
      <c r="H758" s="1044">
        <v>0</v>
      </c>
      <c r="I758" s="1044">
        <v>5.4619990000000005</v>
      </c>
      <c r="J758" s="1044">
        <v>120.27</v>
      </c>
      <c r="K758" s="1045">
        <v>5.4619990000000005</v>
      </c>
      <c r="L758" s="1044">
        <v>120.27</v>
      </c>
      <c r="M758" s="1046">
        <v>4.541447576286689E-2</v>
      </c>
      <c r="N758" s="1047">
        <v>295.49900000000002</v>
      </c>
      <c r="O758" s="1048">
        <v>13.419932173451404</v>
      </c>
      <c r="P758" s="1049">
        <v>2724.868545772013</v>
      </c>
      <c r="Q758" s="1050">
        <v>805.19593040708412</v>
      </c>
      <c r="S758" s="58"/>
      <c r="T758" s="58"/>
    </row>
    <row r="759" spans="1:20" ht="12.75">
      <c r="A759" s="1608"/>
      <c r="B759" s="26">
        <v>3</v>
      </c>
      <c r="C759" s="1042" t="s">
        <v>385</v>
      </c>
      <c r="D759" s="1043">
        <v>9</v>
      </c>
      <c r="E759" s="1043">
        <v>1959</v>
      </c>
      <c r="F759" s="1044">
        <v>15.964</v>
      </c>
      <c r="G759" s="1044">
        <v>0</v>
      </c>
      <c r="H759" s="1044">
        <v>0</v>
      </c>
      <c r="I759" s="1044">
        <v>15.964002000000001</v>
      </c>
      <c r="J759" s="1044">
        <v>321.39999999999998</v>
      </c>
      <c r="K759" s="1045">
        <v>15.964002000000001</v>
      </c>
      <c r="L759" s="1044">
        <v>321.39999999999998</v>
      </c>
      <c r="M759" s="1046">
        <v>4.9670199128811453E-2</v>
      </c>
      <c r="N759" s="1047">
        <v>295.49900000000002</v>
      </c>
      <c r="O759" s="1048">
        <v>14.677494172364657</v>
      </c>
      <c r="P759" s="1049">
        <v>2980.2119477286874</v>
      </c>
      <c r="Q759" s="1050">
        <v>880.64965034187946</v>
      </c>
      <c r="S759" s="58"/>
      <c r="T759" s="58"/>
    </row>
    <row r="760" spans="1:20" ht="12.75">
      <c r="A760" s="1608"/>
      <c r="B760" s="26">
        <v>4</v>
      </c>
      <c r="C760" s="383"/>
      <c r="D760" s="384"/>
      <c r="E760" s="384"/>
      <c r="F760" s="230"/>
      <c r="G760" s="230"/>
      <c r="H760" s="230"/>
      <c r="I760" s="230"/>
      <c r="J760" s="230"/>
      <c r="K760" s="385"/>
      <c r="L760" s="230"/>
      <c r="M760" s="386"/>
      <c r="N760" s="387"/>
      <c r="O760" s="89"/>
      <c r="P760" s="388"/>
      <c r="Q760" s="389"/>
      <c r="S760" s="58"/>
      <c r="T760" s="58"/>
    </row>
    <row r="761" spans="1:20" ht="12.75">
      <c r="A761" s="1608"/>
      <c r="B761" s="26">
        <v>5</v>
      </c>
      <c r="C761" s="383"/>
      <c r="D761" s="384"/>
      <c r="E761" s="384"/>
      <c r="F761" s="230"/>
      <c r="G761" s="230"/>
      <c r="H761" s="230"/>
      <c r="I761" s="230"/>
      <c r="J761" s="230"/>
      <c r="K761" s="385"/>
      <c r="L761" s="230"/>
      <c r="M761" s="386"/>
      <c r="N761" s="387"/>
      <c r="O761" s="89"/>
      <c r="P761" s="388"/>
      <c r="Q761" s="389"/>
      <c r="S761" s="58"/>
      <c r="T761" s="58"/>
    </row>
    <row r="762" spans="1:20" ht="12.75">
      <c r="A762" s="1608"/>
      <c r="B762" s="26">
        <v>6</v>
      </c>
      <c r="C762" s="383"/>
      <c r="D762" s="384"/>
      <c r="E762" s="384"/>
      <c r="F762" s="230"/>
      <c r="G762" s="230"/>
      <c r="H762" s="230"/>
      <c r="I762" s="230"/>
      <c r="J762" s="230"/>
      <c r="K762" s="385"/>
      <c r="L762" s="230"/>
      <c r="M762" s="386"/>
      <c r="N762" s="387"/>
      <c r="O762" s="89"/>
      <c r="P762" s="388"/>
      <c r="Q762" s="389"/>
      <c r="S762" s="58"/>
      <c r="T762" s="58"/>
    </row>
    <row r="763" spans="1:20" ht="12.75">
      <c r="A763" s="1608"/>
      <c r="B763" s="26">
        <v>7</v>
      </c>
      <c r="C763" s="383"/>
      <c r="D763" s="384"/>
      <c r="E763" s="384"/>
      <c r="F763" s="230"/>
      <c r="G763" s="230"/>
      <c r="H763" s="230"/>
      <c r="I763" s="230"/>
      <c r="J763" s="230"/>
      <c r="K763" s="385"/>
      <c r="L763" s="230"/>
      <c r="M763" s="386"/>
      <c r="N763" s="387"/>
      <c r="O763" s="89"/>
      <c r="P763" s="388"/>
      <c r="Q763" s="389"/>
      <c r="S763" s="58"/>
      <c r="T763" s="58"/>
    </row>
    <row r="764" spans="1:20" ht="12.75">
      <c r="A764" s="1608"/>
      <c r="B764" s="26">
        <v>8</v>
      </c>
      <c r="C764" s="383"/>
      <c r="D764" s="384"/>
      <c r="E764" s="384"/>
      <c r="F764" s="230"/>
      <c r="G764" s="230"/>
      <c r="H764" s="230"/>
      <c r="I764" s="230"/>
      <c r="J764" s="230"/>
      <c r="K764" s="385"/>
      <c r="L764" s="230"/>
      <c r="M764" s="386"/>
      <c r="N764" s="387"/>
      <c r="O764" s="89"/>
      <c r="P764" s="388"/>
      <c r="Q764" s="389"/>
      <c r="S764" s="58"/>
      <c r="T764" s="58"/>
    </row>
    <row r="765" spans="1:20" ht="12.75">
      <c r="A765" s="1608"/>
      <c r="B765" s="26">
        <v>9</v>
      </c>
      <c r="C765" s="383"/>
      <c r="D765" s="384"/>
      <c r="E765" s="384"/>
      <c r="F765" s="230"/>
      <c r="G765" s="230"/>
      <c r="H765" s="230"/>
      <c r="I765" s="230"/>
      <c r="J765" s="230"/>
      <c r="K765" s="385"/>
      <c r="L765" s="230"/>
      <c r="M765" s="386"/>
      <c r="N765" s="387"/>
      <c r="O765" s="89"/>
      <c r="P765" s="388"/>
      <c r="Q765" s="389"/>
      <c r="S765" s="58"/>
      <c r="T765" s="58"/>
    </row>
    <row r="766" spans="1:20" ht="13.5" thickBot="1">
      <c r="A766" s="1609"/>
      <c r="B766" s="407">
        <v>10</v>
      </c>
      <c r="C766" s="390"/>
      <c r="D766" s="391"/>
      <c r="E766" s="391"/>
      <c r="F766" s="231"/>
      <c r="G766" s="231"/>
      <c r="H766" s="231"/>
      <c r="I766" s="231"/>
      <c r="J766" s="231"/>
      <c r="K766" s="392"/>
      <c r="L766" s="231"/>
      <c r="M766" s="393"/>
      <c r="N766" s="394"/>
      <c r="O766" s="395"/>
      <c r="P766" s="396"/>
      <c r="Q766" s="232"/>
      <c r="S766" s="58"/>
      <c r="T766" s="58"/>
    </row>
    <row r="767" spans="1:20" ht="12.75">
      <c r="F767" s="140"/>
      <c r="G767" s="140"/>
      <c r="H767" s="140"/>
      <c r="I767" s="140"/>
      <c r="S767" s="58"/>
      <c r="T767" s="58"/>
    </row>
    <row r="768" spans="1:20" ht="12.75">
      <c r="F768" s="140"/>
      <c r="G768" s="140"/>
      <c r="H768" s="140"/>
      <c r="I768" s="140"/>
      <c r="S768" s="58"/>
      <c r="T768" s="58"/>
    </row>
    <row r="769" spans="1:20" ht="15">
      <c r="A769" s="1708" t="s">
        <v>386</v>
      </c>
      <c r="B769" s="1708"/>
      <c r="C769" s="1708"/>
      <c r="D769" s="1708"/>
      <c r="E769" s="1708"/>
      <c r="F769" s="1708"/>
      <c r="G769" s="1708"/>
      <c r="H769" s="1708"/>
      <c r="I769" s="1708"/>
      <c r="J769" s="1708"/>
      <c r="K769" s="1708"/>
      <c r="L769" s="1708"/>
      <c r="M769" s="1708"/>
      <c r="N769" s="1708"/>
      <c r="O769" s="1708"/>
      <c r="P769" s="1708"/>
      <c r="Q769" s="1708"/>
      <c r="S769" s="923"/>
      <c r="T769" s="923"/>
    </row>
    <row r="770" spans="1:20" ht="12.75">
      <c r="A770" s="1611" t="s">
        <v>1005</v>
      </c>
      <c r="B770" s="1611"/>
      <c r="C770" s="1611"/>
      <c r="D770" s="1611"/>
      <c r="E770" s="1611"/>
      <c r="F770" s="1611"/>
      <c r="G770" s="1611"/>
      <c r="H770" s="1611"/>
      <c r="I770" s="1611"/>
      <c r="J770" s="1611"/>
      <c r="K770" s="1611"/>
      <c r="L770" s="1611"/>
      <c r="M770" s="1611"/>
      <c r="N770" s="1611"/>
      <c r="O770" s="1611"/>
      <c r="P770" s="1611"/>
      <c r="Q770" s="1611"/>
      <c r="S770" s="58"/>
      <c r="T770" s="58"/>
    </row>
    <row r="771" spans="1:20" ht="13.5" thickBot="1">
      <c r="F771" s="140"/>
      <c r="G771" s="140"/>
      <c r="H771" s="140"/>
      <c r="I771" s="140"/>
      <c r="S771" s="58"/>
      <c r="T771" s="58"/>
    </row>
    <row r="772" spans="1:20" ht="12.75">
      <c r="A772" s="1624" t="s">
        <v>1</v>
      </c>
      <c r="B772" s="1584" t="s">
        <v>0</v>
      </c>
      <c r="C772" s="1565" t="s">
        <v>2</v>
      </c>
      <c r="D772" s="1565" t="s">
        <v>3</v>
      </c>
      <c r="E772" s="1565" t="s">
        <v>13</v>
      </c>
      <c r="F772" s="1575" t="s">
        <v>14</v>
      </c>
      <c r="G772" s="1576"/>
      <c r="H772" s="1576"/>
      <c r="I772" s="1577"/>
      <c r="J772" s="1565" t="s">
        <v>4</v>
      </c>
      <c r="K772" s="1565" t="s">
        <v>15</v>
      </c>
      <c r="L772" s="1565" t="s">
        <v>5</v>
      </c>
      <c r="M772" s="1565" t="s">
        <v>6</v>
      </c>
      <c r="N772" s="1565" t="s">
        <v>16</v>
      </c>
      <c r="O772" s="1621" t="s">
        <v>17</v>
      </c>
      <c r="P772" s="1565" t="s">
        <v>25</v>
      </c>
      <c r="Q772" s="1567" t="s">
        <v>26</v>
      </c>
      <c r="S772" s="58"/>
      <c r="T772" s="58"/>
    </row>
    <row r="773" spans="1:20" ht="33.75">
      <c r="A773" s="1625"/>
      <c r="B773" s="1585"/>
      <c r="C773" s="1587"/>
      <c r="D773" s="1566"/>
      <c r="E773" s="1566"/>
      <c r="F773" s="21" t="s">
        <v>18</v>
      </c>
      <c r="G773" s="21" t="s">
        <v>19</v>
      </c>
      <c r="H773" s="21" t="s">
        <v>20</v>
      </c>
      <c r="I773" s="21" t="s">
        <v>21</v>
      </c>
      <c r="J773" s="1566"/>
      <c r="K773" s="1566"/>
      <c r="L773" s="1566"/>
      <c r="M773" s="1566"/>
      <c r="N773" s="1566"/>
      <c r="O773" s="1622"/>
      <c r="P773" s="1566"/>
      <c r="Q773" s="1568"/>
      <c r="S773" s="58"/>
      <c r="T773" s="58"/>
    </row>
    <row r="774" spans="1:20" ht="12.75">
      <c r="A774" s="1626"/>
      <c r="B774" s="1627"/>
      <c r="C774" s="1566"/>
      <c r="D774" s="150" t="s">
        <v>7</v>
      </c>
      <c r="E774" s="150" t="s">
        <v>8</v>
      </c>
      <c r="F774" s="150" t="s">
        <v>9</v>
      </c>
      <c r="G774" s="150" t="s">
        <v>9</v>
      </c>
      <c r="H774" s="150" t="s">
        <v>9</v>
      </c>
      <c r="I774" s="150" t="s">
        <v>9</v>
      </c>
      <c r="J774" s="150" t="s">
        <v>22</v>
      </c>
      <c r="K774" s="150" t="s">
        <v>9</v>
      </c>
      <c r="L774" s="150" t="s">
        <v>22</v>
      </c>
      <c r="M774" s="150" t="s">
        <v>93</v>
      </c>
      <c r="N774" s="150" t="s">
        <v>10</v>
      </c>
      <c r="O774" s="150" t="s">
        <v>94</v>
      </c>
      <c r="P774" s="151" t="s">
        <v>27</v>
      </c>
      <c r="Q774" s="152" t="s">
        <v>28</v>
      </c>
      <c r="S774" s="58"/>
      <c r="T774" s="58"/>
    </row>
    <row r="775" spans="1:20" ht="13.5" thickBot="1">
      <c r="A775" s="153">
        <v>1</v>
      </c>
      <c r="B775" s="154">
        <v>2</v>
      </c>
      <c r="C775" s="155">
        <v>3</v>
      </c>
      <c r="D775" s="156">
        <v>4</v>
      </c>
      <c r="E775" s="156">
        <v>5</v>
      </c>
      <c r="F775" s="156">
        <v>6</v>
      </c>
      <c r="G775" s="156">
        <v>7</v>
      </c>
      <c r="H775" s="156">
        <v>8</v>
      </c>
      <c r="I775" s="156">
        <v>9</v>
      </c>
      <c r="J775" s="156">
        <v>10</v>
      </c>
      <c r="K775" s="156">
        <v>11</v>
      </c>
      <c r="L775" s="155">
        <v>12</v>
      </c>
      <c r="M775" s="156">
        <v>13</v>
      </c>
      <c r="N775" s="156">
        <v>14</v>
      </c>
      <c r="O775" s="157">
        <v>15</v>
      </c>
      <c r="P775" s="155">
        <v>16</v>
      </c>
      <c r="Q775" s="158">
        <v>17</v>
      </c>
      <c r="S775" s="58"/>
      <c r="T775" s="58"/>
    </row>
    <row r="776" spans="1:20" ht="12.75">
      <c r="A776" s="1612" t="s">
        <v>140</v>
      </c>
      <c r="B776" s="406">
        <v>1</v>
      </c>
      <c r="C776" s="1118" t="s">
        <v>462</v>
      </c>
      <c r="D776" s="1119">
        <v>50</v>
      </c>
      <c r="E776" s="1119">
        <v>1973</v>
      </c>
      <c r="F776" s="1120">
        <v>38.366</v>
      </c>
      <c r="G776" s="1120">
        <v>3.8397899999999998</v>
      </c>
      <c r="H776" s="1120">
        <v>8.01</v>
      </c>
      <c r="I776" s="1120">
        <v>26.516210000000001</v>
      </c>
      <c r="J776" s="1120">
        <v>2622.52</v>
      </c>
      <c r="K776" s="1120">
        <v>26.516210000000001</v>
      </c>
      <c r="L776" s="1120">
        <v>2622.52</v>
      </c>
      <c r="M776" s="1121">
        <v>1.0110965788630783E-2</v>
      </c>
      <c r="N776" s="1122">
        <v>235.113</v>
      </c>
      <c r="O776" s="1122">
        <v>2.3772194994623495</v>
      </c>
      <c r="P776" s="1122">
        <v>606.65794731784706</v>
      </c>
      <c r="Q776" s="1123">
        <v>142.63316996774097</v>
      </c>
      <c r="S776" s="58"/>
      <c r="T776" s="58"/>
    </row>
    <row r="777" spans="1:20" ht="12.75">
      <c r="A777" s="1613"/>
      <c r="B777" s="161">
        <v>2</v>
      </c>
      <c r="C777" s="1076" t="s">
        <v>463</v>
      </c>
      <c r="D777" s="1077">
        <v>32</v>
      </c>
      <c r="E777" s="1077">
        <v>1973</v>
      </c>
      <c r="F777" s="1078">
        <v>26.666</v>
      </c>
      <c r="G777" s="1078">
        <v>2.460801</v>
      </c>
      <c r="H777" s="1078">
        <v>5.13</v>
      </c>
      <c r="I777" s="1078">
        <v>19.075198999999998</v>
      </c>
      <c r="J777" s="1078">
        <v>1758.16</v>
      </c>
      <c r="K777" s="1078">
        <v>19.075198999999998</v>
      </c>
      <c r="L777" s="1078">
        <v>1758.16</v>
      </c>
      <c r="M777" s="1079">
        <v>1.0849523934112934E-2</v>
      </c>
      <c r="N777" s="1080">
        <v>235.113</v>
      </c>
      <c r="O777" s="1080">
        <v>2.5508641207210943</v>
      </c>
      <c r="P777" s="1080">
        <v>650.97143604677615</v>
      </c>
      <c r="Q777" s="1124">
        <v>153.05184724326568</v>
      </c>
      <c r="S777" s="58"/>
      <c r="T777" s="58"/>
    </row>
    <row r="778" spans="1:20" ht="12.75">
      <c r="A778" s="1613"/>
      <c r="B778" s="161">
        <v>3</v>
      </c>
      <c r="C778" s="1076" t="s">
        <v>617</v>
      </c>
      <c r="D778" s="1077">
        <v>29</v>
      </c>
      <c r="E778" s="1077">
        <v>1987</v>
      </c>
      <c r="F778" s="1078">
        <v>24.693999999999999</v>
      </c>
      <c r="G778" s="1078">
        <v>2.63313</v>
      </c>
      <c r="H778" s="1078">
        <v>4.8</v>
      </c>
      <c r="I778" s="1078">
        <v>17.260860999999998</v>
      </c>
      <c r="J778" s="1078">
        <v>1510.61</v>
      </c>
      <c r="K778" s="1078">
        <v>17.260860999999998</v>
      </c>
      <c r="L778" s="1078">
        <v>1454.7299999999998</v>
      </c>
      <c r="M778" s="1079">
        <v>1.1865336522928654E-2</v>
      </c>
      <c r="N778" s="1080">
        <v>235.113</v>
      </c>
      <c r="O778" s="1080">
        <v>2.7896948659153247</v>
      </c>
      <c r="P778" s="1080">
        <v>711.92019137571924</v>
      </c>
      <c r="Q778" s="1124">
        <v>167.38169195491949</v>
      </c>
      <c r="S778" s="58"/>
      <c r="T778" s="58"/>
    </row>
    <row r="779" spans="1:20" ht="12.75">
      <c r="A779" s="1613"/>
      <c r="B779" s="161">
        <v>4</v>
      </c>
      <c r="C779" s="1076" t="s">
        <v>618</v>
      </c>
      <c r="D779" s="1077">
        <v>13</v>
      </c>
      <c r="E779" s="1077">
        <v>1962</v>
      </c>
      <c r="F779" s="1078">
        <v>10.699</v>
      </c>
      <c r="G779" s="1078">
        <v>0.66172500000000001</v>
      </c>
      <c r="H779" s="1078">
        <v>2.56</v>
      </c>
      <c r="I779" s="1078">
        <v>7.4772759999999998</v>
      </c>
      <c r="J779" s="1078">
        <v>583.82000000000005</v>
      </c>
      <c r="K779" s="1078">
        <v>7.4772759999999998</v>
      </c>
      <c r="L779" s="1078">
        <v>583.82000000000005</v>
      </c>
      <c r="M779" s="1079">
        <v>1.2807502312356547E-2</v>
      </c>
      <c r="N779" s="1080">
        <v>235.113</v>
      </c>
      <c r="O779" s="1080">
        <v>3.0112102911650847</v>
      </c>
      <c r="P779" s="1080">
        <v>768.45013874139283</v>
      </c>
      <c r="Q779" s="1124">
        <v>180.67261746990508</v>
      </c>
      <c r="S779" s="58"/>
      <c r="T779" s="58"/>
    </row>
    <row r="780" spans="1:20" ht="12.75">
      <c r="A780" s="1613"/>
      <c r="B780" s="161">
        <v>5</v>
      </c>
      <c r="C780" s="1076" t="s">
        <v>619</v>
      </c>
      <c r="D780" s="1077">
        <v>10</v>
      </c>
      <c r="E780" s="1077">
        <v>1984</v>
      </c>
      <c r="F780" s="1078">
        <v>19.658000000000001</v>
      </c>
      <c r="G780" s="1078">
        <v>1.784745</v>
      </c>
      <c r="H780" s="1078">
        <v>4.32</v>
      </c>
      <c r="I780" s="1078">
        <v>13.553253000000002</v>
      </c>
      <c r="J780" s="1078">
        <v>609.70000000000005</v>
      </c>
      <c r="K780" s="1078">
        <v>13.553253000000002</v>
      </c>
      <c r="L780" s="1078">
        <v>609.70000000000005</v>
      </c>
      <c r="M780" s="1079">
        <v>2.2229380022962115E-2</v>
      </c>
      <c r="N780" s="1080">
        <v>235.113</v>
      </c>
      <c r="O780" s="1080">
        <v>5.2264162253386921</v>
      </c>
      <c r="P780" s="1080">
        <v>1333.7628013777269</v>
      </c>
      <c r="Q780" s="1124">
        <v>313.58497352032145</v>
      </c>
      <c r="S780" s="58"/>
      <c r="T780" s="58"/>
    </row>
    <row r="781" spans="1:20" ht="12.75">
      <c r="A781" s="1613"/>
      <c r="B781" s="161">
        <v>6</v>
      </c>
      <c r="C781" s="770"/>
      <c r="D781" s="771"/>
      <c r="E781" s="771"/>
      <c r="F781" s="771"/>
      <c r="G781" s="771"/>
      <c r="H781" s="771"/>
      <c r="I781" s="771"/>
      <c r="J781" s="771"/>
      <c r="K781" s="771"/>
      <c r="L781" s="771"/>
      <c r="M781" s="771"/>
      <c r="N781" s="771"/>
      <c r="O781" s="771"/>
      <c r="P781" s="771"/>
      <c r="Q781" s="772"/>
      <c r="S781" s="58"/>
      <c r="T781" s="58"/>
    </row>
    <row r="782" spans="1:20" ht="12.75">
      <c r="A782" s="1613"/>
      <c r="B782" s="161">
        <v>7</v>
      </c>
      <c r="C782" s="770"/>
      <c r="D782" s="771"/>
      <c r="E782" s="771"/>
      <c r="F782" s="771"/>
      <c r="G782" s="771"/>
      <c r="H782" s="771"/>
      <c r="I782" s="771"/>
      <c r="J782" s="771"/>
      <c r="K782" s="771"/>
      <c r="L782" s="771"/>
      <c r="M782" s="771"/>
      <c r="N782" s="771"/>
      <c r="O782" s="771"/>
      <c r="P782" s="771"/>
      <c r="Q782" s="772"/>
      <c r="S782" s="58"/>
      <c r="T782" s="58"/>
    </row>
    <row r="783" spans="1:20" ht="12.75">
      <c r="A783" s="1613"/>
      <c r="B783" s="161">
        <v>8</v>
      </c>
      <c r="C783" s="770"/>
      <c r="D783" s="771"/>
      <c r="E783" s="771"/>
      <c r="F783" s="771"/>
      <c r="G783" s="771"/>
      <c r="H783" s="771"/>
      <c r="I783" s="771"/>
      <c r="J783" s="771"/>
      <c r="K783" s="771"/>
      <c r="L783" s="771"/>
      <c r="M783" s="771"/>
      <c r="N783" s="771"/>
      <c r="O783" s="771"/>
      <c r="P783" s="771"/>
      <c r="Q783" s="772"/>
      <c r="S783" s="58"/>
      <c r="T783" s="58"/>
    </row>
    <row r="784" spans="1:20" ht="12.75">
      <c r="A784" s="1613"/>
      <c r="B784" s="161">
        <v>9</v>
      </c>
      <c r="C784" s="770"/>
      <c r="D784" s="771"/>
      <c r="E784" s="771"/>
      <c r="F784" s="771"/>
      <c r="G784" s="771"/>
      <c r="H784" s="771"/>
      <c r="I784" s="771"/>
      <c r="J784" s="771"/>
      <c r="K784" s="771"/>
      <c r="L784" s="771"/>
      <c r="M784" s="771"/>
      <c r="N784" s="771"/>
      <c r="O784" s="771"/>
      <c r="P784" s="771"/>
      <c r="Q784" s="772"/>
      <c r="S784" s="58"/>
      <c r="T784" s="58"/>
    </row>
    <row r="785" spans="1:20" ht="13.5" thickBot="1">
      <c r="A785" s="1613"/>
      <c r="B785" s="161">
        <v>10</v>
      </c>
      <c r="C785" s="773"/>
      <c r="D785" s="774"/>
      <c r="E785" s="774"/>
      <c r="F785" s="774"/>
      <c r="G785" s="774"/>
      <c r="H785" s="774"/>
      <c r="I785" s="774"/>
      <c r="J785" s="774"/>
      <c r="K785" s="774"/>
      <c r="L785" s="774"/>
      <c r="M785" s="774"/>
      <c r="N785" s="774"/>
      <c r="O785" s="774"/>
      <c r="P785" s="774"/>
      <c r="Q785" s="775"/>
      <c r="S785" s="58"/>
      <c r="T785" s="58"/>
    </row>
    <row r="786" spans="1:20" ht="12.75">
      <c r="A786" s="1614" t="s">
        <v>148</v>
      </c>
      <c r="B786" s="17">
        <v>1</v>
      </c>
      <c r="C786" s="1118" t="s">
        <v>464</v>
      </c>
      <c r="D786" s="1119">
        <v>12</v>
      </c>
      <c r="E786" s="1119">
        <v>1963</v>
      </c>
      <c r="F786" s="1120">
        <v>10.792999999999999</v>
      </c>
      <c r="G786" s="1120">
        <v>0.78534899999999996</v>
      </c>
      <c r="H786" s="1120">
        <v>1.92</v>
      </c>
      <c r="I786" s="1120">
        <v>8.0876529999999995</v>
      </c>
      <c r="J786" s="1120">
        <v>528.35</v>
      </c>
      <c r="K786" s="1120">
        <v>8.0876529999999995</v>
      </c>
      <c r="L786" s="1120">
        <v>528.35</v>
      </c>
      <c r="M786" s="1121">
        <v>1.5307377685246521E-2</v>
      </c>
      <c r="N786" s="1122">
        <v>243.39700000000002</v>
      </c>
      <c r="O786" s="1122">
        <v>3.7257698064559479</v>
      </c>
      <c r="P786" s="1122">
        <v>918.44266111479135</v>
      </c>
      <c r="Q786" s="1123">
        <v>223.54618838735689</v>
      </c>
      <c r="S786" s="58"/>
      <c r="T786" s="58"/>
    </row>
    <row r="787" spans="1:20" ht="12.75">
      <c r="A787" s="1597"/>
      <c r="B787" s="18">
        <v>2</v>
      </c>
      <c r="C787" s="1076" t="s">
        <v>465</v>
      </c>
      <c r="D787" s="1077">
        <v>9</v>
      </c>
      <c r="E787" s="1077">
        <v>1960</v>
      </c>
      <c r="F787" s="1078">
        <v>9.2620000000000005</v>
      </c>
      <c r="G787" s="1078">
        <v>0.63989700000000005</v>
      </c>
      <c r="H787" s="1078">
        <v>1.84</v>
      </c>
      <c r="I787" s="1078">
        <v>6.7821030000000002</v>
      </c>
      <c r="J787" s="1078">
        <v>536.88</v>
      </c>
      <c r="K787" s="1078">
        <v>6.7821030000000002</v>
      </c>
      <c r="L787" s="1078">
        <v>400.83</v>
      </c>
      <c r="M787" s="1079">
        <v>1.6920148192500564E-2</v>
      </c>
      <c r="N787" s="1080">
        <v>243.39700000000002</v>
      </c>
      <c r="O787" s="1080">
        <v>4.1183133096100599</v>
      </c>
      <c r="P787" s="1080">
        <v>1015.2088915500339</v>
      </c>
      <c r="Q787" s="1081">
        <v>247.09879857660363</v>
      </c>
      <c r="S787" s="58"/>
      <c r="T787" s="58"/>
    </row>
    <row r="788" spans="1:20" ht="12.75">
      <c r="A788" s="1597"/>
      <c r="B788" s="18">
        <v>3</v>
      </c>
      <c r="C788" s="1076" t="s">
        <v>466</v>
      </c>
      <c r="D788" s="1077">
        <v>10</v>
      </c>
      <c r="E788" s="1077">
        <v>1959</v>
      </c>
      <c r="F788" s="1078">
        <v>10.917999999999999</v>
      </c>
      <c r="G788" s="1078">
        <v>0.88377899999999998</v>
      </c>
      <c r="H788" s="1078">
        <v>1.92</v>
      </c>
      <c r="I788" s="1078">
        <v>8.1142219999999998</v>
      </c>
      <c r="J788" s="1078">
        <v>543.35</v>
      </c>
      <c r="K788" s="1078">
        <v>8.1142219999999998</v>
      </c>
      <c r="L788" s="1078">
        <v>446.8</v>
      </c>
      <c r="M788" s="1079">
        <v>1.8160747538048343E-2</v>
      </c>
      <c r="N788" s="1080">
        <v>243.39700000000002</v>
      </c>
      <c r="O788" s="1080">
        <v>4.4202714685183526</v>
      </c>
      <c r="P788" s="1080">
        <v>1089.6448522829005</v>
      </c>
      <c r="Q788" s="1081">
        <v>265.21628811110116</v>
      </c>
      <c r="S788" s="58"/>
      <c r="T788" s="58"/>
    </row>
    <row r="789" spans="1:20" ht="12.75">
      <c r="A789" s="1597"/>
      <c r="B789" s="18">
        <v>4</v>
      </c>
      <c r="C789" s="776"/>
      <c r="D789" s="777"/>
      <c r="E789" s="777"/>
      <c r="F789" s="777"/>
      <c r="G789" s="777"/>
      <c r="H789" s="777"/>
      <c r="I789" s="777"/>
      <c r="J789" s="777"/>
      <c r="K789" s="777"/>
      <c r="L789" s="777"/>
      <c r="M789" s="777"/>
      <c r="N789" s="777"/>
      <c r="O789" s="777"/>
      <c r="P789" s="777"/>
      <c r="Q789" s="778"/>
      <c r="S789" s="58"/>
      <c r="T789" s="58"/>
    </row>
    <row r="790" spans="1:20" ht="12.75">
      <c r="A790" s="1597"/>
      <c r="B790" s="18">
        <v>5</v>
      </c>
      <c r="C790" s="776"/>
      <c r="D790" s="777"/>
      <c r="E790" s="777"/>
      <c r="F790" s="777"/>
      <c r="G790" s="777"/>
      <c r="H790" s="777"/>
      <c r="I790" s="777"/>
      <c r="J790" s="777"/>
      <c r="K790" s="777"/>
      <c r="L790" s="777"/>
      <c r="M790" s="777"/>
      <c r="N790" s="777"/>
      <c r="O790" s="777"/>
      <c r="P790" s="777"/>
      <c r="Q790" s="778"/>
      <c r="S790" s="58"/>
      <c r="T790" s="58"/>
    </row>
    <row r="791" spans="1:20" ht="12.75">
      <c r="A791" s="1597"/>
      <c r="B791" s="18">
        <v>6</v>
      </c>
      <c r="C791" s="776"/>
      <c r="D791" s="777"/>
      <c r="E791" s="777"/>
      <c r="F791" s="777"/>
      <c r="G791" s="777"/>
      <c r="H791" s="777"/>
      <c r="I791" s="777"/>
      <c r="J791" s="777"/>
      <c r="K791" s="777"/>
      <c r="L791" s="777"/>
      <c r="M791" s="777"/>
      <c r="N791" s="777"/>
      <c r="O791" s="777"/>
      <c r="P791" s="777"/>
      <c r="Q791" s="778"/>
      <c r="S791" s="58"/>
      <c r="T791" s="58"/>
    </row>
    <row r="792" spans="1:20" ht="12.75">
      <c r="A792" s="1597"/>
      <c r="B792" s="18">
        <v>7</v>
      </c>
      <c r="C792" s="776"/>
      <c r="D792" s="777"/>
      <c r="E792" s="777"/>
      <c r="F792" s="777"/>
      <c r="G792" s="777"/>
      <c r="H792" s="777"/>
      <c r="I792" s="777"/>
      <c r="J792" s="777"/>
      <c r="K792" s="777"/>
      <c r="L792" s="777"/>
      <c r="M792" s="777"/>
      <c r="N792" s="777"/>
      <c r="O792" s="777"/>
      <c r="P792" s="777"/>
      <c r="Q792" s="778"/>
      <c r="S792" s="58"/>
      <c r="T792" s="58"/>
    </row>
    <row r="793" spans="1:20" ht="12.75">
      <c r="A793" s="1597"/>
      <c r="B793" s="18">
        <v>8</v>
      </c>
      <c r="C793" s="776"/>
      <c r="D793" s="777"/>
      <c r="E793" s="777"/>
      <c r="F793" s="777"/>
      <c r="G793" s="777"/>
      <c r="H793" s="777"/>
      <c r="I793" s="777"/>
      <c r="J793" s="777"/>
      <c r="K793" s="777"/>
      <c r="L793" s="777"/>
      <c r="M793" s="777"/>
      <c r="N793" s="777"/>
      <c r="O793" s="777"/>
      <c r="P793" s="777"/>
      <c r="Q793" s="778"/>
      <c r="S793" s="58"/>
      <c r="T793" s="58"/>
    </row>
    <row r="794" spans="1:20" ht="12.75">
      <c r="A794" s="1597"/>
      <c r="B794" s="18">
        <v>9</v>
      </c>
      <c r="C794" s="776"/>
      <c r="D794" s="777"/>
      <c r="E794" s="777"/>
      <c r="F794" s="777"/>
      <c r="G794" s="777"/>
      <c r="H794" s="777"/>
      <c r="I794" s="777"/>
      <c r="J794" s="777"/>
      <c r="K794" s="777"/>
      <c r="L794" s="777"/>
      <c r="M794" s="777"/>
      <c r="N794" s="777"/>
      <c r="O794" s="777"/>
      <c r="P794" s="777"/>
      <c r="Q794" s="778"/>
      <c r="S794" s="58"/>
      <c r="T794" s="58"/>
    </row>
    <row r="795" spans="1:20" ht="13.5" thickBot="1">
      <c r="A795" s="1615"/>
      <c r="B795" s="60">
        <v>10</v>
      </c>
      <c r="C795" s="776"/>
      <c r="D795" s="777"/>
      <c r="E795" s="777"/>
      <c r="F795" s="777"/>
      <c r="G795" s="777"/>
      <c r="H795" s="777"/>
      <c r="I795" s="777"/>
      <c r="J795" s="777"/>
      <c r="K795" s="777"/>
      <c r="L795" s="777"/>
      <c r="M795" s="777"/>
      <c r="N795" s="777"/>
      <c r="O795" s="777"/>
      <c r="P795" s="777"/>
      <c r="Q795" s="778"/>
      <c r="S795" s="58"/>
      <c r="T795" s="58"/>
    </row>
    <row r="796" spans="1:20" ht="12.75">
      <c r="A796" s="1616" t="s">
        <v>158</v>
      </c>
      <c r="B796" s="182">
        <v>1</v>
      </c>
      <c r="C796" s="779"/>
      <c r="D796" s="780"/>
      <c r="E796" s="780"/>
      <c r="F796" s="780"/>
      <c r="G796" s="780"/>
      <c r="H796" s="780"/>
      <c r="I796" s="780"/>
      <c r="J796" s="780"/>
      <c r="K796" s="780"/>
      <c r="L796" s="780"/>
      <c r="M796" s="780"/>
      <c r="N796" s="780"/>
      <c r="O796" s="780"/>
      <c r="P796" s="780"/>
      <c r="Q796" s="781"/>
      <c r="S796" s="58"/>
      <c r="T796" s="58"/>
    </row>
    <row r="797" spans="1:20" ht="12.75">
      <c r="A797" s="1617"/>
      <c r="B797" s="191">
        <v>2</v>
      </c>
      <c r="C797" s="782"/>
      <c r="D797" s="783"/>
      <c r="E797" s="783"/>
      <c r="F797" s="783"/>
      <c r="G797" s="783"/>
      <c r="H797" s="783"/>
      <c r="I797" s="783"/>
      <c r="J797" s="783"/>
      <c r="K797" s="783"/>
      <c r="L797" s="783"/>
      <c r="M797" s="783"/>
      <c r="N797" s="783"/>
      <c r="O797" s="783"/>
      <c r="P797" s="783"/>
      <c r="Q797" s="784"/>
      <c r="S797" s="58"/>
      <c r="T797" s="58"/>
    </row>
    <row r="798" spans="1:20" ht="12.75">
      <c r="A798" s="1617"/>
      <c r="B798" s="191">
        <v>3</v>
      </c>
      <c r="C798" s="782"/>
      <c r="D798" s="783"/>
      <c r="E798" s="783"/>
      <c r="F798" s="783"/>
      <c r="G798" s="783"/>
      <c r="H798" s="783"/>
      <c r="I798" s="783"/>
      <c r="J798" s="783"/>
      <c r="K798" s="783"/>
      <c r="L798" s="783"/>
      <c r="M798" s="783"/>
      <c r="N798" s="783"/>
      <c r="O798" s="783"/>
      <c r="P798" s="783"/>
      <c r="Q798" s="784"/>
      <c r="S798" s="58"/>
      <c r="T798" s="58"/>
    </row>
    <row r="799" spans="1:20" ht="12.75">
      <c r="A799" s="1617"/>
      <c r="B799" s="191">
        <v>4</v>
      </c>
      <c r="C799" s="782"/>
      <c r="D799" s="783"/>
      <c r="E799" s="783"/>
      <c r="F799" s="783"/>
      <c r="G799" s="783"/>
      <c r="H799" s="783"/>
      <c r="I799" s="783"/>
      <c r="J799" s="783"/>
      <c r="K799" s="783"/>
      <c r="L799" s="783"/>
      <c r="M799" s="783"/>
      <c r="N799" s="783"/>
      <c r="O799" s="783"/>
      <c r="P799" s="783"/>
      <c r="Q799" s="784"/>
      <c r="S799" s="58"/>
      <c r="T799" s="58"/>
    </row>
    <row r="800" spans="1:20" ht="12.75">
      <c r="A800" s="1617"/>
      <c r="B800" s="191">
        <v>5</v>
      </c>
      <c r="C800" s="782"/>
      <c r="D800" s="783"/>
      <c r="E800" s="783"/>
      <c r="F800" s="783"/>
      <c r="G800" s="783"/>
      <c r="H800" s="783"/>
      <c r="I800" s="783"/>
      <c r="J800" s="783"/>
      <c r="K800" s="783"/>
      <c r="L800" s="783"/>
      <c r="M800" s="783"/>
      <c r="N800" s="783"/>
      <c r="O800" s="783"/>
      <c r="P800" s="783"/>
      <c r="Q800" s="784"/>
      <c r="S800" s="58"/>
      <c r="T800" s="58"/>
    </row>
    <row r="801" spans="1:20" ht="12.75">
      <c r="A801" s="1617"/>
      <c r="B801" s="191">
        <v>6</v>
      </c>
      <c r="C801" s="782"/>
      <c r="D801" s="783"/>
      <c r="E801" s="783"/>
      <c r="F801" s="783"/>
      <c r="G801" s="783"/>
      <c r="H801" s="783"/>
      <c r="I801" s="783"/>
      <c r="J801" s="783"/>
      <c r="K801" s="783"/>
      <c r="L801" s="783"/>
      <c r="M801" s="783"/>
      <c r="N801" s="783"/>
      <c r="O801" s="783"/>
      <c r="P801" s="783"/>
      <c r="Q801" s="784"/>
      <c r="S801" s="58"/>
      <c r="T801" s="58"/>
    </row>
    <row r="802" spans="1:20" ht="12.75">
      <c r="A802" s="1617"/>
      <c r="B802" s="191">
        <v>7</v>
      </c>
      <c r="C802" s="782"/>
      <c r="D802" s="783"/>
      <c r="E802" s="783"/>
      <c r="F802" s="783"/>
      <c r="G802" s="783"/>
      <c r="H802" s="783"/>
      <c r="I802" s="783"/>
      <c r="J802" s="783"/>
      <c r="K802" s="783"/>
      <c r="L802" s="783"/>
      <c r="M802" s="783"/>
      <c r="N802" s="783"/>
      <c r="O802" s="783"/>
      <c r="P802" s="783"/>
      <c r="Q802" s="784"/>
      <c r="S802" s="58"/>
      <c r="T802" s="58"/>
    </row>
    <row r="803" spans="1:20" ht="12.75">
      <c r="A803" s="1617"/>
      <c r="B803" s="191">
        <v>8</v>
      </c>
      <c r="C803" s="782"/>
      <c r="D803" s="783"/>
      <c r="E803" s="783"/>
      <c r="F803" s="783"/>
      <c r="G803" s="783"/>
      <c r="H803" s="783"/>
      <c r="I803" s="783"/>
      <c r="J803" s="783"/>
      <c r="K803" s="783"/>
      <c r="L803" s="783"/>
      <c r="M803" s="783"/>
      <c r="N803" s="783"/>
      <c r="O803" s="783"/>
      <c r="P803" s="783"/>
      <c r="Q803" s="784"/>
      <c r="S803" s="58"/>
      <c r="T803" s="58"/>
    </row>
    <row r="804" spans="1:20" ht="12.75">
      <c r="A804" s="1617"/>
      <c r="B804" s="191">
        <v>9</v>
      </c>
      <c r="C804" s="782"/>
      <c r="D804" s="783"/>
      <c r="E804" s="783"/>
      <c r="F804" s="783"/>
      <c r="G804" s="783"/>
      <c r="H804" s="783"/>
      <c r="I804" s="783"/>
      <c r="J804" s="783"/>
      <c r="K804" s="783"/>
      <c r="L804" s="783"/>
      <c r="M804" s="783"/>
      <c r="N804" s="783"/>
      <c r="O804" s="783"/>
      <c r="P804" s="783"/>
      <c r="Q804" s="784"/>
      <c r="S804" s="58"/>
      <c r="T804" s="58"/>
    </row>
    <row r="805" spans="1:20" ht="13.5" thickBot="1">
      <c r="A805" s="1618"/>
      <c r="B805" s="200">
        <v>10</v>
      </c>
      <c r="C805" s="1763"/>
      <c r="D805" s="785"/>
      <c r="E805" s="785"/>
      <c r="F805" s="785"/>
      <c r="G805" s="785"/>
      <c r="H805" s="785"/>
      <c r="I805" s="785"/>
      <c r="J805" s="785"/>
      <c r="K805" s="785"/>
      <c r="L805" s="785"/>
      <c r="M805" s="785"/>
      <c r="N805" s="785"/>
      <c r="O805" s="785"/>
      <c r="P805" s="785"/>
      <c r="Q805" s="786"/>
      <c r="S805" s="58"/>
      <c r="T805" s="58"/>
    </row>
    <row r="806" spans="1:20" ht="12.75">
      <c r="A806" s="1762" t="s">
        <v>169</v>
      </c>
      <c r="B806" s="1127">
        <v>1</v>
      </c>
      <c r="C806" s="1760" t="s">
        <v>1002</v>
      </c>
      <c r="D806" s="1089">
        <v>31</v>
      </c>
      <c r="E806" s="1089">
        <v>1991</v>
      </c>
      <c r="F806" s="1090">
        <v>44.238999999999997</v>
      </c>
      <c r="G806" s="1090">
        <v>2.3032110000000001</v>
      </c>
      <c r="H806" s="1090">
        <v>4.8</v>
      </c>
      <c r="I806" s="1090">
        <v>37.135778000000002</v>
      </c>
      <c r="J806" s="1090">
        <v>1504.89</v>
      </c>
      <c r="K806" s="1090">
        <v>37.135778000000002</v>
      </c>
      <c r="L806" s="1090">
        <v>1504.89</v>
      </c>
      <c r="M806" s="1091">
        <v>2.4676739163659801E-2</v>
      </c>
      <c r="N806" s="1092">
        <v>243.39700000000002</v>
      </c>
      <c r="O806" s="1092">
        <v>6.0062442822173052</v>
      </c>
      <c r="P806" s="1092">
        <v>1480.6043498195879</v>
      </c>
      <c r="Q806" s="1093">
        <v>360.37465693303824</v>
      </c>
      <c r="S806" s="58"/>
      <c r="T806" s="58"/>
    </row>
    <row r="807" spans="1:20" ht="12.75">
      <c r="A807" s="1628"/>
      <c r="B807" s="316">
        <v>2</v>
      </c>
      <c r="C807" s="1760" t="s">
        <v>1003</v>
      </c>
      <c r="D807" s="1089">
        <v>20</v>
      </c>
      <c r="E807" s="1089">
        <v>1978</v>
      </c>
      <c r="F807" s="1090">
        <v>31.181000000000001</v>
      </c>
      <c r="G807" s="1090">
        <v>1.7643450000000001</v>
      </c>
      <c r="H807" s="1090">
        <v>3.2</v>
      </c>
      <c r="I807" s="1090">
        <v>26.216653999999998</v>
      </c>
      <c r="J807" s="1090">
        <v>1050.01</v>
      </c>
      <c r="K807" s="1090">
        <v>26.216653999999998</v>
      </c>
      <c r="L807" s="1090">
        <v>1050.01</v>
      </c>
      <c r="M807" s="1091">
        <v>2.4968004114246531E-2</v>
      </c>
      <c r="N807" s="1092">
        <v>243.39700000000002</v>
      </c>
      <c r="O807" s="1092">
        <v>6.0771372973952635</v>
      </c>
      <c r="P807" s="1092">
        <v>1498.0802468547918</v>
      </c>
      <c r="Q807" s="1093">
        <v>364.62823784371574</v>
      </c>
      <c r="S807" s="58"/>
      <c r="T807" s="58"/>
    </row>
    <row r="808" spans="1:20" ht="12.75">
      <c r="A808" s="1628"/>
      <c r="B808" s="316">
        <v>3</v>
      </c>
      <c r="C808" s="1760" t="s">
        <v>620</v>
      </c>
      <c r="D808" s="1089">
        <v>40</v>
      </c>
      <c r="E808" s="1089">
        <v>1984</v>
      </c>
      <c r="F808" s="1090">
        <v>67.415999999999997</v>
      </c>
      <c r="G808" s="1090">
        <v>3.3538109999999999</v>
      </c>
      <c r="H808" s="1090">
        <v>6.4</v>
      </c>
      <c r="I808" s="1090">
        <v>57.662190000000002</v>
      </c>
      <c r="J808" s="1090">
        <v>2262.7800000000002</v>
      </c>
      <c r="K808" s="1090">
        <v>57.662190000000002</v>
      </c>
      <c r="L808" s="1090">
        <v>2262.7800000000002</v>
      </c>
      <c r="M808" s="1091">
        <v>2.5482897144220824E-2</v>
      </c>
      <c r="N808" s="1092">
        <v>243.39700000000002</v>
      </c>
      <c r="O808" s="1092">
        <v>6.2024607162119167</v>
      </c>
      <c r="P808" s="1092">
        <v>1528.9738286532495</v>
      </c>
      <c r="Q808" s="1093">
        <v>372.14764297271495</v>
      </c>
      <c r="S808" s="58"/>
      <c r="T808" s="58"/>
    </row>
    <row r="809" spans="1:20" ht="12.75">
      <c r="A809" s="1628"/>
      <c r="B809" s="316">
        <v>4</v>
      </c>
      <c r="C809" s="1760" t="s">
        <v>467</v>
      </c>
      <c r="D809" s="1089">
        <v>40</v>
      </c>
      <c r="E809" s="1089">
        <v>1986</v>
      </c>
      <c r="F809" s="1090">
        <v>67.058999999999997</v>
      </c>
      <c r="G809" s="1090">
        <v>3.1184970000000001</v>
      </c>
      <c r="H809" s="1090">
        <v>6.4</v>
      </c>
      <c r="I809" s="1090">
        <v>57.540500000000002</v>
      </c>
      <c r="J809" s="1090">
        <v>2240.67</v>
      </c>
      <c r="K809" s="1090">
        <v>57.540500000000002</v>
      </c>
      <c r="L809" s="1090">
        <v>2240.67</v>
      </c>
      <c r="M809" s="1091">
        <v>2.5680042130255681E-2</v>
      </c>
      <c r="N809" s="1092">
        <v>243.39700000000002</v>
      </c>
      <c r="O809" s="1092">
        <v>6.2504452143778426</v>
      </c>
      <c r="P809" s="1092">
        <v>1540.8025278153409</v>
      </c>
      <c r="Q809" s="1093">
        <v>375.02671286267054</v>
      </c>
      <c r="S809" s="58"/>
      <c r="T809" s="58"/>
    </row>
    <row r="810" spans="1:20" ht="12.75">
      <c r="A810" s="1628"/>
      <c r="B810" s="316">
        <v>5</v>
      </c>
      <c r="C810" s="1760" t="s">
        <v>468</v>
      </c>
      <c r="D810" s="1089">
        <v>21</v>
      </c>
      <c r="E810" s="1089">
        <v>1988</v>
      </c>
      <c r="F810" s="1090">
        <v>33.015000000000001</v>
      </c>
      <c r="G810" s="1090">
        <v>1.7644470000000001</v>
      </c>
      <c r="H810" s="1090">
        <v>3.2</v>
      </c>
      <c r="I810" s="1090">
        <v>28.050554000000002</v>
      </c>
      <c r="J810" s="1090">
        <v>1072.1099999999999</v>
      </c>
      <c r="K810" s="1090">
        <v>28.050554000000002</v>
      </c>
      <c r="L810" s="1090">
        <v>1072.1099999999999</v>
      </c>
      <c r="M810" s="1091">
        <v>2.6163876840995796E-2</v>
      </c>
      <c r="N810" s="1092">
        <v>243.39700000000002</v>
      </c>
      <c r="O810" s="1092">
        <v>6.3682091314678546</v>
      </c>
      <c r="P810" s="1092">
        <v>1569.8326104597477</v>
      </c>
      <c r="Q810" s="1093">
        <v>382.09254788807124</v>
      </c>
      <c r="S810" s="58"/>
      <c r="T810" s="58"/>
    </row>
    <row r="811" spans="1:20" ht="12.75">
      <c r="A811" s="1628"/>
      <c r="B811" s="316">
        <v>6</v>
      </c>
      <c r="C811" s="1760" t="s">
        <v>1004</v>
      </c>
      <c r="D811" s="1089">
        <v>35</v>
      </c>
      <c r="E811" s="1089">
        <v>1972</v>
      </c>
      <c r="F811" s="1090">
        <v>50.472999999999999</v>
      </c>
      <c r="G811" s="1090">
        <v>2.6713290000000001</v>
      </c>
      <c r="H811" s="1090">
        <v>5.76</v>
      </c>
      <c r="I811" s="1090">
        <v>42.041670000000003</v>
      </c>
      <c r="J811" s="1090">
        <v>1516.82</v>
      </c>
      <c r="K811" s="1090">
        <v>42.041670000000003</v>
      </c>
      <c r="L811" s="1090">
        <v>1516.82</v>
      </c>
      <c r="M811" s="1091">
        <v>2.7716980261336219E-2</v>
      </c>
      <c r="N811" s="1092">
        <v>243.39700000000002</v>
      </c>
      <c r="O811" s="1092">
        <v>6.7462298446684521</v>
      </c>
      <c r="P811" s="1092">
        <v>1663.018815680173</v>
      </c>
      <c r="Q811" s="1093">
        <v>404.77379068010708</v>
      </c>
      <c r="S811" s="58"/>
      <c r="T811" s="58"/>
    </row>
    <row r="812" spans="1:20" ht="12.75">
      <c r="A812" s="1628"/>
      <c r="B812" s="316">
        <v>7</v>
      </c>
      <c r="C812" s="1760" t="s">
        <v>461</v>
      </c>
      <c r="D812" s="1089">
        <v>21</v>
      </c>
      <c r="E812" s="1089">
        <v>1978</v>
      </c>
      <c r="F812" s="1090">
        <v>34.765999999999998</v>
      </c>
      <c r="G812" s="1090">
        <v>1.905054</v>
      </c>
      <c r="H812" s="1090">
        <v>3.2</v>
      </c>
      <c r="I812" s="1090">
        <v>29.660945999999999</v>
      </c>
      <c r="J812" s="1090">
        <v>1064.99</v>
      </c>
      <c r="K812" s="1090">
        <v>29.660945999999999</v>
      </c>
      <c r="L812" s="1090">
        <v>1064.99</v>
      </c>
      <c r="M812" s="1091">
        <v>2.7850915032066027E-2</v>
      </c>
      <c r="N812" s="1092">
        <v>243.39700000000002</v>
      </c>
      <c r="O812" s="1092">
        <v>6.7788291660597757</v>
      </c>
      <c r="P812" s="1092">
        <v>1671.0549019239616</v>
      </c>
      <c r="Q812" s="1093">
        <v>406.72974996358653</v>
      </c>
      <c r="S812" s="58"/>
      <c r="T812" s="58"/>
    </row>
    <row r="813" spans="1:20" ht="12.75">
      <c r="A813" s="1628"/>
      <c r="B813" s="316">
        <v>8</v>
      </c>
      <c r="C813" s="1760" t="s">
        <v>469</v>
      </c>
      <c r="D813" s="1089">
        <v>19</v>
      </c>
      <c r="E813" s="1089">
        <v>1978</v>
      </c>
      <c r="F813" s="1090">
        <v>34.834000000000003</v>
      </c>
      <c r="G813" s="1090">
        <v>1.29183</v>
      </c>
      <c r="H813" s="1090">
        <v>3.2</v>
      </c>
      <c r="I813" s="1090">
        <v>30.342169999999999</v>
      </c>
      <c r="J813" s="1090">
        <v>1059.1500000000001</v>
      </c>
      <c r="K813" s="1090">
        <v>30.342169999999999</v>
      </c>
      <c r="L813" s="1090">
        <v>1059.1500000000001</v>
      </c>
      <c r="M813" s="1091">
        <v>2.8647660860123682E-2</v>
      </c>
      <c r="N813" s="1092">
        <v>243.39700000000002</v>
      </c>
      <c r="O813" s="1092">
        <v>6.9727547103715244</v>
      </c>
      <c r="P813" s="1092">
        <v>1718.859651607421</v>
      </c>
      <c r="Q813" s="1093">
        <v>418.36528262229149</v>
      </c>
      <c r="S813" s="58"/>
      <c r="T813" s="58"/>
    </row>
    <row r="814" spans="1:20" ht="12.75">
      <c r="A814" s="1628"/>
      <c r="B814" s="316">
        <v>9</v>
      </c>
      <c r="C814" s="1760" t="s">
        <v>470</v>
      </c>
      <c r="D814" s="1089">
        <v>45</v>
      </c>
      <c r="E814" s="1089">
        <v>1972</v>
      </c>
      <c r="F814" s="1090">
        <v>63.125</v>
      </c>
      <c r="G814" s="1090">
        <v>3.0855000000000001</v>
      </c>
      <c r="H814" s="1090">
        <v>7.2</v>
      </c>
      <c r="I814" s="1090">
        <v>52.839499000000004</v>
      </c>
      <c r="J814" s="1090">
        <v>1840.92</v>
      </c>
      <c r="K814" s="1090">
        <v>52.839499000000004</v>
      </c>
      <c r="L814" s="1090">
        <v>1840.92</v>
      </c>
      <c r="M814" s="1091">
        <v>2.8702767637920172E-2</v>
      </c>
      <c r="N814" s="1092">
        <v>243.39700000000002</v>
      </c>
      <c r="O814" s="1092">
        <v>6.9861675347668566</v>
      </c>
      <c r="P814" s="1092">
        <v>1722.1660582752104</v>
      </c>
      <c r="Q814" s="1093">
        <v>419.17005208601137</v>
      </c>
      <c r="S814" s="58"/>
      <c r="T814" s="58"/>
    </row>
    <row r="815" spans="1:20" ht="13.5" thickBot="1">
      <c r="A815" s="1629"/>
      <c r="B815" s="320">
        <v>10</v>
      </c>
      <c r="C815" s="1761" t="s">
        <v>471</v>
      </c>
      <c r="D815" s="1095">
        <v>51</v>
      </c>
      <c r="E815" s="1095">
        <v>1984</v>
      </c>
      <c r="F815" s="1096">
        <v>61.5</v>
      </c>
      <c r="G815" s="1096">
        <v>3.5569440000000001</v>
      </c>
      <c r="H815" s="1096">
        <v>0.5</v>
      </c>
      <c r="I815" s="1096">
        <v>57.443055000000001</v>
      </c>
      <c r="J815" s="1096">
        <v>1816.15</v>
      </c>
      <c r="K815" s="1096">
        <v>57.443055000000001</v>
      </c>
      <c r="L815" s="1096">
        <v>1816.15</v>
      </c>
      <c r="M815" s="1097">
        <v>3.1629025686204335E-2</v>
      </c>
      <c r="N815" s="1098">
        <v>243.39700000000002</v>
      </c>
      <c r="O815" s="1098">
        <v>7.6984099649450775</v>
      </c>
      <c r="P815" s="1098">
        <v>1897.74154117226</v>
      </c>
      <c r="Q815" s="1099">
        <v>461.90459789670462</v>
      </c>
      <c r="S815" s="58"/>
      <c r="T815" s="58"/>
    </row>
    <row r="816" spans="1:20" ht="12.75">
      <c r="A816" s="1623" t="s">
        <v>180</v>
      </c>
      <c r="B816" s="1128">
        <v>1</v>
      </c>
      <c r="C816" s="1129" t="s">
        <v>472</v>
      </c>
      <c r="D816" s="1101">
        <v>24</v>
      </c>
      <c r="E816" s="1101">
        <v>1968</v>
      </c>
      <c r="F816" s="1102">
        <v>26.835000000000001</v>
      </c>
      <c r="G816" s="1102">
        <v>0</v>
      </c>
      <c r="H816" s="1102">
        <v>0</v>
      </c>
      <c r="I816" s="1102">
        <v>26.835001000000002</v>
      </c>
      <c r="J816" s="1102">
        <v>828.47</v>
      </c>
      <c r="K816" s="1102">
        <v>26.835001000000002</v>
      </c>
      <c r="L816" s="1102">
        <v>828.47</v>
      </c>
      <c r="M816" s="1103">
        <v>3.2391035281905199E-2</v>
      </c>
      <c r="N816" s="1104">
        <v>243.39700000000002</v>
      </c>
      <c r="O816" s="1104">
        <v>7.8838808145098804</v>
      </c>
      <c r="P816" s="1104">
        <v>1943.462116914312</v>
      </c>
      <c r="Q816" s="1105">
        <v>473.03284887059283</v>
      </c>
      <c r="S816" s="58"/>
      <c r="T816" s="58"/>
    </row>
    <row r="817" spans="1:20" ht="12.75">
      <c r="A817" s="1605"/>
      <c r="B817" s="218">
        <v>2</v>
      </c>
      <c r="C817" s="1125" t="s">
        <v>473</v>
      </c>
      <c r="D817" s="1126">
        <v>20</v>
      </c>
      <c r="E817" s="1126">
        <v>1964</v>
      </c>
      <c r="F817" s="1110">
        <v>40.33</v>
      </c>
      <c r="G817" s="1108">
        <v>0.85292400000000002</v>
      </c>
      <c r="H817" s="1108">
        <v>3.84</v>
      </c>
      <c r="I817" s="1108">
        <v>35.637075000000003</v>
      </c>
      <c r="J817" s="1108">
        <v>1114.29</v>
      </c>
      <c r="K817" s="1110">
        <v>35.637075000000003</v>
      </c>
      <c r="L817" s="1108">
        <v>900.28</v>
      </c>
      <c r="M817" s="1109">
        <v>3.9584434842493452E-2</v>
      </c>
      <c r="N817" s="1110">
        <v>243.39700000000002</v>
      </c>
      <c r="O817" s="1110">
        <v>9.6347326873583796</v>
      </c>
      <c r="P817" s="1110">
        <v>2375.0660905496075</v>
      </c>
      <c r="Q817" s="1111">
        <v>578.08396124150295</v>
      </c>
      <c r="S817" s="58"/>
      <c r="T817" s="58"/>
    </row>
    <row r="818" spans="1:20" ht="12.75">
      <c r="A818" s="1605"/>
      <c r="B818" s="218">
        <v>3</v>
      </c>
      <c r="C818" s="787"/>
      <c r="D818" s="788"/>
      <c r="E818" s="788"/>
      <c r="F818" s="788"/>
      <c r="G818" s="788"/>
      <c r="H818" s="788"/>
      <c r="I818" s="788"/>
      <c r="J818" s="788"/>
      <c r="K818" s="788"/>
      <c r="L818" s="788"/>
      <c r="M818" s="788"/>
      <c r="N818" s="788"/>
      <c r="O818" s="788"/>
      <c r="P818" s="788"/>
      <c r="Q818" s="789"/>
      <c r="S818" s="58"/>
      <c r="T818" s="58"/>
    </row>
    <row r="819" spans="1:20" ht="12.75">
      <c r="A819" s="1605"/>
      <c r="B819" s="218">
        <v>4</v>
      </c>
      <c r="C819" s="787"/>
      <c r="D819" s="788"/>
      <c r="E819" s="788"/>
      <c r="F819" s="788"/>
      <c r="G819" s="788"/>
      <c r="H819" s="788"/>
      <c r="I819" s="788"/>
      <c r="J819" s="788"/>
      <c r="K819" s="788"/>
      <c r="L819" s="788"/>
      <c r="M819" s="788"/>
      <c r="N819" s="788"/>
      <c r="O819" s="788"/>
      <c r="P819" s="788"/>
      <c r="Q819" s="789"/>
      <c r="S819" s="58"/>
      <c r="T819" s="58"/>
    </row>
    <row r="820" spans="1:20" ht="12.75">
      <c r="A820" s="1605"/>
      <c r="B820" s="218">
        <v>5</v>
      </c>
      <c r="C820" s="787"/>
      <c r="D820" s="788"/>
      <c r="E820" s="788"/>
      <c r="F820" s="788"/>
      <c r="G820" s="788"/>
      <c r="H820" s="788"/>
      <c r="I820" s="788"/>
      <c r="J820" s="788"/>
      <c r="K820" s="788"/>
      <c r="L820" s="788"/>
      <c r="M820" s="788"/>
      <c r="N820" s="788"/>
      <c r="O820" s="788"/>
      <c r="P820" s="788"/>
      <c r="Q820" s="789"/>
      <c r="S820" s="58"/>
      <c r="T820" s="58"/>
    </row>
    <row r="821" spans="1:20" ht="12.75">
      <c r="A821" s="1605"/>
      <c r="B821" s="218">
        <v>6</v>
      </c>
      <c r="C821" s="787"/>
      <c r="D821" s="788"/>
      <c r="E821" s="788"/>
      <c r="F821" s="788"/>
      <c r="G821" s="788"/>
      <c r="H821" s="788"/>
      <c r="I821" s="788"/>
      <c r="J821" s="788"/>
      <c r="K821" s="788"/>
      <c r="L821" s="788"/>
      <c r="M821" s="788"/>
      <c r="N821" s="788"/>
      <c r="O821" s="788"/>
      <c r="P821" s="788"/>
      <c r="Q821" s="789"/>
      <c r="S821" s="58"/>
      <c r="T821" s="58"/>
    </row>
    <row r="822" spans="1:20" ht="12.75">
      <c r="A822" s="1605"/>
      <c r="B822" s="218">
        <v>7</v>
      </c>
      <c r="C822" s="787"/>
      <c r="D822" s="788"/>
      <c r="E822" s="788"/>
      <c r="F822" s="788"/>
      <c r="G822" s="788"/>
      <c r="H822" s="788"/>
      <c r="I822" s="788"/>
      <c r="J822" s="788"/>
      <c r="K822" s="788"/>
      <c r="L822" s="788"/>
      <c r="M822" s="788"/>
      <c r="N822" s="788"/>
      <c r="O822" s="788"/>
      <c r="P822" s="788"/>
      <c r="Q822" s="789"/>
      <c r="S822" s="58"/>
      <c r="T822" s="58"/>
    </row>
    <row r="823" spans="1:20" ht="12.75">
      <c r="A823" s="1605"/>
      <c r="B823" s="218">
        <v>8</v>
      </c>
      <c r="C823" s="787"/>
      <c r="D823" s="788"/>
      <c r="E823" s="788"/>
      <c r="F823" s="788"/>
      <c r="G823" s="788"/>
      <c r="H823" s="788"/>
      <c r="I823" s="788"/>
      <c r="J823" s="788"/>
      <c r="K823" s="788"/>
      <c r="L823" s="788"/>
      <c r="M823" s="788"/>
      <c r="N823" s="788"/>
      <c r="O823" s="788"/>
      <c r="P823" s="788"/>
      <c r="Q823" s="789"/>
      <c r="S823" s="58"/>
      <c r="T823" s="58"/>
    </row>
    <row r="824" spans="1:20" ht="12.75">
      <c r="A824" s="1605"/>
      <c r="B824" s="218">
        <v>9</v>
      </c>
      <c r="C824" s="787"/>
      <c r="D824" s="788"/>
      <c r="E824" s="788"/>
      <c r="F824" s="788"/>
      <c r="G824" s="788"/>
      <c r="H824" s="788"/>
      <c r="I824" s="788"/>
      <c r="J824" s="788"/>
      <c r="K824" s="788"/>
      <c r="L824" s="788"/>
      <c r="M824" s="788"/>
      <c r="N824" s="788"/>
      <c r="O824" s="788"/>
      <c r="P824" s="788"/>
      <c r="Q824" s="789"/>
      <c r="S824" s="58"/>
      <c r="T824" s="58"/>
    </row>
    <row r="825" spans="1:20" ht="13.5" thickBot="1">
      <c r="A825" s="1606"/>
      <c r="B825" s="221">
        <v>10</v>
      </c>
      <c r="C825" s="790"/>
      <c r="D825" s="791"/>
      <c r="E825" s="791"/>
      <c r="F825" s="791"/>
      <c r="G825" s="791"/>
      <c r="H825" s="791"/>
      <c r="I825" s="791"/>
      <c r="J825" s="791"/>
      <c r="K825" s="791"/>
      <c r="L825" s="791"/>
      <c r="M825" s="791"/>
      <c r="N825" s="791"/>
      <c r="O825" s="791"/>
      <c r="P825" s="791"/>
      <c r="Q825" s="792"/>
      <c r="S825" s="58"/>
      <c r="T825" s="58"/>
    </row>
    <row r="826" spans="1:20" ht="12.75">
      <c r="A826" s="1607" t="s">
        <v>191</v>
      </c>
      <c r="B826" s="24">
        <v>1</v>
      </c>
      <c r="C826" s="793"/>
      <c r="D826" s="794"/>
      <c r="E826" s="794"/>
      <c r="F826" s="794"/>
      <c r="G826" s="794"/>
      <c r="H826" s="794"/>
      <c r="I826" s="794"/>
      <c r="J826" s="794"/>
      <c r="K826" s="794"/>
      <c r="L826" s="794"/>
      <c r="M826" s="794"/>
      <c r="N826" s="794"/>
      <c r="O826" s="794"/>
      <c r="P826" s="794"/>
      <c r="Q826" s="795"/>
      <c r="S826" s="58"/>
      <c r="T826" s="58"/>
    </row>
    <row r="827" spans="1:20" ht="12.75">
      <c r="A827" s="1608"/>
      <c r="B827" s="26">
        <v>2</v>
      </c>
      <c r="C827" s="796"/>
      <c r="D827" s="797"/>
      <c r="E827" s="797"/>
      <c r="F827" s="797"/>
      <c r="G827" s="797"/>
      <c r="H827" s="797"/>
      <c r="I827" s="797"/>
      <c r="J827" s="797"/>
      <c r="K827" s="797"/>
      <c r="L827" s="797"/>
      <c r="M827" s="797"/>
      <c r="N827" s="797"/>
      <c r="O827" s="797"/>
      <c r="P827" s="797"/>
      <c r="Q827" s="798"/>
      <c r="S827" s="58"/>
      <c r="T827" s="58"/>
    </row>
    <row r="828" spans="1:20" ht="12.75">
      <c r="A828" s="1608"/>
      <c r="B828" s="26">
        <v>3</v>
      </c>
      <c r="C828" s="796"/>
      <c r="D828" s="797"/>
      <c r="E828" s="797"/>
      <c r="F828" s="797"/>
      <c r="G828" s="797"/>
      <c r="H828" s="797"/>
      <c r="I828" s="797"/>
      <c r="J828" s="797"/>
      <c r="K828" s="797"/>
      <c r="L828" s="797"/>
      <c r="M828" s="797"/>
      <c r="N828" s="797"/>
      <c r="O828" s="797"/>
      <c r="P828" s="797"/>
      <c r="Q828" s="798"/>
      <c r="S828" s="58"/>
      <c r="T828" s="58"/>
    </row>
    <row r="829" spans="1:20" ht="12.75">
      <c r="A829" s="1608"/>
      <c r="B829" s="26">
        <v>4</v>
      </c>
      <c r="C829" s="796"/>
      <c r="D829" s="797"/>
      <c r="E829" s="797"/>
      <c r="F829" s="797"/>
      <c r="G829" s="797"/>
      <c r="H829" s="797"/>
      <c r="I829" s="797"/>
      <c r="J829" s="797"/>
      <c r="K829" s="797"/>
      <c r="L829" s="797"/>
      <c r="M829" s="797"/>
      <c r="N829" s="797"/>
      <c r="O829" s="797"/>
      <c r="P829" s="797"/>
      <c r="Q829" s="798"/>
      <c r="S829" s="58"/>
      <c r="T829" s="58"/>
    </row>
    <row r="830" spans="1:20" ht="12.75">
      <c r="A830" s="1608"/>
      <c r="B830" s="26">
        <v>5</v>
      </c>
      <c r="C830" s="799"/>
      <c r="D830" s="387"/>
      <c r="E830" s="387"/>
      <c r="F830" s="387"/>
      <c r="G830" s="387"/>
      <c r="H830" s="387"/>
      <c r="I830" s="797"/>
      <c r="J830" s="797"/>
      <c r="K830" s="797"/>
      <c r="L830" s="797"/>
      <c r="M830" s="797"/>
      <c r="N830" s="797"/>
      <c r="O830" s="797"/>
      <c r="P830" s="797"/>
      <c r="Q830" s="798"/>
      <c r="S830" s="58"/>
      <c r="T830" s="58"/>
    </row>
    <row r="831" spans="1:20" ht="12.75">
      <c r="A831" s="1608"/>
      <c r="B831" s="26">
        <v>6</v>
      </c>
      <c r="C831" s="799"/>
      <c r="D831" s="387"/>
      <c r="E831" s="387"/>
      <c r="F831" s="387"/>
      <c r="G831" s="387"/>
      <c r="H831" s="387"/>
      <c r="I831" s="797"/>
      <c r="J831" s="797"/>
      <c r="K831" s="797"/>
      <c r="L831" s="797"/>
      <c r="M831" s="797"/>
      <c r="N831" s="797"/>
      <c r="O831" s="797"/>
      <c r="P831" s="797"/>
      <c r="Q831" s="798"/>
      <c r="S831" s="58"/>
      <c r="T831" s="58"/>
    </row>
    <row r="832" spans="1:20" ht="12.75">
      <c r="A832" s="1608"/>
      <c r="B832" s="26">
        <v>7</v>
      </c>
      <c r="C832" s="799"/>
      <c r="D832" s="387"/>
      <c r="E832" s="387"/>
      <c r="F832" s="387"/>
      <c r="G832" s="387"/>
      <c r="H832" s="387"/>
      <c r="I832" s="797"/>
      <c r="J832" s="797"/>
      <c r="K832" s="797"/>
      <c r="L832" s="797"/>
      <c r="M832" s="797"/>
      <c r="N832" s="797"/>
      <c r="O832" s="797"/>
      <c r="P832" s="797"/>
      <c r="Q832" s="798"/>
      <c r="S832" s="58"/>
      <c r="T832" s="58"/>
    </row>
    <row r="833" spans="1:20" ht="12.75">
      <c r="A833" s="1608"/>
      <c r="B833" s="26">
        <v>8</v>
      </c>
      <c r="C833" s="799"/>
      <c r="D833" s="387"/>
      <c r="E833" s="387"/>
      <c r="F833" s="387"/>
      <c r="G833" s="387"/>
      <c r="H833" s="387"/>
      <c r="I833" s="797"/>
      <c r="J833" s="797"/>
      <c r="K833" s="797"/>
      <c r="L833" s="797"/>
      <c r="M833" s="797"/>
      <c r="N833" s="797"/>
      <c r="O833" s="797"/>
      <c r="P833" s="797"/>
      <c r="Q833" s="798"/>
      <c r="S833" s="58"/>
      <c r="T833" s="58"/>
    </row>
    <row r="834" spans="1:20" ht="12.75">
      <c r="A834" s="1608"/>
      <c r="B834" s="26">
        <v>9</v>
      </c>
      <c r="C834" s="799"/>
      <c r="D834" s="387"/>
      <c r="E834" s="387"/>
      <c r="F834" s="387"/>
      <c r="G834" s="387"/>
      <c r="H834" s="387"/>
      <c r="I834" s="797"/>
      <c r="J834" s="797"/>
      <c r="K834" s="797"/>
      <c r="L834" s="797"/>
      <c r="M834" s="797"/>
      <c r="N834" s="797"/>
      <c r="O834" s="797"/>
      <c r="P834" s="797"/>
      <c r="Q834" s="798"/>
      <c r="S834" s="58"/>
      <c r="T834" s="58"/>
    </row>
    <row r="835" spans="1:20" ht="13.5" thickBot="1">
      <c r="A835" s="1609"/>
      <c r="B835" s="407">
        <v>10</v>
      </c>
      <c r="C835" s="390"/>
      <c r="D835" s="391"/>
      <c r="E835" s="391"/>
      <c r="F835" s="231"/>
      <c r="G835" s="231"/>
      <c r="H835" s="231"/>
      <c r="I835" s="231"/>
      <c r="J835" s="231"/>
      <c r="K835" s="392"/>
      <c r="L835" s="231"/>
      <c r="M835" s="393"/>
      <c r="N835" s="394"/>
      <c r="O835" s="395"/>
      <c r="P835" s="396"/>
      <c r="Q835" s="232"/>
      <c r="S835" s="58"/>
      <c r="T835" s="58"/>
    </row>
    <row r="836" spans="1:20" ht="13.5" thickBot="1">
      <c r="F836" s="140"/>
      <c r="G836" s="140"/>
      <c r="H836" s="140"/>
      <c r="I836" s="140"/>
      <c r="S836" s="58"/>
      <c r="T836" s="58"/>
    </row>
    <row r="837" spans="1:20" ht="16.5" thickBot="1">
      <c r="A837" s="801"/>
      <c r="B837" s="802"/>
      <c r="C837" s="800" t="s">
        <v>387</v>
      </c>
      <c r="F837" s="140"/>
      <c r="G837" s="140"/>
      <c r="H837" s="140"/>
      <c r="I837" s="140"/>
      <c r="S837" s="58"/>
      <c r="T837" s="58"/>
    </row>
    <row r="838" spans="1:20" ht="12.75">
      <c r="F838" s="140"/>
      <c r="G838" s="140"/>
      <c r="H838" s="140"/>
      <c r="I838" s="140"/>
      <c r="S838" s="58"/>
      <c r="T838" s="58"/>
    </row>
    <row r="839" spans="1:20" s="921" customFormat="1" ht="15">
      <c r="A839" s="1708" t="s">
        <v>388</v>
      </c>
      <c r="B839" s="1610"/>
      <c r="C839" s="1610"/>
      <c r="D839" s="1610"/>
      <c r="E839" s="1610"/>
      <c r="F839" s="1610"/>
      <c r="G839" s="1610"/>
      <c r="H839" s="1610"/>
      <c r="I839" s="1610"/>
      <c r="J839" s="1610"/>
      <c r="K839" s="1610"/>
      <c r="L839" s="1610"/>
      <c r="M839" s="1610"/>
      <c r="N839" s="1610"/>
      <c r="O839" s="1610"/>
      <c r="P839" s="1610"/>
      <c r="Q839" s="1610"/>
      <c r="S839" s="922"/>
      <c r="T839" s="922"/>
    </row>
    <row r="840" spans="1:20" ht="12.75">
      <c r="A840" s="1611" t="s">
        <v>999</v>
      </c>
      <c r="B840" s="1611"/>
      <c r="C840" s="1611"/>
      <c r="D840" s="1611"/>
      <c r="E840" s="1611"/>
      <c r="F840" s="1611"/>
      <c r="G840" s="1611"/>
      <c r="H840" s="1611"/>
      <c r="I840" s="1611"/>
      <c r="J840" s="1611"/>
      <c r="K840" s="1611"/>
      <c r="L840" s="1611"/>
      <c r="M840" s="1611"/>
      <c r="N840" s="1611"/>
      <c r="O840" s="1611"/>
      <c r="P840" s="1611"/>
      <c r="Q840" s="1611"/>
      <c r="S840" s="58"/>
      <c r="T840" s="58"/>
    </row>
    <row r="841" spans="1:20" ht="13.5" thickBot="1">
      <c r="F841" s="140"/>
      <c r="G841" s="140"/>
      <c r="H841" s="140"/>
      <c r="I841" s="140"/>
      <c r="S841" s="58"/>
      <c r="T841" s="58"/>
    </row>
    <row r="842" spans="1:20" ht="12.75">
      <c r="A842" s="1624" t="s">
        <v>1</v>
      </c>
      <c r="B842" s="1584" t="s">
        <v>0</v>
      </c>
      <c r="C842" s="1565" t="s">
        <v>2</v>
      </c>
      <c r="D842" s="1565" t="s">
        <v>3</v>
      </c>
      <c r="E842" s="1565" t="s">
        <v>13</v>
      </c>
      <c r="F842" s="1575" t="s">
        <v>14</v>
      </c>
      <c r="G842" s="1576"/>
      <c r="H842" s="1576"/>
      <c r="I842" s="1577"/>
      <c r="J842" s="1565" t="s">
        <v>4</v>
      </c>
      <c r="K842" s="1565" t="s">
        <v>15</v>
      </c>
      <c r="L842" s="1565" t="s">
        <v>5</v>
      </c>
      <c r="M842" s="1565" t="s">
        <v>6</v>
      </c>
      <c r="N842" s="1565" t="s">
        <v>16</v>
      </c>
      <c r="O842" s="1621" t="s">
        <v>17</v>
      </c>
      <c r="P842" s="1565" t="s">
        <v>25</v>
      </c>
      <c r="Q842" s="1567" t="s">
        <v>26</v>
      </c>
      <c r="S842" s="58"/>
      <c r="T842" s="58"/>
    </row>
    <row r="843" spans="1:20" ht="33.75">
      <c r="A843" s="1625"/>
      <c r="B843" s="1585"/>
      <c r="C843" s="1587"/>
      <c r="D843" s="1566"/>
      <c r="E843" s="1566"/>
      <c r="F843" s="21" t="s">
        <v>18</v>
      </c>
      <c r="G843" s="21" t="s">
        <v>19</v>
      </c>
      <c r="H843" s="21" t="s">
        <v>20</v>
      </c>
      <c r="I843" s="21" t="s">
        <v>21</v>
      </c>
      <c r="J843" s="1566"/>
      <c r="K843" s="1566"/>
      <c r="L843" s="1566"/>
      <c r="M843" s="1566"/>
      <c r="N843" s="1566"/>
      <c r="O843" s="1622"/>
      <c r="P843" s="1566"/>
      <c r="Q843" s="1568"/>
      <c r="S843" s="58"/>
      <c r="T843" s="58"/>
    </row>
    <row r="844" spans="1:20" ht="12.75">
      <c r="A844" s="1626"/>
      <c r="B844" s="1627"/>
      <c r="C844" s="1566"/>
      <c r="D844" s="150" t="s">
        <v>7</v>
      </c>
      <c r="E844" s="150" t="s">
        <v>8</v>
      </c>
      <c r="F844" s="150" t="s">
        <v>9</v>
      </c>
      <c r="G844" s="150" t="s">
        <v>9</v>
      </c>
      <c r="H844" s="150" t="s">
        <v>9</v>
      </c>
      <c r="I844" s="150" t="s">
        <v>9</v>
      </c>
      <c r="J844" s="150" t="s">
        <v>22</v>
      </c>
      <c r="K844" s="150" t="s">
        <v>9</v>
      </c>
      <c r="L844" s="150" t="s">
        <v>22</v>
      </c>
      <c r="M844" s="150" t="s">
        <v>93</v>
      </c>
      <c r="N844" s="150" t="s">
        <v>10</v>
      </c>
      <c r="O844" s="150" t="s">
        <v>94</v>
      </c>
      <c r="P844" s="151" t="s">
        <v>27</v>
      </c>
      <c r="Q844" s="152" t="s">
        <v>28</v>
      </c>
      <c r="S844" s="58"/>
      <c r="T844" s="58"/>
    </row>
    <row r="845" spans="1:20" ht="13.5" thickBot="1">
      <c r="A845" s="153">
        <v>1</v>
      </c>
      <c r="B845" s="154">
        <v>2</v>
      </c>
      <c r="C845" s="155">
        <v>3</v>
      </c>
      <c r="D845" s="156">
        <v>4</v>
      </c>
      <c r="E845" s="156">
        <v>5</v>
      </c>
      <c r="F845" s="156">
        <v>6</v>
      </c>
      <c r="G845" s="156">
        <v>7</v>
      </c>
      <c r="H845" s="156">
        <v>8</v>
      </c>
      <c r="I845" s="156">
        <v>9</v>
      </c>
      <c r="J845" s="156">
        <v>10</v>
      </c>
      <c r="K845" s="156">
        <v>11</v>
      </c>
      <c r="L845" s="155">
        <v>12</v>
      </c>
      <c r="M845" s="156">
        <v>13</v>
      </c>
      <c r="N845" s="156">
        <v>14</v>
      </c>
      <c r="O845" s="157">
        <v>15</v>
      </c>
      <c r="P845" s="155">
        <v>16</v>
      </c>
      <c r="Q845" s="158">
        <v>17</v>
      </c>
      <c r="S845" s="58"/>
      <c r="T845" s="58"/>
    </row>
    <row r="846" spans="1:20" ht="12.75">
      <c r="A846" s="1612" t="s">
        <v>140</v>
      </c>
      <c r="B846" s="406">
        <v>1</v>
      </c>
      <c r="C846" s="1070" t="s">
        <v>474</v>
      </c>
      <c r="D846" s="1071">
        <v>14</v>
      </c>
      <c r="E846" s="1071">
        <v>2011</v>
      </c>
      <c r="F846" s="1072">
        <v>10.368</v>
      </c>
      <c r="G846" s="1072">
        <v>0.84282599999999996</v>
      </c>
      <c r="H846" s="1072">
        <v>3.04</v>
      </c>
      <c r="I846" s="1072">
        <v>6.4851729999999996</v>
      </c>
      <c r="J846" s="1072">
        <v>517.4</v>
      </c>
      <c r="K846" s="1072">
        <v>6.4851729999999996</v>
      </c>
      <c r="L846" s="1072">
        <v>517.4</v>
      </c>
      <c r="M846" s="1073">
        <v>1.2534157325086974E-2</v>
      </c>
      <c r="N846" s="1074">
        <v>306.39900000000006</v>
      </c>
      <c r="O846" s="1074">
        <v>3.8404532702493244</v>
      </c>
      <c r="P846" s="1074">
        <v>752.0494395052184</v>
      </c>
      <c r="Q846" s="1075">
        <v>230.42719621495945</v>
      </c>
      <c r="S846" s="58"/>
      <c r="T846" s="58"/>
    </row>
    <row r="847" spans="1:20" ht="12.75">
      <c r="A847" s="1613"/>
      <c r="B847" s="161">
        <v>2</v>
      </c>
      <c r="C847" s="1082" t="s">
        <v>460</v>
      </c>
      <c r="D847" s="1083">
        <v>21</v>
      </c>
      <c r="E847" s="1083">
        <v>2010</v>
      </c>
      <c r="F847" s="1084">
        <v>17.629000000000001</v>
      </c>
      <c r="G847" s="1084">
        <v>3.3660000000000001</v>
      </c>
      <c r="H847" s="1084">
        <v>1.6336999999999999</v>
      </c>
      <c r="I847" s="1084">
        <v>12.629300000000001</v>
      </c>
      <c r="J847" s="1084">
        <v>1013.26</v>
      </c>
      <c r="K847" s="1084">
        <v>12.629300000000001</v>
      </c>
      <c r="L847" s="1084">
        <v>1013.26</v>
      </c>
      <c r="M847" s="1085">
        <v>1.2464027001954089E-2</v>
      </c>
      <c r="N847" s="1086">
        <v>306.39900000000006</v>
      </c>
      <c r="O847" s="1086">
        <v>3.8189654093717316</v>
      </c>
      <c r="P847" s="1086">
        <v>747.84162011724527</v>
      </c>
      <c r="Q847" s="1087">
        <v>229.13792456230388</v>
      </c>
      <c r="S847" s="58"/>
      <c r="T847" s="58"/>
    </row>
    <row r="848" spans="1:20" ht="12.75">
      <c r="A848" s="1613"/>
      <c r="B848" s="161">
        <v>3</v>
      </c>
      <c r="C848" s="1076" t="s">
        <v>1000</v>
      </c>
      <c r="D848" s="1077">
        <v>20</v>
      </c>
      <c r="E848" s="1077">
        <v>1975</v>
      </c>
      <c r="F848" s="1078">
        <v>20.145</v>
      </c>
      <c r="G848" s="1078">
        <v>1.9125000000000001</v>
      </c>
      <c r="H848" s="1078">
        <v>3.2</v>
      </c>
      <c r="I848" s="1078">
        <v>15.032500000000001</v>
      </c>
      <c r="J848" s="1078">
        <v>1147.92</v>
      </c>
      <c r="K848" s="1078">
        <v>15.032500000000001</v>
      </c>
      <c r="L848" s="1078">
        <v>1147.92</v>
      </c>
      <c r="M848" s="1079">
        <v>1.3095424768276534E-2</v>
      </c>
      <c r="N848" s="1080">
        <v>306.39900000000006</v>
      </c>
      <c r="O848" s="1080">
        <v>4.0124250535751624</v>
      </c>
      <c r="P848" s="1080">
        <v>785.72548609659214</v>
      </c>
      <c r="Q848" s="1081">
        <v>240.74550321450977</v>
      </c>
      <c r="S848" s="58"/>
      <c r="T848" s="58"/>
    </row>
    <row r="849" spans="1:20" ht="12.75">
      <c r="A849" s="1613"/>
      <c r="B849" s="161">
        <v>4</v>
      </c>
      <c r="C849" s="1076" t="s">
        <v>1001</v>
      </c>
      <c r="D849" s="1077">
        <v>20</v>
      </c>
      <c r="E849" s="1077">
        <v>1975</v>
      </c>
      <c r="F849" s="1078">
        <v>20.309000000000001</v>
      </c>
      <c r="G849" s="1078">
        <v>1.7595000000000001</v>
      </c>
      <c r="H849" s="1078">
        <v>3.2</v>
      </c>
      <c r="I849" s="1078">
        <v>15.349500000000001</v>
      </c>
      <c r="J849" s="1078">
        <v>1127.03</v>
      </c>
      <c r="K849" s="1078">
        <v>15.349500000000001</v>
      </c>
      <c r="L849" s="1078">
        <v>1127.03</v>
      </c>
      <c r="M849" s="1079">
        <v>1.3619424505115215E-2</v>
      </c>
      <c r="N849" s="1080">
        <v>306.39900000000006</v>
      </c>
      <c r="O849" s="1080">
        <v>4.1729780489427979</v>
      </c>
      <c r="P849" s="1080">
        <v>817.16547030691288</v>
      </c>
      <c r="Q849" s="1081">
        <v>250.37868293656786</v>
      </c>
      <c r="S849" s="58"/>
      <c r="T849" s="58"/>
    </row>
    <row r="850" spans="1:20" ht="12.75">
      <c r="A850" s="1613"/>
      <c r="B850" s="161">
        <v>5</v>
      </c>
      <c r="C850" s="803"/>
      <c r="D850" s="804"/>
      <c r="E850" s="804"/>
      <c r="F850" s="804"/>
      <c r="G850" s="804"/>
      <c r="H850" s="804"/>
      <c r="I850" s="804"/>
      <c r="J850" s="804"/>
      <c r="K850" s="804"/>
      <c r="L850" s="804"/>
      <c r="M850" s="805"/>
      <c r="N850" s="806"/>
      <c r="O850" s="806"/>
      <c r="P850" s="806"/>
      <c r="Q850" s="807"/>
      <c r="S850" s="58"/>
      <c r="T850" s="58"/>
    </row>
    <row r="851" spans="1:20" ht="12.75">
      <c r="A851" s="1613"/>
      <c r="B851" s="161">
        <v>6</v>
      </c>
      <c r="C851" s="803"/>
      <c r="D851" s="804"/>
      <c r="E851" s="804"/>
      <c r="F851" s="804"/>
      <c r="G851" s="804"/>
      <c r="H851" s="804"/>
      <c r="I851" s="804"/>
      <c r="J851" s="804"/>
      <c r="K851" s="804"/>
      <c r="L851" s="804"/>
      <c r="M851" s="805"/>
      <c r="N851" s="806"/>
      <c r="O851" s="806"/>
      <c r="P851" s="806"/>
      <c r="Q851" s="807"/>
      <c r="S851" s="58"/>
      <c r="T851" s="58"/>
    </row>
    <row r="852" spans="1:20" ht="12.75">
      <c r="A852" s="1613"/>
      <c r="B852" s="161">
        <v>7</v>
      </c>
      <c r="C852" s="803"/>
      <c r="D852" s="804"/>
      <c r="E852" s="804"/>
      <c r="F852" s="804"/>
      <c r="G852" s="804"/>
      <c r="H852" s="804"/>
      <c r="I852" s="804"/>
      <c r="J852" s="804"/>
      <c r="K852" s="804"/>
      <c r="L852" s="804"/>
      <c r="M852" s="805"/>
      <c r="N852" s="806"/>
      <c r="O852" s="806"/>
      <c r="P852" s="806"/>
      <c r="Q852" s="807"/>
      <c r="S852" s="58"/>
      <c r="T852" s="58"/>
    </row>
    <row r="853" spans="1:20" ht="12.75">
      <c r="A853" s="1613"/>
      <c r="B853" s="161">
        <v>8</v>
      </c>
      <c r="C853" s="803"/>
      <c r="D853" s="804"/>
      <c r="E853" s="804"/>
      <c r="F853" s="804"/>
      <c r="G853" s="804"/>
      <c r="H853" s="804"/>
      <c r="I853" s="804"/>
      <c r="J853" s="804"/>
      <c r="K853" s="804"/>
      <c r="L853" s="804"/>
      <c r="M853" s="805"/>
      <c r="N853" s="806"/>
      <c r="O853" s="806"/>
      <c r="P853" s="806"/>
      <c r="Q853" s="807"/>
      <c r="S853" s="58"/>
      <c r="T853" s="58"/>
    </row>
    <row r="854" spans="1:20" ht="12.75">
      <c r="A854" s="1613"/>
      <c r="B854" s="161">
        <v>9</v>
      </c>
      <c r="C854" s="803"/>
      <c r="D854" s="804"/>
      <c r="E854" s="804"/>
      <c r="F854" s="804"/>
      <c r="G854" s="804"/>
      <c r="H854" s="804"/>
      <c r="I854" s="804"/>
      <c r="J854" s="804"/>
      <c r="K854" s="804"/>
      <c r="L854" s="804"/>
      <c r="M854" s="805"/>
      <c r="N854" s="806"/>
      <c r="O854" s="806"/>
      <c r="P854" s="806"/>
      <c r="Q854" s="807"/>
      <c r="S854" s="58"/>
      <c r="T854" s="58"/>
    </row>
    <row r="855" spans="1:20" ht="13.5" thickBot="1">
      <c r="A855" s="1613"/>
      <c r="B855" s="161">
        <v>10</v>
      </c>
      <c r="C855" s="808"/>
      <c r="D855" s="809"/>
      <c r="E855" s="809"/>
      <c r="F855" s="809"/>
      <c r="G855" s="809"/>
      <c r="H855" s="809"/>
      <c r="I855" s="809"/>
      <c r="J855" s="809"/>
      <c r="K855" s="809"/>
      <c r="L855" s="809"/>
      <c r="M855" s="810"/>
      <c r="N855" s="811"/>
      <c r="O855" s="811"/>
      <c r="P855" s="811"/>
      <c r="Q855" s="812"/>
      <c r="S855" s="58"/>
      <c r="T855" s="58"/>
    </row>
    <row r="856" spans="1:20" ht="12.75">
      <c r="A856" s="1614" t="s">
        <v>148</v>
      </c>
      <c r="B856" s="17">
        <v>1</v>
      </c>
      <c r="C856" s="813"/>
      <c r="D856" s="814"/>
      <c r="E856" s="814"/>
      <c r="F856" s="815"/>
      <c r="G856" s="815"/>
      <c r="H856" s="815"/>
      <c r="I856" s="815"/>
      <c r="J856" s="815"/>
      <c r="K856" s="815"/>
      <c r="L856" s="815"/>
      <c r="M856" s="816"/>
      <c r="N856" s="817"/>
      <c r="O856" s="817"/>
      <c r="P856" s="817"/>
      <c r="Q856" s="818"/>
      <c r="S856" s="58"/>
      <c r="T856" s="58"/>
    </row>
    <row r="857" spans="1:20" ht="12.75">
      <c r="A857" s="1597"/>
      <c r="B857" s="18">
        <v>2</v>
      </c>
      <c r="C857" s="819"/>
      <c r="D857" s="819"/>
      <c r="E857" s="819"/>
      <c r="F857" s="820"/>
      <c r="G857" s="820"/>
      <c r="H857" s="820"/>
      <c r="I857" s="820"/>
      <c r="J857" s="820"/>
      <c r="K857" s="820"/>
      <c r="L857" s="820"/>
      <c r="M857" s="821"/>
      <c r="N857" s="777"/>
      <c r="O857" s="777"/>
      <c r="P857" s="777"/>
      <c r="Q857" s="778"/>
      <c r="S857" s="58"/>
      <c r="T857" s="58"/>
    </row>
    <row r="858" spans="1:20" ht="12.75">
      <c r="A858" s="1597"/>
      <c r="B858" s="18">
        <v>3</v>
      </c>
      <c r="C858" s="819"/>
      <c r="D858" s="819"/>
      <c r="E858" s="819"/>
      <c r="F858" s="820"/>
      <c r="G858" s="820"/>
      <c r="H858" s="820"/>
      <c r="I858" s="820"/>
      <c r="J858" s="820"/>
      <c r="K858" s="820"/>
      <c r="L858" s="820"/>
      <c r="M858" s="821"/>
      <c r="N858" s="777"/>
      <c r="O858" s="777"/>
      <c r="P858" s="777"/>
      <c r="Q858" s="778"/>
      <c r="S858" s="58"/>
      <c r="T858" s="58"/>
    </row>
    <row r="859" spans="1:20" ht="12.75">
      <c r="A859" s="1597"/>
      <c r="B859" s="18">
        <v>4</v>
      </c>
      <c r="C859" s="819"/>
      <c r="D859" s="819"/>
      <c r="E859" s="819"/>
      <c r="F859" s="820"/>
      <c r="G859" s="820"/>
      <c r="H859" s="820"/>
      <c r="I859" s="820"/>
      <c r="J859" s="820"/>
      <c r="K859" s="820"/>
      <c r="L859" s="820"/>
      <c r="M859" s="821"/>
      <c r="N859" s="777"/>
      <c r="O859" s="777"/>
      <c r="P859" s="777"/>
      <c r="Q859" s="778"/>
      <c r="S859" s="58"/>
      <c r="T859" s="58"/>
    </row>
    <row r="860" spans="1:20" ht="12.75">
      <c r="A860" s="1597"/>
      <c r="B860" s="18">
        <v>5</v>
      </c>
      <c r="C860" s="819"/>
      <c r="D860" s="819"/>
      <c r="E860" s="819"/>
      <c r="F860" s="820"/>
      <c r="G860" s="820"/>
      <c r="H860" s="820"/>
      <c r="I860" s="820"/>
      <c r="J860" s="820"/>
      <c r="K860" s="820"/>
      <c r="L860" s="820"/>
      <c r="M860" s="821"/>
      <c r="N860" s="777"/>
      <c r="O860" s="777"/>
      <c r="P860" s="777"/>
      <c r="Q860" s="778"/>
      <c r="S860" s="58"/>
      <c r="T860" s="58"/>
    </row>
    <row r="861" spans="1:20" ht="12.75">
      <c r="A861" s="1597"/>
      <c r="B861" s="18">
        <v>6</v>
      </c>
      <c r="C861" s="819"/>
      <c r="D861" s="819"/>
      <c r="E861" s="819"/>
      <c r="F861" s="820"/>
      <c r="G861" s="820"/>
      <c r="H861" s="820"/>
      <c r="I861" s="820"/>
      <c r="J861" s="820"/>
      <c r="K861" s="820"/>
      <c r="L861" s="820"/>
      <c r="M861" s="821"/>
      <c r="N861" s="777"/>
      <c r="O861" s="777"/>
      <c r="P861" s="777"/>
      <c r="Q861" s="778"/>
      <c r="S861" s="58"/>
      <c r="T861" s="58"/>
    </row>
    <row r="862" spans="1:20" ht="12.75">
      <c r="A862" s="1597"/>
      <c r="B862" s="18">
        <v>7</v>
      </c>
      <c r="C862" s="822"/>
      <c r="D862" s="819"/>
      <c r="E862" s="819"/>
      <c r="F862" s="820"/>
      <c r="G862" s="820"/>
      <c r="H862" s="820"/>
      <c r="I862" s="820"/>
      <c r="J862" s="820"/>
      <c r="K862" s="820"/>
      <c r="L862" s="820"/>
      <c r="M862" s="821"/>
      <c r="N862" s="777"/>
      <c r="O862" s="777"/>
      <c r="P862" s="777"/>
      <c r="Q862" s="778"/>
      <c r="S862" s="58"/>
      <c r="T862" s="58"/>
    </row>
    <row r="863" spans="1:20" ht="12.75">
      <c r="A863" s="1597"/>
      <c r="B863" s="18">
        <v>8</v>
      </c>
      <c r="C863" s="822"/>
      <c r="D863" s="819"/>
      <c r="E863" s="819"/>
      <c r="F863" s="820"/>
      <c r="G863" s="820"/>
      <c r="H863" s="820"/>
      <c r="I863" s="820"/>
      <c r="J863" s="820"/>
      <c r="K863" s="820"/>
      <c r="L863" s="820"/>
      <c r="M863" s="821"/>
      <c r="N863" s="777"/>
      <c r="O863" s="777"/>
      <c r="P863" s="777"/>
      <c r="Q863" s="778"/>
      <c r="S863" s="58"/>
      <c r="T863" s="58"/>
    </row>
    <row r="864" spans="1:20" ht="12.75">
      <c r="A864" s="1597"/>
      <c r="B864" s="18">
        <v>9</v>
      </c>
      <c r="C864" s="822"/>
      <c r="D864" s="819"/>
      <c r="E864" s="819"/>
      <c r="F864" s="820"/>
      <c r="G864" s="820"/>
      <c r="H864" s="820"/>
      <c r="I864" s="820"/>
      <c r="J864" s="820"/>
      <c r="K864" s="820"/>
      <c r="L864" s="820"/>
      <c r="M864" s="821"/>
      <c r="N864" s="777"/>
      <c r="O864" s="777"/>
      <c r="P864" s="777"/>
      <c r="Q864" s="778"/>
      <c r="S864" s="58"/>
      <c r="T864" s="58"/>
    </row>
    <row r="865" spans="1:20" ht="13.5" thickBot="1">
      <c r="A865" s="1615"/>
      <c r="B865" s="60">
        <v>10</v>
      </c>
      <c r="C865" s="822"/>
      <c r="D865" s="819"/>
      <c r="E865" s="819"/>
      <c r="F865" s="820"/>
      <c r="G865" s="820"/>
      <c r="H865" s="820"/>
      <c r="I865" s="820"/>
      <c r="J865" s="820"/>
      <c r="K865" s="820"/>
      <c r="L865" s="820"/>
      <c r="M865" s="821"/>
      <c r="N865" s="777"/>
      <c r="O865" s="777"/>
      <c r="P865" s="777"/>
      <c r="Q865" s="778"/>
      <c r="S865" s="58"/>
      <c r="T865" s="58"/>
    </row>
    <row r="866" spans="1:20" ht="12.75">
      <c r="A866" s="1616" t="s">
        <v>158</v>
      </c>
      <c r="B866" s="182">
        <v>1</v>
      </c>
      <c r="C866" s="823"/>
      <c r="D866" s="824"/>
      <c r="E866" s="824"/>
      <c r="F866" s="825"/>
      <c r="G866" s="825"/>
      <c r="H866" s="825"/>
      <c r="I866" s="825"/>
      <c r="J866" s="825"/>
      <c r="K866" s="825"/>
      <c r="L866" s="825"/>
      <c r="M866" s="826"/>
      <c r="N866" s="780"/>
      <c r="O866" s="780"/>
      <c r="P866" s="780"/>
      <c r="Q866" s="781"/>
      <c r="S866" s="58"/>
      <c r="T866" s="58"/>
    </row>
    <row r="867" spans="1:20" ht="12.75">
      <c r="A867" s="1617"/>
      <c r="B867" s="191">
        <v>2</v>
      </c>
      <c r="C867" s="827"/>
      <c r="D867" s="828"/>
      <c r="E867" s="828"/>
      <c r="F867" s="829"/>
      <c r="G867" s="829"/>
      <c r="H867" s="829"/>
      <c r="I867" s="829"/>
      <c r="J867" s="829"/>
      <c r="K867" s="829"/>
      <c r="L867" s="829"/>
      <c r="M867" s="830"/>
      <c r="N867" s="783"/>
      <c r="O867" s="783"/>
      <c r="P867" s="783"/>
      <c r="Q867" s="784"/>
      <c r="S867" s="58"/>
      <c r="T867" s="58"/>
    </row>
    <row r="868" spans="1:20" ht="12.75">
      <c r="A868" s="1617"/>
      <c r="B868" s="191">
        <v>3</v>
      </c>
      <c r="C868" s="827"/>
      <c r="D868" s="828"/>
      <c r="E868" s="828"/>
      <c r="F868" s="829"/>
      <c r="G868" s="829"/>
      <c r="H868" s="829"/>
      <c r="I868" s="829"/>
      <c r="J868" s="829"/>
      <c r="K868" s="829"/>
      <c r="L868" s="829"/>
      <c r="M868" s="830"/>
      <c r="N868" s="783"/>
      <c r="O868" s="783"/>
      <c r="P868" s="783"/>
      <c r="Q868" s="784"/>
      <c r="S868" s="58"/>
      <c r="T868" s="58"/>
    </row>
    <row r="869" spans="1:20" ht="12.75">
      <c r="A869" s="1617"/>
      <c r="B869" s="191">
        <v>4</v>
      </c>
      <c r="C869" s="827"/>
      <c r="D869" s="828"/>
      <c r="E869" s="828"/>
      <c r="F869" s="829"/>
      <c r="G869" s="829"/>
      <c r="H869" s="829"/>
      <c r="I869" s="829"/>
      <c r="J869" s="829"/>
      <c r="K869" s="829"/>
      <c r="L869" s="829"/>
      <c r="M869" s="830"/>
      <c r="N869" s="783"/>
      <c r="O869" s="783"/>
      <c r="P869" s="783"/>
      <c r="Q869" s="784"/>
      <c r="S869" s="58"/>
      <c r="T869" s="58"/>
    </row>
    <row r="870" spans="1:20" ht="12.75">
      <c r="A870" s="1617"/>
      <c r="B870" s="191">
        <v>5</v>
      </c>
      <c r="C870" s="827"/>
      <c r="D870" s="828"/>
      <c r="E870" s="828"/>
      <c r="F870" s="829"/>
      <c r="G870" s="829"/>
      <c r="H870" s="829"/>
      <c r="I870" s="829"/>
      <c r="J870" s="829"/>
      <c r="K870" s="829"/>
      <c r="L870" s="829"/>
      <c r="M870" s="830"/>
      <c r="N870" s="783"/>
      <c r="O870" s="783"/>
      <c r="P870" s="783"/>
      <c r="Q870" s="784"/>
      <c r="S870" s="58"/>
      <c r="T870" s="58"/>
    </row>
    <row r="871" spans="1:20" ht="12.75">
      <c r="A871" s="1617"/>
      <c r="B871" s="191">
        <v>6</v>
      </c>
      <c r="C871" s="827"/>
      <c r="D871" s="828"/>
      <c r="E871" s="828"/>
      <c r="F871" s="829"/>
      <c r="G871" s="829"/>
      <c r="H871" s="829"/>
      <c r="I871" s="829"/>
      <c r="J871" s="829"/>
      <c r="K871" s="829"/>
      <c r="L871" s="829"/>
      <c r="M871" s="830"/>
      <c r="N871" s="783"/>
      <c r="O871" s="783"/>
      <c r="P871" s="783"/>
      <c r="Q871" s="784"/>
      <c r="S871" s="58"/>
      <c r="T871" s="58"/>
    </row>
    <row r="872" spans="1:20" ht="12.75">
      <c r="A872" s="1617"/>
      <c r="B872" s="191">
        <v>7</v>
      </c>
      <c r="C872" s="827"/>
      <c r="D872" s="828"/>
      <c r="E872" s="828"/>
      <c r="F872" s="829"/>
      <c r="G872" s="829"/>
      <c r="H872" s="829"/>
      <c r="I872" s="829"/>
      <c r="J872" s="829"/>
      <c r="K872" s="829"/>
      <c r="L872" s="829"/>
      <c r="M872" s="830"/>
      <c r="N872" s="783"/>
      <c r="O872" s="783"/>
      <c r="P872" s="783"/>
      <c r="Q872" s="784"/>
      <c r="S872" s="58"/>
      <c r="T872" s="58"/>
    </row>
    <row r="873" spans="1:20" ht="12.75">
      <c r="A873" s="1617"/>
      <c r="B873" s="191">
        <v>8</v>
      </c>
      <c r="C873" s="827"/>
      <c r="D873" s="828"/>
      <c r="E873" s="828"/>
      <c r="F873" s="829"/>
      <c r="G873" s="829"/>
      <c r="H873" s="829"/>
      <c r="I873" s="829"/>
      <c r="J873" s="829"/>
      <c r="K873" s="829"/>
      <c r="L873" s="829"/>
      <c r="M873" s="830"/>
      <c r="N873" s="783"/>
      <c r="O873" s="783"/>
      <c r="P873" s="783"/>
      <c r="Q873" s="784"/>
      <c r="S873" s="58"/>
      <c r="T873" s="58"/>
    </row>
    <row r="874" spans="1:20" ht="12.75">
      <c r="A874" s="1617"/>
      <c r="B874" s="191">
        <v>9</v>
      </c>
      <c r="C874" s="827"/>
      <c r="D874" s="828"/>
      <c r="E874" s="828"/>
      <c r="F874" s="829"/>
      <c r="G874" s="829"/>
      <c r="H874" s="829"/>
      <c r="I874" s="829"/>
      <c r="J874" s="829"/>
      <c r="K874" s="829"/>
      <c r="L874" s="829"/>
      <c r="M874" s="830"/>
      <c r="N874" s="783"/>
      <c r="O874" s="783"/>
      <c r="P874" s="783"/>
      <c r="Q874" s="784"/>
      <c r="S874" s="58"/>
      <c r="T874" s="58"/>
    </row>
    <row r="875" spans="1:20" ht="13.5" thickBot="1">
      <c r="A875" s="1618"/>
      <c r="B875" s="200">
        <v>10</v>
      </c>
      <c r="C875" s="831"/>
      <c r="D875" s="832"/>
      <c r="E875" s="832"/>
      <c r="F875" s="833"/>
      <c r="G875" s="833"/>
      <c r="H875" s="833"/>
      <c r="I875" s="833"/>
      <c r="J875" s="833"/>
      <c r="K875" s="833"/>
      <c r="L875" s="833"/>
      <c r="M875" s="834"/>
      <c r="N875" s="785"/>
      <c r="O875" s="785"/>
      <c r="P875" s="785"/>
      <c r="Q875" s="786"/>
      <c r="S875" s="58"/>
      <c r="T875" s="58"/>
    </row>
    <row r="876" spans="1:20" ht="12.75">
      <c r="A876" s="1619" t="s">
        <v>169</v>
      </c>
      <c r="B876" s="124">
        <v>1</v>
      </c>
      <c r="C876" s="1088" t="s">
        <v>986</v>
      </c>
      <c r="D876" s="1089">
        <v>37</v>
      </c>
      <c r="E876" s="1089">
        <v>1986</v>
      </c>
      <c r="F876" s="1090">
        <v>66.090999999999994</v>
      </c>
      <c r="G876" s="1090">
        <v>3.3456000000000001</v>
      </c>
      <c r="H876" s="1090">
        <v>5.92</v>
      </c>
      <c r="I876" s="1090">
        <v>56.825395999999998</v>
      </c>
      <c r="J876" s="1090">
        <v>2244.37</v>
      </c>
      <c r="K876" s="1090">
        <v>56.825395999999998</v>
      </c>
      <c r="L876" s="1090">
        <v>2244.37</v>
      </c>
      <c r="M876" s="1091">
        <v>2.5319085534025138E-2</v>
      </c>
      <c r="N876" s="1092">
        <v>306.39900000000006</v>
      </c>
      <c r="O876" s="1092">
        <v>7.7577424885397699</v>
      </c>
      <c r="P876" s="1092">
        <v>1519.1451320415083</v>
      </c>
      <c r="Q876" s="1093">
        <v>465.46454931238617</v>
      </c>
      <c r="S876" s="58"/>
      <c r="T876" s="58"/>
    </row>
    <row r="877" spans="1:20" ht="12.75">
      <c r="A877" s="1620"/>
      <c r="B877" s="124">
        <v>2</v>
      </c>
      <c r="C877" s="1088" t="s">
        <v>987</v>
      </c>
      <c r="D877" s="1089">
        <v>73</v>
      </c>
      <c r="E877" s="1089">
        <v>1966</v>
      </c>
      <c r="F877" s="1090">
        <v>59.680999999999997</v>
      </c>
      <c r="G877" s="1090">
        <v>5.0307959999999996</v>
      </c>
      <c r="H877" s="1090">
        <v>0.76</v>
      </c>
      <c r="I877" s="1090">
        <v>53.890198999999996</v>
      </c>
      <c r="J877" s="1090">
        <v>2087.0500000000002</v>
      </c>
      <c r="K877" s="1090">
        <v>53.890198999999996</v>
      </c>
      <c r="L877" s="1090">
        <v>2087.0500000000002</v>
      </c>
      <c r="M877" s="1091">
        <v>2.5821230444886319E-2</v>
      </c>
      <c r="N877" s="1092">
        <v>306.39900000000006</v>
      </c>
      <c r="O877" s="1092">
        <v>7.9115991870827251</v>
      </c>
      <c r="P877" s="1092">
        <v>1549.2738266931792</v>
      </c>
      <c r="Q877" s="1093">
        <v>474.69595122496355</v>
      </c>
      <c r="S877" s="58"/>
      <c r="T877" s="58"/>
    </row>
    <row r="878" spans="1:20" ht="12.75">
      <c r="A878" s="1620"/>
      <c r="B878" s="124">
        <v>3</v>
      </c>
      <c r="C878" s="1088" t="s">
        <v>988</v>
      </c>
      <c r="D878" s="1089">
        <v>50</v>
      </c>
      <c r="E878" s="1089">
        <v>1985</v>
      </c>
      <c r="F878" s="1090">
        <v>97.677999999999997</v>
      </c>
      <c r="G878" s="1090">
        <v>5.4059999999999997</v>
      </c>
      <c r="H878" s="1090">
        <v>8</v>
      </c>
      <c r="I878" s="1090">
        <v>84.272000000000006</v>
      </c>
      <c r="J878" s="1090">
        <v>3248.27</v>
      </c>
      <c r="K878" s="1090">
        <v>84.272000000000006</v>
      </c>
      <c r="L878" s="1090">
        <v>3248.27</v>
      </c>
      <c r="M878" s="1091">
        <v>2.5943656161587555E-2</v>
      </c>
      <c r="N878" s="1092">
        <v>306.39900000000006</v>
      </c>
      <c r="O878" s="1092">
        <v>7.9491103042542663</v>
      </c>
      <c r="P878" s="1092">
        <v>1556.6193696952532</v>
      </c>
      <c r="Q878" s="1093">
        <v>476.946618255256</v>
      </c>
      <c r="S878" s="58"/>
      <c r="T878" s="58"/>
    </row>
    <row r="879" spans="1:20" ht="12.75">
      <c r="A879" s="1620"/>
      <c r="B879" s="124">
        <v>4</v>
      </c>
      <c r="C879" s="1088" t="s">
        <v>989</v>
      </c>
      <c r="D879" s="1089">
        <v>38</v>
      </c>
      <c r="E879" s="1089">
        <v>1987</v>
      </c>
      <c r="F879" s="1090">
        <v>72.376000000000005</v>
      </c>
      <c r="G879" s="1090">
        <v>4.1310000000000002</v>
      </c>
      <c r="H879" s="1090">
        <v>7.36</v>
      </c>
      <c r="I879" s="1090">
        <v>60.884999999999998</v>
      </c>
      <c r="J879" s="1090">
        <v>2284.84</v>
      </c>
      <c r="K879" s="1090">
        <v>60.884999999999998</v>
      </c>
      <c r="L879" s="1090">
        <v>2284.84</v>
      </c>
      <c r="M879" s="1091">
        <v>2.6647380122897007E-2</v>
      </c>
      <c r="N879" s="1092">
        <v>313.92</v>
      </c>
      <c r="O879" s="1092">
        <v>8.3651455681798286</v>
      </c>
      <c r="P879" s="1092">
        <v>1598.8428073738203</v>
      </c>
      <c r="Q879" s="1093">
        <v>501.90873409078966</v>
      </c>
      <c r="S879" s="58"/>
      <c r="T879" s="58"/>
    </row>
    <row r="880" spans="1:20" ht="12.75">
      <c r="A880" s="1620"/>
      <c r="B880" s="124">
        <v>5</v>
      </c>
      <c r="C880" s="1088" t="s">
        <v>454</v>
      </c>
      <c r="D880" s="1089">
        <v>10</v>
      </c>
      <c r="E880" s="1089">
        <v>1977</v>
      </c>
      <c r="F880" s="1090">
        <v>18.257400000000001</v>
      </c>
      <c r="G880" s="1090">
        <v>1.173</v>
      </c>
      <c r="H880" s="1090">
        <v>1.6</v>
      </c>
      <c r="I880" s="1090">
        <v>15.484400000000001</v>
      </c>
      <c r="J880" s="1090">
        <v>580.30999999999995</v>
      </c>
      <c r="K880" s="1090">
        <v>15.484400000000001</v>
      </c>
      <c r="L880" s="1090">
        <v>580.30999999999995</v>
      </c>
      <c r="M880" s="1091">
        <v>2.6682979786665752E-2</v>
      </c>
      <c r="N880" s="1092">
        <v>306.39900000000006</v>
      </c>
      <c r="O880" s="1092">
        <v>8.1756383236546011</v>
      </c>
      <c r="P880" s="1092">
        <v>1600.9787871999451</v>
      </c>
      <c r="Q880" s="1093">
        <v>490.53829941927609</v>
      </c>
      <c r="S880" s="58"/>
      <c r="T880" s="58"/>
    </row>
    <row r="881" spans="1:20" ht="12.75">
      <c r="A881" s="1620"/>
      <c r="B881" s="124">
        <v>6</v>
      </c>
      <c r="C881" s="1088" t="s">
        <v>990</v>
      </c>
      <c r="D881" s="1089">
        <v>19</v>
      </c>
      <c r="E881" s="1089">
        <v>1969</v>
      </c>
      <c r="F881" s="1090">
        <v>31.803999999999998</v>
      </c>
      <c r="G881" s="1090">
        <v>1.071</v>
      </c>
      <c r="H881" s="1090">
        <v>0</v>
      </c>
      <c r="I881" s="1090">
        <v>30.732997999999998</v>
      </c>
      <c r="J881" s="1090">
        <v>1148.45</v>
      </c>
      <c r="K881" s="1090">
        <v>30.732997999999998</v>
      </c>
      <c r="L881" s="1090">
        <v>1148.45</v>
      </c>
      <c r="M881" s="1091">
        <v>2.6760414471679216E-2</v>
      </c>
      <c r="N881" s="1092">
        <v>313.92</v>
      </c>
      <c r="O881" s="1092">
        <v>8.4006293109495402</v>
      </c>
      <c r="P881" s="1092">
        <v>1605.624868300753</v>
      </c>
      <c r="Q881" s="1093">
        <v>504.03775865697236</v>
      </c>
      <c r="S881" s="58"/>
      <c r="T881" s="58"/>
    </row>
    <row r="882" spans="1:20" ht="12.75">
      <c r="A882" s="1620"/>
      <c r="B882" s="124">
        <v>7</v>
      </c>
      <c r="C882" s="1088" t="s">
        <v>455</v>
      </c>
      <c r="D882" s="1089">
        <v>11</v>
      </c>
      <c r="E882" s="1089">
        <v>1976</v>
      </c>
      <c r="F882" s="1090">
        <v>18.099699999999999</v>
      </c>
      <c r="G882" s="1090">
        <v>1.224</v>
      </c>
      <c r="H882" s="1090">
        <v>1.6</v>
      </c>
      <c r="I882" s="1090">
        <v>15.275698999999999</v>
      </c>
      <c r="J882" s="1090">
        <v>568.63</v>
      </c>
      <c r="K882" s="1090">
        <v>15.275698999999999</v>
      </c>
      <c r="L882" s="1090">
        <v>568.63</v>
      </c>
      <c r="M882" s="1091">
        <v>2.6864039885338444E-2</v>
      </c>
      <c r="N882" s="1092">
        <v>306.39900000000006</v>
      </c>
      <c r="O882" s="1092">
        <v>8.231114956827815</v>
      </c>
      <c r="P882" s="1092">
        <v>1611.8423931203067</v>
      </c>
      <c r="Q882" s="1093">
        <v>493.86689740966892</v>
      </c>
      <c r="S882" s="58"/>
      <c r="T882" s="58"/>
    </row>
    <row r="883" spans="1:20" ht="12.75">
      <c r="A883" s="1620"/>
      <c r="B883" s="124">
        <v>8</v>
      </c>
      <c r="C883" s="1088" t="s">
        <v>991</v>
      </c>
      <c r="D883" s="1089">
        <v>52</v>
      </c>
      <c r="E883" s="1089">
        <v>1994</v>
      </c>
      <c r="F883" s="1090">
        <v>98.926000000000002</v>
      </c>
      <c r="G883" s="1090">
        <v>9.6645000000000003</v>
      </c>
      <c r="H883" s="1090">
        <v>8.32</v>
      </c>
      <c r="I883" s="1090">
        <v>80.941506000000004</v>
      </c>
      <c r="J883" s="1090">
        <v>3006.49</v>
      </c>
      <c r="K883" s="1090">
        <v>80.941506000000004</v>
      </c>
      <c r="L883" s="1090">
        <v>3006.49</v>
      </c>
      <c r="M883" s="1091">
        <v>2.6922260177150104E-2</v>
      </c>
      <c r="N883" s="1092">
        <v>306.39900000000006</v>
      </c>
      <c r="O883" s="1092">
        <v>8.248953596018616</v>
      </c>
      <c r="P883" s="1092">
        <v>1615.3356106290062</v>
      </c>
      <c r="Q883" s="1093">
        <v>494.93721576111693</v>
      </c>
      <c r="S883" s="58"/>
      <c r="T883" s="58"/>
    </row>
    <row r="884" spans="1:20" ht="12.75">
      <c r="A884" s="1620"/>
      <c r="B884" s="124">
        <v>9</v>
      </c>
      <c r="C884" s="1088" t="s">
        <v>992</v>
      </c>
      <c r="D884" s="1089">
        <v>38</v>
      </c>
      <c r="E884" s="1089">
        <v>1978</v>
      </c>
      <c r="F884" s="1090">
        <v>61.927999999999997</v>
      </c>
      <c r="G884" s="1090">
        <v>3.8299979999999998</v>
      </c>
      <c r="H884" s="1090">
        <v>5.92</v>
      </c>
      <c r="I884" s="1090">
        <v>52.177999999999997</v>
      </c>
      <c r="J884" s="1090">
        <v>1934.43</v>
      </c>
      <c r="K884" s="1090">
        <v>52.177999999999997</v>
      </c>
      <c r="L884" s="1090">
        <v>1934.43</v>
      </c>
      <c r="M884" s="1091">
        <v>2.697332030624008E-2</v>
      </c>
      <c r="N884" s="1092">
        <v>306.39900000000006</v>
      </c>
      <c r="O884" s="1092">
        <v>8.2645983685116562</v>
      </c>
      <c r="P884" s="1092">
        <v>1618.3992183744049</v>
      </c>
      <c r="Q884" s="1093">
        <v>495.87590211069937</v>
      </c>
      <c r="S884" s="58"/>
      <c r="T884" s="58"/>
    </row>
    <row r="885" spans="1:20" ht="13.5" thickBot="1">
      <c r="A885" s="1620"/>
      <c r="B885" s="214">
        <v>10</v>
      </c>
      <c r="C885" s="1094" t="s">
        <v>456</v>
      </c>
      <c r="D885" s="1095">
        <v>37</v>
      </c>
      <c r="E885" s="1095">
        <v>1983</v>
      </c>
      <c r="F885" s="1096">
        <v>65.67</v>
      </c>
      <c r="G885" s="1096">
        <v>3.8759999999999999</v>
      </c>
      <c r="H885" s="1096">
        <v>6.08</v>
      </c>
      <c r="I885" s="1096">
        <v>55.714002999999998</v>
      </c>
      <c r="J885" s="1096">
        <v>2034.47</v>
      </c>
      <c r="K885" s="1096">
        <v>55.714002999999998</v>
      </c>
      <c r="L885" s="1096">
        <v>2034.47</v>
      </c>
      <c r="M885" s="1097">
        <v>2.7385020668773685E-2</v>
      </c>
      <c r="N885" s="1098">
        <v>306.39900000000006</v>
      </c>
      <c r="O885" s="1098">
        <v>8.3907429478915905</v>
      </c>
      <c r="P885" s="1098">
        <v>1643.1012401264211</v>
      </c>
      <c r="Q885" s="1099">
        <v>503.44457687349541</v>
      </c>
      <c r="S885" s="58"/>
      <c r="T885" s="58"/>
    </row>
    <row r="886" spans="1:20" ht="12.75">
      <c r="A886" s="1604" t="s">
        <v>180</v>
      </c>
      <c r="B886" s="215">
        <v>1</v>
      </c>
      <c r="C886" s="1100" t="s">
        <v>993</v>
      </c>
      <c r="D886" s="1101">
        <v>33</v>
      </c>
      <c r="E886" s="1101">
        <v>1978</v>
      </c>
      <c r="F886" s="1102">
        <v>32.646000000000001</v>
      </c>
      <c r="G886" s="1102">
        <v>2.3969999999999998</v>
      </c>
      <c r="H886" s="1102">
        <v>0.27</v>
      </c>
      <c r="I886" s="1102">
        <v>29.978998000000001</v>
      </c>
      <c r="J886" s="1102">
        <v>1095.47</v>
      </c>
      <c r="K886" s="1102">
        <v>29.978998000000001</v>
      </c>
      <c r="L886" s="1102">
        <v>1095.47</v>
      </c>
      <c r="M886" s="1103">
        <v>2.7366334084913325E-2</v>
      </c>
      <c r="N886" s="1104">
        <v>306.39900000000006</v>
      </c>
      <c r="O886" s="1104">
        <v>8.3850173972833595</v>
      </c>
      <c r="P886" s="1104">
        <v>1641.9800450947994</v>
      </c>
      <c r="Q886" s="1105">
        <v>503.10104383700155</v>
      </c>
      <c r="S886" s="58"/>
      <c r="T886" s="58"/>
    </row>
    <row r="887" spans="1:20" ht="12.75">
      <c r="A887" s="1605"/>
      <c r="B887" s="218">
        <v>2</v>
      </c>
      <c r="C887" s="1106" t="s">
        <v>994</v>
      </c>
      <c r="D887" s="1107">
        <v>8</v>
      </c>
      <c r="E887" s="1107">
        <v>1980</v>
      </c>
      <c r="F887" s="1108">
        <v>20.254000000000001</v>
      </c>
      <c r="G887" s="1108">
        <v>0.96899999999999997</v>
      </c>
      <c r="H887" s="1108">
        <v>1.28</v>
      </c>
      <c r="I887" s="1108">
        <v>18.004999000000002</v>
      </c>
      <c r="J887" s="1108">
        <v>627.78</v>
      </c>
      <c r="K887" s="1108">
        <v>18.004999000000002</v>
      </c>
      <c r="L887" s="1108">
        <v>627.78</v>
      </c>
      <c r="M887" s="1109">
        <v>2.8680427856892544E-2</v>
      </c>
      <c r="N887" s="1110">
        <v>306.39900000000006</v>
      </c>
      <c r="O887" s="1110">
        <v>8.7876544149240203</v>
      </c>
      <c r="P887" s="1110">
        <v>1720.8256714135525</v>
      </c>
      <c r="Q887" s="1111">
        <v>527.25926489544111</v>
      </c>
      <c r="S887" s="58"/>
      <c r="T887" s="58"/>
    </row>
    <row r="888" spans="1:20" ht="12.75">
      <c r="A888" s="1605"/>
      <c r="B888" s="218">
        <v>3</v>
      </c>
      <c r="C888" s="1106" t="s">
        <v>995</v>
      </c>
      <c r="D888" s="1107">
        <v>12</v>
      </c>
      <c r="E888" s="1107">
        <v>1972</v>
      </c>
      <c r="F888" s="1108">
        <v>17.2666</v>
      </c>
      <c r="G888" s="1108">
        <v>1.6830000000000001</v>
      </c>
      <c r="H888" s="1108">
        <v>0</v>
      </c>
      <c r="I888" s="1108">
        <v>15.583599</v>
      </c>
      <c r="J888" s="1108">
        <v>538.39</v>
      </c>
      <c r="K888" s="1108">
        <v>15.583599</v>
      </c>
      <c r="L888" s="1108">
        <v>538.39</v>
      </c>
      <c r="M888" s="1109">
        <v>2.8944815096862867E-2</v>
      </c>
      <c r="N888" s="1110">
        <v>306.39900000000006</v>
      </c>
      <c r="O888" s="1110">
        <v>8.8686624008636876</v>
      </c>
      <c r="P888" s="1110">
        <v>1736.688905811772</v>
      </c>
      <c r="Q888" s="1111">
        <v>532.11974405182116</v>
      </c>
      <c r="S888" s="58"/>
      <c r="T888" s="58"/>
    </row>
    <row r="889" spans="1:20" ht="12.75">
      <c r="A889" s="1605"/>
      <c r="B889" s="218">
        <v>4</v>
      </c>
      <c r="C889" s="1106" t="s">
        <v>459</v>
      </c>
      <c r="D889" s="1107">
        <v>8</v>
      </c>
      <c r="E889" s="1107">
        <v>1970</v>
      </c>
      <c r="F889" s="1108">
        <v>12.765000000000001</v>
      </c>
      <c r="G889" s="1108">
        <v>1.4127000000000001</v>
      </c>
      <c r="H889" s="1108">
        <v>0</v>
      </c>
      <c r="I889" s="1108">
        <v>11.3523</v>
      </c>
      <c r="J889" s="1108">
        <v>389.07</v>
      </c>
      <c r="K889" s="1108">
        <v>11.3523</v>
      </c>
      <c r="L889" s="1108">
        <v>389.07</v>
      </c>
      <c r="M889" s="1109">
        <v>2.9178039941398719E-2</v>
      </c>
      <c r="N889" s="1110">
        <v>306.39900000000006</v>
      </c>
      <c r="O889" s="1110">
        <v>8.9401222600046282</v>
      </c>
      <c r="P889" s="1110">
        <v>1750.6823964839232</v>
      </c>
      <c r="Q889" s="1111">
        <v>536.40733560027763</v>
      </c>
      <c r="S889" s="58"/>
      <c r="T889" s="58"/>
    </row>
    <row r="890" spans="1:20" ht="12.75">
      <c r="A890" s="1605"/>
      <c r="B890" s="218">
        <v>5</v>
      </c>
      <c r="C890" s="1106" t="s">
        <v>996</v>
      </c>
      <c r="D890" s="1107">
        <v>51</v>
      </c>
      <c r="E890" s="1107">
        <v>1986</v>
      </c>
      <c r="F890" s="1108">
        <v>68.048000000000002</v>
      </c>
      <c r="G890" s="1108">
        <v>4.2839999999999998</v>
      </c>
      <c r="H890" s="1108">
        <v>6.79</v>
      </c>
      <c r="I890" s="1108">
        <v>56.973998999999999</v>
      </c>
      <c r="J890" s="1108">
        <v>1842.82</v>
      </c>
      <c r="K890" s="1108">
        <v>56.973998999999999</v>
      </c>
      <c r="L890" s="1108">
        <v>1842.82</v>
      </c>
      <c r="M890" s="1109">
        <v>3.0916746616598476E-2</v>
      </c>
      <c r="N890" s="1110">
        <v>306.39900000000006</v>
      </c>
      <c r="O890" s="1110">
        <v>9.4728602465791578</v>
      </c>
      <c r="P890" s="1110">
        <v>1855.0047969959085</v>
      </c>
      <c r="Q890" s="1111">
        <v>568.37161479474946</v>
      </c>
      <c r="S890" s="58"/>
      <c r="T890" s="58"/>
    </row>
    <row r="891" spans="1:20" ht="12.75">
      <c r="A891" s="1605"/>
      <c r="B891" s="218">
        <v>6</v>
      </c>
      <c r="C891" s="1106" t="s">
        <v>621</v>
      </c>
      <c r="D891" s="1107">
        <v>20</v>
      </c>
      <c r="E891" s="1107">
        <v>0</v>
      </c>
      <c r="F891" s="1108">
        <v>35.89</v>
      </c>
      <c r="G891" s="1108">
        <v>0</v>
      </c>
      <c r="H891" s="1108">
        <v>0</v>
      </c>
      <c r="I891" s="1108">
        <v>35.889997000000001</v>
      </c>
      <c r="J891" s="1108">
        <v>1135.0999999999999</v>
      </c>
      <c r="K891" s="1108">
        <v>35.889997000000001</v>
      </c>
      <c r="L891" s="1108">
        <v>1135.0999999999999</v>
      </c>
      <c r="M891" s="1109">
        <v>3.1618356972953926E-2</v>
      </c>
      <c r="N891" s="1110">
        <v>306.39900000000006</v>
      </c>
      <c r="O891" s="1110">
        <v>9.6878329581561111</v>
      </c>
      <c r="P891" s="1110">
        <v>1897.1014183772356</v>
      </c>
      <c r="Q891" s="1111">
        <v>581.26997748936674</v>
      </c>
      <c r="S891" s="58"/>
      <c r="T891" s="58"/>
    </row>
    <row r="892" spans="1:20" ht="12.75">
      <c r="A892" s="1605"/>
      <c r="B892" s="218">
        <v>7</v>
      </c>
      <c r="C892" s="1106" t="s">
        <v>997</v>
      </c>
      <c r="D892" s="1107">
        <v>24</v>
      </c>
      <c r="E892" s="1107">
        <v>1965</v>
      </c>
      <c r="F892" s="1108">
        <v>37.789099999999998</v>
      </c>
      <c r="G892" s="1108">
        <v>2.2440000000000002</v>
      </c>
      <c r="H892" s="1108">
        <v>0.24</v>
      </c>
      <c r="I892" s="1108">
        <v>35.305098000000001</v>
      </c>
      <c r="J892" s="1108">
        <v>1110.8699999999999</v>
      </c>
      <c r="K892" s="1108">
        <v>35.305098000000001</v>
      </c>
      <c r="L892" s="1108">
        <v>1110.8699999999999</v>
      </c>
      <c r="M892" s="1109">
        <v>3.1781484782197743E-2</v>
      </c>
      <c r="N892" s="1110">
        <v>306.39900000000006</v>
      </c>
      <c r="O892" s="1110">
        <v>9.7378151557806074</v>
      </c>
      <c r="P892" s="1110">
        <v>1906.8890869318645</v>
      </c>
      <c r="Q892" s="1111">
        <v>584.26890934683649</v>
      </c>
      <c r="S892" s="58"/>
      <c r="T892" s="58"/>
    </row>
    <row r="893" spans="1:20" ht="12.75">
      <c r="A893" s="1605"/>
      <c r="B893" s="218">
        <v>8</v>
      </c>
      <c r="C893" s="1106" t="s">
        <v>457</v>
      </c>
      <c r="D893" s="1107">
        <v>12</v>
      </c>
      <c r="E893" s="1107">
        <v>1967</v>
      </c>
      <c r="F893" s="1108">
        <v>19.207000000000001</v>
      </c>
      <c r="G893" s="1108">
        <v>2.04</v>
      </c>
      <c r="H893" s="1108">
        <v>0</v>
      </c>
      <c r="I893" s="1108">
        <v>17.167000000000002</v>
      </c>
      <c r="J893" s="1108">
        <v>529.73</v>
      </c>
      <c r="K893" s="1108">
        <v>17.167000000000002</v>
      </c>
      <c r="L893" s="1108">
        <v>529.73</v>
      </c>
      <c r="M893" s="1109">
        <v>3.2407075302512606E-2</v>
      </c>
      <c r="N893" s="1110">
        <v>306.39900000000006</v>
      </c>
      <c r="O893" s="1110">
        <v>9.9294954656145613</v>
      </c>
      <c r="P893" s="1110">
        <v>1944.4245181507563</v>
      </c>
      <c r="Q893" s="1111">
        <v>595.76972793687366</v>
      </c>
      <c r="S893" s="58"/>
      <c r="T893" s="58"/>
    </row>
    <row r="894" spans="1:20" ht="12.75">
      <c r="A894" s="1605"/>
      <c r="B894" s="218">
        <v>9</v>
      </c>
      <c r="C894" s="1106" t="s">
        <v>998</v>
      </c>
      <c r="D894" s="1107">
        <v>45</v>
      </c>
      <c r="E894" s="1107">
        <v>1973</v>
      </c>
      <c r="F894" s="1108">
        <v>38.329000000000001</v>
      </c>
      <c r="G894" s="1108">
        <v>0</v>
      </c>
      <c r="H894" s="1108">
        <v>0</v>
      </c>
      <c r="I894" s="1108">
        <v>38.329003</v>
      </c>
      <c r="J894" s="1108">
        <v>1179.28</v>
      </c>
      <c r="K894" s="1108">
        <v>38.329003</v>
      </c>
      <c r="L894" s="1108">
        <v>1179.28</v>
      </c>
      <c r="M894" s="1109">
        <v>3.2502037684010582E-2</v>
      </c>
      <c r="N894" s="1110">
        <v>306.39900000000006</v>
      </c>
      <c r="O894" s="1110">
        <v>9.9585918443431609</v>
      </c>
      <c r="P894" s="1110">
        <v>1950.1222610406348</v>
      </c>
      <c r="Q894" s="1111">
        <v>597.5155106605896</v>
      </c>
      <c r="S894" s="58"/>
      <c r="T894" s="58"/>
    </row>
    <row r="895" spans="1:20" ht="13.5" thickBot="1">
      <c r="A895" s="1606"/>
      <c r="B895" s="221">
        <v>10</v>
      </c>
      <c r="C895" s="1112" t="s">
        <v>458</v>
      </c>
      <c r="D895" s="1113">
        <v>33</v>
      </c>
      <c r="E895" s="1113">
        <v>1985</v>
      </c>
      <c r="F895" s="1114">
        <v>77.337999999999994</v>
      </c>
      <c r="G895" s="1114">
        <v>3.5114519999999998</v>
      </c>
      <c r="H895" s="1114">
        <v>5.28</v>
      </c>
      <c r="I895" s="1114">
        <v>68.546549999999996</v>
      </c>
      <c r="J895" s="1114">
        <v>2059.6</v>
      </c>
      <c r="K895" s="1114">
        <v>68.546549999999996</v>
      </c>
      <c r="L895" s="1114">
        <v>2059.6</v>
      </c>
      <c r="M895" s="1115">
        <v>3.3281486696445914E-2</v>
      </c>
      <c r="N895" s="1116">
        <v>306.39900000000006</v>
      </c>
      <c r="O895" s="1116">
        <v>10.197414242304333</v>
      </c>
      <c r="P895" s="1116">
        <v>1996.8892017867547</v>
      </c>
      <c r="Q895" s="1117">
        <v>611.84485453826005</v>
      </c>
      <c r="S895" s="58"/>
      <c r="T895" s="58"/>
    </row>
    <row r="896" spans="1:20" ht="12.75">
      <c r="A896" s="1607" t="s">
        <v>191</v>
      </c>
      <c r="B896" s="24">
        <v>1</v>
      </c>
      <c r="C896" s="835"/>
      <c r="D896" s="836"/>
      <c r="E896" s="836"/>
      <c r="F896" s="837"/>
      <c r="G896" s="837"/>
      <c r="H896" s="837"/>
      <c r="I896" s="837"/>
      <c r="J896" s="837"/>
      <c r="K896" s="837"/>
      <c r="L896" s="837"/>
      <c r="M896" s="838"/>
      <c r="N896" s="839"/>
      <c r="O896" s="839"/>
      <c r="P896" s="839"/>
      <c r="Q896" s="840"/>
      <c r="S896" s="58"/>
      <c r="T896" s="58"/>
    </row>
    <row r="897" spans="1:20" ht="12.75">
      <c r="A897" s="1608"/>
      <c r="B897" s="26">
        <v>2</v>
      </c>
      <c r="C897" s="841"/>
      <c r="D897" s="842"/>
      <c r="E897" s="842"/>
      <c r="F897" s="843"/>
      <c r="G897" s="843"/>
      <c r="H897" s="843"/>
      <c r="I897" s="843"/>
      <c r="J897" s="843"/>
      <c r="K897" s="843"/>
      <c r="L897" s="843"/>
      <c r="M897" s="844"/>
      <c r="N897" s="797"/>
      <c r="O897" s="797"/>
      <c r="P897" s="797"/>
      <c r="Q897" s="798"/>
      <c r="S897" s="58"/>
      <c r="T897" s="58"/>
    </row>
    <row r="898" spans="1:20" ht="12.75">
      <c r="A898" s="1608"/>
      <c r="B898" s="26">
        <v>3</v>
      </c>
      <c r="C898" s="841"/>
      <c r="D898" s="842"/>
      <c r="E898" s="842"/>
      <c r="F898" s="843"/>
      <c r="G898" s="843"/>
      <c r="H898" s="843"/>
      <c r="I898" s="843"/>
      <c r="J898" s="843"/>
      <c r="K898" s="843"/>
      <c r="L898" s="843"/>
      <c r="M898" s="844"/>
      <c r="N898" s="797"/>
      <c r="O898" s="797"/>
      <c r="P898" s="797"/>
      <c r="Q898" s="798"/>
      <c r="S898" s="58"/>
      <c r="T898" s="58"/>
    </row>
    <row r="899" spans="1:20" ht="12.75">
      <c r="A899" s="1608"/>
      <c r="B899" s="26">
        <v>4</v>
      </c>
      <c r="C899" s="841"/>
      <c r="D899" s="384"/>
      <c r="E899" s="384"/>
      <c r="F899" s="230"/>
      <c r="G899" s="230"/>
      <c r="H899" s="230"/>
      <c r="I899" s="230"/>
      <c r="J899" s="230"/>
      <c r="K899" s="385"/>
      <c r="L899" s="230"/>
      <c r="M899" s="845"/>
      <c r="N899" s="89"/>
      <c r="O899" s="89"/>
      <c r="P899" s="89"/>
      <c r="Q899" s="846"/>
      <c r="S899" s="58"/>
      <c r="T899" s="58"/>
    </row>
    <row r="900" spans="1:20" ht="12.75">
      <c r="A900" s="1608"/>
      <c r="B900" s="26">
        <v>5</v>
      </c>
      <c r="C900" s="841"/>
      <c r="D900" s="384"/>
      <c r="E900" s="384"/>
      <c r="F900" s="230"/>
      <c r="G900" s="230"/>
      <c r="H900" s="230"/>
      <c r="I900" s="230"/>
      <c r="J900" s="230"/>
      <c r="K900" s="385"/>
      <c r="L900" s="230"/>
      <c r="M900" s="845"/>
      <c r="N900" s="89"/>
      <c r="O900" s="89"/>
      <c r="P900" s="89"/>
      <c r="Q900" s="846"/>
      <c r="S900" s="58"/>
      <c r="T900" s="58"/>
    </row>
    <row r="901" spans="1:20" ht="12.75">
      <c r="A901" s="1608"/>
      <c r="B901" s="26">
        <v>6</v>
      </c>
      <c r="C901" s="841"/>
      <c r="D901" s="384"/>
      <c r="E901" s="384"/>
      <c r="F901" s="230"/>
      <c r="G901" s="230"/>
      <c r="H901" s="230"/>
      <c r="I901" s="230"/>
      <c r="J901" s="230"/>
      <c r="K901" s="385"/>
      <c r="L901" s="230"/>
      <c r="M901" s="845"/>
      <c r="N901" s="89"/>
      <c r="O901" s="89"/>
      <c r="P901" s="89"/>
      <c r="Q901" s="846"/>
      <c r="S901" s="58"/>
      <c r="T901" s="58"/>
    </row>
    <row r="902" spans="1:20" ht="12.75">
      <c r="A902" s="1608"/>
      <c r="B902" s="26">
        <v>7</v>
      </c>
      <c r="C902" s="841"/>
      <c r="D902" s="384"/>
      <c r="E902" s="384"/>
      <c r="F902" s="230"/>
      <c r="G902" s="230"/>
      <c r="H902" s="230"/>
      <c r="I902" s="230"/>
      <c r="J902" s="230"/>
      <c r="K902" s="385"/>
      <c r="L902" s="230"/>
      <c r="M902" s="845"/>
      <c r="N902" s="89"/>
      <c r="O902" s="89"/>
      <c r="P902" s="89"/>
      <c r="Q902" s="846"/>
      <c r="S902" s="58"/>
      <c r="T902" s="58"/>
    </row>
    <row r="903" spans="1:20" ht="12.75">
      <c r="A903" s="1608"/>
      <c r="B903" s="26">
        <v>8</v>
      </c>
      <c r="C903" s="841"/>
      <c r="D903" s="384"/>
      <c r="E903" s="384"/>
      <c r="F903" s="230"/>
      <c r="G903" s="230"/>
      <c r="H903" s="230"/>
      <c r="I903" s="230"/>
      <c r="J903" s="230"/>
      <c r="K903" s="385"/>
      <c r="L903" s="230"/>
      <c r="M903" s="845"/>
      <c r="N903" s="89"/>
      <c r="O903" s="89"/>
      <c r="P903" s="89"/>
      <c r="Q903" s="846"/>
      <c r="S903" s="58"/>
      <c r="T903" s="58"/>
    </row>
    <row r="904" spans="1:20" ht="12.75">
      <c r="A904" s="1608"/>
      <c r="B904" s="26">
        <v>9</v>
      </c>
      <c r="C904" s="841"/>
      <c r="D904" s="384"/>
      <c r="E904" s="384"/>
      <c r="F904" s="230"/>
      <c r="G904" s="230"/>
      <c r="H904" s="230"/>
      <c r="I904" s="230"/>
      <c r="J904" s="230"/>
      <c r="K904" s="385"/>
      <c r="L904" s="230"/>
      <c r="M904" s="845"/>
      <c r="N904" s="89"/>
      <c r="O904" s="89"/>
      <c r="P904" s="89"/>
      <c r="Q904" s="846"/>
      <c r="S904" s="58"/>
      <c r="T904" s="58"/>
    </row>
    <row r="905" spans="1:20" ht="13.5" thickBot="1">
      <c r="A905" s="1609"/>
      <c r="B905" s="407">
        <v>10</v>
      </c>
      <c r="C905" s="847"/>
      <c r="D905" s="391"/>
      <c r="E905" s="391"/>
      <c r="F905" s="231"/>
      <c r="G905" s="231"/>
      <c r="H905" s="231"/>
      <c r="I905" s="231"/>
      <c r="J905" s="231"/>
      <c r="K905" s="392"/>
      <c r="L905" s="231"/>
      <c r="M905" s="848"/>
      <c r="N905" s="395"/>
      <c r="O905" s="395"/>
      <c r="P905" s="395"/>
      <c r="Q905" s="849"/>
      <c r="S905" s="58"/>
      <c r="T905" s="58"/>
    </row>
    <row r="906" spans="1:20" ht="12.75">
      <c r="F906" s="140"/>
      <c r="G906" s="140"/>
      <c r="H906" s="140"/>
      <c r="I906" s="140"/>
      <c r="S906" s="58"/>
      <c r="T906" s="58"/>
    </row>
    <row r="907" spans="1:20" ht="12.75">
      <c r="A907" s="249"/>
      <c r="B907" s="250" t="s">
        <v>203</v>
      </c>
      <c r="C907" s="243"/>
      <c r="F907" s="140"/>
      <c r="G907" s="140"/>
      <c r="H907" s="140"/>
      <c r="I907" s="140"/>
      <c r="S907" s="58"/>
      <c r="T907" s="58"/>
    </row>
    <row r="908" spans="1:20" ht="12.75">
      <c r="F908" s="140"/>
      <c r="G908" s="140"/>
      <c r="H908" s="140"/>
      <c r="I908" s="140"/>
      <c r="S908" s="58"/>
      <c r="T908" s="58"/>
    </row>
    <row r="909" spans="1:20" ht="15">
      <c r="A909" s="1563" t="s">
        <v>436</v>
      </c>
      <c r="B909" s="1563"/>
      <c r="C909" s="1563"/>
      <c r="D909" s="1563"/>
      <c r="E909" s="1563"/>
      <c r="F909" s="1563"/>
      <c r="G909" s="1563"/>
      <c r="H909" s="1563"/>
      <c r="I909" s="1563"/>
      <c r="J909" s="1563"/>
      <c r="K909" s="1563"/>
      <c r="L909" s="1563"/>
      <c r="M909" s="1563"/>
      <c r="N909" s="1563"/>
      <c r="O909" s="1563"/>
      <c r="P909" s="1563"/>
      <c r="Q909" s="1563"/>
      <c r="S909" s="923"/>
      <c r="T909" s="923"/>
    </row>
    <row r="910" spans="1:20" ht="12.75">
      <c r="A910" s="1564" t="s">
        <v>744</v>
      </c>
      <c r="B910" s="1564"/>
      <c r="C910" s="1564"/>
      <c r="D910" s="1564"/>
      <c r="E910" s="1564"/>
      <c r="F910" s="1564"/>
      <c r="G910" s="1564"/>
      <c r="H910" s="1564"/>
      <c r="I910" s="1564"/>
      <c r="J910" s="1564"/>
      <c r="K910" s="1564"/>
      <c r="L910" s="1564"/>
      <c r="M910" s="1564"/>
      <c r="N910" s="1564"/>
      <c r="O910" s="1564"/>
      <c r="P910" s="1564"/>
      <c r="Q910" s="1564"/>
      <c r="S910" s="58"/>
      <c r="T910" s="58"/>
    </row>
    <row r="911" spans="1:20" ht="13.5" thickBot="1">
      <c r="F911" s="140"/>
      <c r="G911" s="140"/>
      <c r="H911" s="140"/>
      <c r="I911" s="140"/>
      <c r="S911" s="58"/>
      <c r="T911" s="58"/>
    </row>
    <row r="912" spans="1:20" ht="12.75">
      <c r="A912" s="1581" t="s">
        <v>1</v>
      </c>
      <c r="B912" s="1584" t="s">
        <v>0</v>
      </c>
      <c r="C912" s="1565" t="s">
        <v>2</v>
      </c>
      <c r="D912" s="1565" t="s">
        <v>3</v>
      </c>
      <c r="E912" s="1565" t="s">
        <v>13</v>
      </c>
      <c r="F912" s="1575" t="s">
        <v>14</v>
      </c>
      <c r="G912" s="1576"/>
      <c r="H912" s="1576"/>
      <c r="I912" s="1577"/>
      <c r="J912" s="1565" t="s">
        <v>4</v>
      </c>
      <c r="K912" s="1565" t="s">
        <v>15</v>
      </c>
      <c r="L912" s="1565" t="s">
        <v>5</v>
      </c>
      <c r="M912" s="1565" t="s">
        <v>6</v>
      </c>
      <c r="N912" s="1565" t="s">
        <v>16</v>
      </c>
      <c r="O912" s="1565" t="s">
        <v>17</v>
      </c>
      <c r="P912" s="1565" t="s">
        <v>25</v>
      </c>
      <c r="Q912" s="1567" t="s">
        <v>26</v>
      </c>
      <c r="S912" s="58"/>
      <c r="T912" s="58"/>
    </row>
    <row r="913" spans="1:20" ht="33.75">
      <c r="A913" s="1582"/>
      <c r="B913" s="1585"/>
      <c r="C913" s="1587"/>
      <c r="D913" s="1566"/>
      <c r="E913" s="1566"/>
      <c r="F913" s="21" t="s">
        <v>18</v>
      </c>
      <c r="G913" s="21" t="s">
        <v>19</v>
      </c>
      <c r="H913" s="21" t="s">
        <v>20</v>
      </c>
      <c r="I913" s="21" t="s">
        <v>21</v>
      </c>
      <c r="J913" s="1566"/>
      <c r="K913" s="1566"/>
      <c r="L913" s="1566"/>
      <c r="M913" s="1566"/>
      <c r="N913" s="1566"/>
      <c r="O913" s="1566"/>
      <c r="P913" s="1566"/>
      <c r="Q913" s="1568"/>
      <c r="S913" s="58"/>
      <c r="T913" s="58"/>
    </row>
    <row r="914" spans="1:20" ht="13.5" thickBot="1">
      <c r="A914" s="1583"/>
      <c r="B914" s="1586"/>
      <c r="C914" s="1588"/>
      <c r="D914" s="43" t="s">
        <v>7</v>
      </c>
      <c r="E914" s="43" t="s">
        <v>8</v>
      </c>
      <c r="F914" s="43" t="s">
        <v>9</v>
      </c>
      <c r="G914" s="43" t="s">
        <v>9</v>
      </c>
      <c r="H914" s="43" t="s">
        <v>9</v>
      </c>
      <c r="I914" s="43" t="s">
        <v>9</v>
      </c>
      <c r="J914" s="43" t="s">
        <v>22</v>
      </c>
      <c r="K914" s="43" t="s">
        <v>9</v>
      </c>
      <c r="L914" s="43" t="s">
        <v>22</v>
      </c>
      <c r="M914" s="43" t="s">
        <v>81</v>
      </c>
      <c r="N914" s="43" t="s">
        <v>10</v>
      </c>
      <c r="O914" s="43" t="s">
        <v>82</v>
      </c>
      <c r="P914" s="43" t="s">
        <v>27</v>
      </c>
      <c r="Q914" s="45" t="s">
        <v>28</v>
      </c>
      <c r="S914" s="58"/>
      <c r="T914" s="58"/>
    </row>
    <row r="915" spans="1:20" ht="12.75" customHeight="1">
      <c r="A915" s="1569" t="s">
        <v>485</v>
      </c>
      <c r="B915" s="17">
        <v>1</v>
      </c>
      <c r="C915" s="479" t="s">
        <v>745</v>
      </c>
      <c r="D915" s="480">
        <v>60</v>
      </c>
      <c r="E915" s="480">
        <v>1964</v>
      </c>
      <c r="F915" s="112">
        <v>40.786999999999999</v>
      </c>
      <c r="G915" s="112">
        <v>5.8359799999999993</v>
      </c>
      <c r="H915" s="112">
        <v>9.6</v>
      </c>
      <c r="I915" s="112">
        <v>25.351019999999998</v>
      </c>
      <c r="J915" s="112">
        <v>2880.44</v>
      </c>
      <c r="K915" s="351">
        <v>25.351019999999998</v>
      </c>
      <c r="L915" s="112">
        <v>2880.44</v>
      </c>
      <c r="M915" s="348">
        <v>8.8010928885864648E-3</v>
      </c>
      <c r="N915" s="530">
        <v>241</v>
      </c>
      <c r="O915" s="353">
        <v>2.1210633861493382</v>
      </c>
      <c r="P915" s="353">
        <v>528.06557331518786</v>
      </c>
      <c r="Q915" s="176">
        <v>127.26380316896028</v>
      </c>
      <c r="S915" s="58"/>
      <c r="T915" s="58"/>
    </row>
    <row r="916" spans="1:20" ht="12.75">
      <c r="A916" s="1570"/>
      <c r="B916" s="18">
        <v>2</v>
      </c>
      <c r="C916" s="482" t="s">
        <v>433</v>
      </c>
      <c r="D916" s="415">
        <v>60</v>
      </c>
      <c r="E916" s="415">
        <v>1966</v>
      </c>
      <c r="F916" s="112">
        <v>39.647999999999996</v>
      </c>
      <c r="G916" s="418">
        <v>6.0458489999999996</v>
      </c>
      <c r="H916" s="418">
        <v>9.6</v>
      </c>
      <c r="I916" s="418">
        <v>24.002150999999998</v>
      </c>
      <c r="J916" s="418">
        <v>2708.28</v>
      </c>
      <c r="K916" s="531">
        <v>24.002150999999998</v>
      </c>
      <c r="L916" s="418">
        <v>2708.28</v>
      </c>
      <c r="M916" s="483">
        <v>8.8625072001417855E-3</v>
      </c>
      <c r="N916" s="530">
        <v>241</v>
      </c>
      <c r="O916" s="180">
        <v>2.1358642352341701</v>
      </c>
      <c r="P916" s="353">
        <v>531.75043200850712</v>
      </c>
      <c r="Q916" s="181">
        <v>128.15185411405022</v>
      </c>
      <c r="S916" s="58"/>
      <c r="T916" s="58"/>
    </row>
    <row r="917" spans="1:20" ht="12.75">
      <c r="A917" s="1570"/>
      <c r="B917" s="18">
        <v>3</v>
      </c>
      <c r="C917" s="482" t="s">
        <v>549</v>
      </c>
      <c r="D917" s="415">
        <v>60</v>
      </c>
      <c r="E917" s="415">
        <v>1963</v>
      </c>
      <c r="F917" s="112">
        <v>42.204999999999998</v>
      </c>
      <c r="G917" s="418">
        <v>6.9922969999999998</v>
      </c>
      <c r="H917" s="418">
        <v>9.6</v>
      </c>
      <c r="I917" s="418">
        <v>25.612703000000003</v>
      </c>
      <c r="J917" s="418">
        <v>2879.9500000000003</v>
      </c>
      <c r="K917" s="531">
        <v>25.612703000000003</v>
      </c>
      <c r="L917" s="418">
        <v>2879.9500000000003</v>
      </c>
      <c r="M917" s="483">
        <v>8.8934540530217539E-3</v>
      </c>
      <c r="N917" s="530">
        <v>241</v>
      </c>
      <c r="O917" s="180">
        <v>2.1433224267782429</v>
      </c>
      <c r="P917" s="353">
        <v>533.60724318130531</v>
      </c>
      <c r="Q917" s="181">
        <v>128.59934560669458</v>
      </c>
      <c r="S917" s="58"/>
      <c r="T917" s="58"/>
    </row>
    <row r="918" spans="1:20" ht="12.75">
      <c r="A918" s="1570"/>
      <c r="B918" s="18">
        <v>4</v>
      </c>
      <c r="C918" s="482" t="s">
        <v>746</v>
      </c>
      <c r="D918" s="415">
        <v>60</v>
      </c>
      <c r="E918" s="415">
        <v>1965</v>
      </c>
      <c r="F918" s="112">
        <v>38.957000000000001</v>
      </c>
      <c r="G918" s="418">
        <v>4.9294200000000004</v>
      </c>
      <c r="H918" s="418">
        <v>9.6</v>
      </c>
      <c r="I918" s="418">
        <v>24.427579999999999</v>
      </c>
      <c r="J918" s="418">
        <v>2701.1</v>
      </c>
      <c r="K918" s="531">
        <v>24.427579999999999</v>
      </c>
      <c r="L918" s="418">
        <v>2701.1</v>
      </c>
      <c r="M918" s="483">
        <v>9.0435674354892442E-3</v>
      </c>
      <c r="N918" s="530">
        <v>241</v>
      </c>
      <c r="O918" s="180">
        <v>2.1794997519529078</v>
      </c>
      <c r="P918" s="353">
        <v>542.61404612935473</v>
      </c>
      <c r="Q918" s="181">
        <v>130.76998511717449</v>
      </c>
      <c r="S918" s="58"/>
      <c r="T918" s="58"/>
    </row>
    <row r="919" spans="1:20" ht="12.75">
      <c r="A919" s="1570"/>
      <c r="B919" s="18">
        <v>5</v>
      </c>
      <c r="C919" s="482" t="s">
        <v>548</v>
      </c>
      <c r="D919" s="415">
        <v>60</v>
      </c>
      <c r="E919" s="415">
        <v>1965</v>
      </c>
      <c r="F919" s="112">
        <v>39.647999999999996</v>
      </c>
      <c r="G919" s="418">
        <v>4.8727600000000004</v>
      </c>
      <c r="H919" s="418">
        <v>9.6</v>
      </c>
      <c r="I919" s="418">
        <v>25.175239999999999</v>
      </c>
      <c r="J919" s="418">
        <v>2701.31</v>
      </c>
      <c r="K919" s="531">
        <v>25.175239999999999</v>
      </c>
      <c r="L919" s="418">
        <v>2701.31</v>
      </c>
      <c r="M919" s="483">
        <v>9.3196412111160882E-3</v>
      </c>
      <c r="N919" s="530">
        <v>241</v>
      </c>
      <c r="O919" s="180">
        <v>2.2460335318789775</v>
      </c>
      <c r="P919" s="353">
        <v>559.17847266696526</v>
      </c>
      <c r="Q919" s="181">
        <v>134.76201191273864</v>
      </c>
      <c r="S919" s="58"/>
      <c r="T919" s="58"/>
    </row>
    <row r="920" spans="1:20" ht="12.75">
      <c r="A920" s="1570"/>
      <c r="B920" s="18">
        <v>6</v>
      </c>
      <c r="C920" s="482" t="s">
        <v>432</v>
      </c>
      <c r="D920" s="415">
        <v>20</v>
      </c>
      <c r="E920" s="415" t="s">
        <v>55</v>
      </c>
      <c r="F920" s="112">
        <v>17.388500000000001</v>
      </c>
      <c r="G920" s="418">
        <v>1.8697800000000002</v>
      </c>
      <c r="H920" s="418">
        <v>3.2</v>
      </c>
      <c r="I920" s="418">
        <v>12.318720000000001</v>
      </c>
      <c r="J920" s="418">
        <v>1298.9000000000001</v>
      </c>
      <c r="K920" s="531">
        <v>12.318720000000001</v>
      </c>
      <c r="L920" s="418">
        <v>1298.9000000000001</v>
      </c>
      <c r="M920" s="483">
        <v>9.4839633536068987E-3</v>
      </c>
      <c r="N920" s="530">
        <v>241</v>
      </c>
      <c r="O920" s="180">
        <v>2.2856351682192626</v>
      </c>
      <c r="P920" s="353">
        <v>569.03780121641387</v>
      </c>
      <c r="Q920" s="181">
        <v>137.13811009315572</v>
      </c>
      <c r="S920" s="58"/>
      <c r="T920" s="58"/>
    </row>
    <row r="921" spans="1:20" ht="12.75">
      <c r="A921" s="1570"/>
      <c r="B921" s="18">
        <v>7</v>
      </c>
      <c r="C921" s="482" t="s">
        <v>747</v>
      </c>
      <c r="D921" s="415">
        <v>60</v>
      </c>
      <c r="E921" s="415">
        <v>1964</v>
      </c>
      <c r="F921" s="112">
        <v>44.3</v>
      </c>
      <c r="G921" s="418">
        <v>6.7991999999999999</v>
      </c>
      <c r="H921" s="418">
        <v>9.6</v>
      </c>
      <c r="I921" s="418">
        <v>27.9008</v>
      </c>
      <c r="J921" s="418">
        <v>2880.51</v>
      </c>
      <c r="K921" s="531">
        <v>27.9008</v>
      </c>
      <c r="L921" s="418">
        <v>2880.51</v>
      </c>
      <c r="M921" s="483">
        <v>9.6860625375367552E-3</v>
      </c>
      <c r="N921" s="530">
        <v>241</v>
      </c>
      <c r="O921" s="180">
        <v>2.3343410715463579</v>
      </c>
      <c r="P921" s="353">
        <v>581.16375225220531</v>
      </c>
      <c r="Q921" s="181">
        <v>140.06046429278149</v>
      </c>
      <c r="S921" s="58"/>
      <c r="T921" s="58"/>
    </row>
    <row r="922" spans="1:20" ht="12.75">
      <c r="A922" s="1570"/>
      <c r="B922" s="18">
        <v>8</v>
      </c>
      <c r="C922" s="482" t="s">
        <v>748</v>
      </c>
      <c r="D922" s="415">
        <v>22</v>
      </c>
      <c r="E922" s="415" t="s">
        <v>55</v>
      </c>
      <c r="F922" s="112">
        <v>18.352000000000004</v>
      </c>
      <c r="G922" s="418">
        <v>2.7763400000000003</v>
      </c>
      <c r="H922" s="418">
        <v>3.52</v>
      </c>
      <c r="I922" s="418">
        <v>12.055660000000001</v>
      </c>
      <c r="J922" s="418">
        <v>1230.47</v>
      </c>
      <c r="K922" s="531">
        <v>12.055660000000001</v>
      </c>
      <c r="L922" s="418">
        <v>1230.47</v>
      </c>
      <c r="M922" s="483">
        <v>9.7976057929084013E-3</v>
      </c>
      <c r="N922" s="530">
        <v>241</v>
      </c>
      <c r="O922" s="180">
        <v>2.3612229960909246</v>
      </c>
      <c r="P922" s="353">
        <v>587.85634757450407</v>
      </c>
      <c r="Q922" s="181">
        <v>141.67337976545551</v>
      </c>
      <c r="S922" s="58"/>
      <c r="T922" s="58"/>
    </row>
    <row r="923" spans="1:20" ht="12.75">
      <c r="A923" s="1570"/>
      <c r="B923" s="18">
        <v>9</v>
      </c>
      <c r="C923" s="482" t="s">
        <v>749</v>
      </c>
      <c r="D923" s="415">
        <v>45</v>
      </c>
      <c r="E923" s="415" t="s">
        <v>55</v>
      </c>
      <c r="F923" s="112">
        <v>34.932000000000002</v>
      </c>
      <c r="G923" s="418">
        <v>4.8161000000000005</v>
      </c>
      <c r="H923" s="418">
        <v>7.2</v>
      </c>
      <c r="I923" s="418">
        <v>22.915900000000001</v>
      </c>
      <c r="J923" s="418">
        <v>2324.67</v>
      </c>
      <c r="K923" s="531">
        <v>22.915900000000001</v>
      </c>
      <c r="L923" s="418">
        <v>2324.67</v>
      </c>
      <c r="M923" s="483">
        <v>9.8577002327212039E-3</v>
      </c>
      <c r="N923" s="530">
        <v>241</v>
      </c>
      <c r="O923" s="180">
        <v>2.3757057560858104</v>
      </c>
      <c r="P923" s="353">
        <v>591.46201396327228</v>
      </c>
      <c r="Q923" s="181">
        <v>142.54234536514861</v>
      </c>
      <c r="S923" s="58"/>
      <c r="T923" s="58"/>
    </row>
    <row r="924" spans="1:20" ht="13.5" thickBot="1">
      <c r="A924" s="1571"/>
      <c r="B924" s="60" t="s">
        <v>43</v>
      </c>
      <c r="C924" s="954"/>
      <c r="D924" s="424"/>
      <c r="E924" s="424"/>
      <c r="F924" s="955"/>
      <c r="G924" s="427"/>
      <c r="H924" s="427"/>
      <c r="I924" s="427"/>
      <c r="J924" s="427"/>
      <c r="K924" s="956"/>
      <c r="L924" s="427"/>
      <c r="M924" s="957"/>
      <c r="N924" s="958"/>
      <c r="O924" s="959"/>
      <c r="P924" s="305"/>
      <c r="Q924" s="306"/>
      <c r="S924" s="58"/>
      <c r="T924" s="58"/>
    </row>
    <row r="925" spans="1:20" ht="12.75" customHeight="1">
      <c r="A925" s="1572" t="s">
        <v>478</v>
      </c>
      <c r="B925" s="299">
        <v>1</v>
      </c>
      <c r="C925" s="960" t="s">
        <v>550</v>
      </c>
      <c r="D925" s="435">
        <v>30</v>
      </c>
      <c r="E925" s="435" t="s">
        <v>55</v>
      </c>
      <c r="F925" s="438">
        <v>32.745000000000005</v>
      </c>
      <c r="G925" s="438">
        <v>4.4194800000000001</v>
      </c>
      <c r="H925" s="438">
        <v>4.8</v>
      </c>
      <c r="I925" s="438">
        <v>23.52552</v>
      </c>
      <c r="J925" s="438">
        <v>1511.9</v>
      </c>
      <c r="K925" s="534">
        <v>23.52552</v>
      </c>
      <c r="L925" s="438">
        <v>1511.9</v>
      </c>
      <c r="M925" s="912">
        <v>1.5560235465308551E-2</v>
      </c>
      <c r="N925" s="547">
        <v>241</v>
      </c>
      <c r="O925" s="443">
        <v>3.7500167471393606</v>
      </c>
      <c r="P925" s="443">
        <v>933.61412791851308</v>
      </c>
      <c r="Q925" s="444">
        <v>225.00100482836166</v>
      </c>
      <c r="S925" s="58"/>
      <c r="T925" s="58"/>
    </row>
    <row r="926" spans="1:20" ht="12.75">
      <c r="A926" s="1573"/>
      <c r="B926" s="293">
        <v>2</v>
      </c>
      <c r="C926" s="567" t="s">
        <v>750</v>
      </c>
      <c r="D926" s="263">
        <v>3</v>
      </c>
      <c r="E926" s="263" t="s">
        <v>55</v>
      </c>
      <c r="F926" s="446">
        <v>8.952</v>
      </c>
      <c r="G926" s="446">
        <v>0</v>
      </c>
      <c r="H926" s="446">
        <v>0</v>
      </c>
      <c r="I926" s="446">
        <v>8.952</v>
      </c>
      <c r="J926" s="446">
        <v>572.65</v>
      </c>
      <c r="K926" s="535">
        <v>8.952</v>
      </c>
      <c r="L926" s="446">
        <v>572.65</v>
      </c>
      <c r="M926" s="490">
        <v>1.5632585348816903E-2</v>
      </c>
      <c r="N926" s="494">
        <v>241</v>
      </c>
      <c r="O926" s="260">
        <v>3.7674530690648735</v>
      </c>
      <c r="P926" s="260">
        <v>937.95512092901424</v>
      </c>
      <c r="Q926" s="261">
        <v>226.04718414389242</v>
      </c>
      <c r="S926" s="58"/>
      <c r="T926" s="58"/>
    </row>
    <row r="927" spans="1:20" ht="12.75">
      <c r="A927" s="1573"/>
      <c r="B927" s="293">
        <v>3</v>
      </c>
      <c r="C927" s="492" t="s">
        <v>551</v>
      </c>
      <c r="D927" s="263">
        <v>60</v>
      </c>
      <c r="E927" s="263">
        <v>1969</v>
      </c>
      <c r="F927" s="446">
        <v>57.796999999999997</v>
      </c>
      <c r="G927" s="446">
        <v>5.2127200000000009</v>
      </c>
      <c r="H927" s="446">
        <v>9.6</v>
      </c>
      <c r="I927" s="446">
        <v>42.984279999999998</v>
      </c>
      <c r="J927" s="446">
        <v>2701.09</v>
      </c>
      <c r="K927" s="535">
        <v>42.984279999999998</v>
      </c>
      <c r="L927" s="446">
        <v>2701.09</v>
      </c>
      <c r="M927" s="493">
        <v>1.5913679292433792E-2</v>
      </c>
      <c r="N927" s="494">
        <v>241</v>
      </c>
      <c r="O927" s="260">
        <v>3.835196709476544</v>
      </c>
      <c r="P927" s="260">
        <v>954.82075754602761</v>
      </c>
      <c r="Q927" s="267">
        <v>230.11180256859265</v>
      </c>
      <c r="S927" s="58"/>
      <c r="T927" s="58"/>
    </row>
    <row r="928" spans="1:20" ht="12.75">
      <c r="A928" s="1573"/>
      <c r="B928" s="293">
        <v>4</v>
      </c>
      <c r="C928" s="492" t="s">
        <v>751</v>
      </c>
      <c r="D928" s="263">
        <v>36</v>
      </c>
      <c r="E928" s="263" t="s">
        <v>55</v>
      </c>
      <c r="F928" s="446">
        <v>47.667000000000002</v>
      </c>
      <c r="G928" s="446">
        <v>4.4194800000000001</v>
      </c>
      <c r="H928" s="446">
        <v>5.6000000000000005</v>
      </c>
      <c r="I928" s="446">
        <v>37.64752</v>
      </c>
      <c r="J928" s="446">
        <v>2330</v>
      </c>
      <c r="K928" s="535">
        <v>37.64752</v>
      </c>
      <c r="L928" s="446">
        <v>2330</v>
      </c>
      <c r="M928" s="493">
        <v>1.61577339055794E-2</v>
      </c>
      <c r="N928" s="494">
        <v>241</v>
      </c>
      <c r="O928" s="266">
        <v>3.8940138712446353</v>
      </c>
      <c r="P928" s="260">
        <v>969.46403433476405</v>
      </c>
      <c r="Q928" s="267">
        <v>233.64083227467813</v>
      </c>
      <c r="S928" s="58"/>
      <c r="T928" s="58"/>
    </row>
    <row r="929" spans="1:20" ht="12.75">
      <c r="A929" s="1573"/>
      <c r="B929" s="293">
        <v>5</v>
      </c>
      <c r="C929" s="492" t="s">
        <v>752</v>
      </c>
      <c r="D929" s="263">
        <v>60</v>
      </c>
      <c r="E929" s="263">
        <v>1970</v>
      </c>
      <c r="F929" s="446">
        <v>59.226999999999997</v>
      </c>
      <c r="G929" s="446">
        <v>5.1392889999999998</v>
      </c>
      <c r="H929" s="446">
        <v>9.6</v>
      </c>
      <c r="I929" s="446">
        <v>44.487710999999997</v>
      </c>
      <c r="J929" s="446">
        <v>2697.76</v>
      </c>
      <c r="K929" s="535">
        <v>44.487710999999997</v>
      </c>
      <c r="L929" s="446">
        <v>2697.76</v>
      </c>
      <c r="M929" s="493">
        <v>1.6490611099578906E-2</v>
      </c>
      <c r="N929" s="494">
        <v>241</v>
      </c>
      <c r="O929" s="266">
        <v>3.9742372749985164</v>
      </c>
      <c r="P929" s="260">
        <v>989.4366659747343</v>
      </c>
      <c r="Q929" s="267">
        <v>238.45423649991096</v>
      </c>
      <c r="S929" s="58"/>
      <c r="T929" s="58"/>
    </row>
    <row r="930" spans="1:20" ht="12.75">
      <c r="A930" s="1573"/>
      <c r="B930" s="293">
        <v>6</v>
      </c>
      <c r="C930" s="492" t="s">
        <v>753</v>
      </c>
      <c r="D930" s="263">
        <v>75</v>
      </c>
      <c r="E930" s="263">
        <v>1982</v>
      </c>
      <c r="F930" s="446">
        <v>91.103999999999999</v>
      </c>
      <c r="G930" s="446">
        <v>12.40854</v>
      </c>
      <c r="H930" s="446">
        <v>12</v>
      </c>
      <c r="I930" s="446">
        <v>66.695459999999997</v>
      </c>
      <c r="J930" s="446">
        <v>4032.92</v>
      </c>
      <c r="K930" s="535">
        <v>66.695459999999997</v>
      </c>
      <c r="L930" s="446">
        <v>4032.92</v>
      </c>
      <c r="M930" s="493">
        <v>1.6537759241442924E-2</v>
      </c>
      <c r="N930" s="494">
        <v>241</v>
      </c>
      <c r="O930" s="266">
        <v>3.9855999771877446</v>
      </c>
      <c r="P930" s="260">
        <v>992.26555448657541</v>
      </c>
      <c r="Q930" s="267">
        <v>239.13599863126467</v>
      </c>
      <c r="S930" s="58"/>
      <c r="T930" s="58"/>
    </row>
    <row r="931" spans="1:20" ht="12.75">
      <c r="A931" s="1573"/>
      <c r="B931" s="293">
        <v>7</v>
      </c>
      <c r="C931" s="492" t="s">
        <v>754</v>
      </c>
      <c r="D931" s="263">
        <v>14</v>
      </c>
      <c r="E931" s="263">
        <v>1987</v>
      </c>
      <c r="F931" s="446">
        <v>17.427</v>
      </c>
      <c r="G931" s="446">
        <v>2.3230600000000003</v>
      </c>
      <c r="H931" s="446">
        <v>2.2400000000000002</v>
      </c>
      <c r="I931" s="446">
        <v>12.863939999999999</v>
      </c>
      <c r="J931" s="446">
        <v>772.96</v>
      </c>
      <c r="K931" s="535">
        <v>12.863939999999999</v>
      </c>
      <c r="L931" s="446">
        <v>772.96</v>
      </c>
      <c r="M931" s="493">
        <v>1.6642439453529289E-2</v>
      </c>
      <c r="N931" s="494">
        <v>241</v>
      </c>
      <c r="O931" s="266">
        <v>4.0108279083005582</v>
      </c>
      <c r="P931" s="260">
        <v>998.54636721175734</v>
      </c>
      <c r="Q931" s="267">
        <v>240.64967449803351</v>
      </c>
      <c r="S931" s="58"/>
      <c r="T931" s="58"/>
    </row>
    <row r="932" spans="1:20" ht="12.75">
      <c r="A932" s="1573"/>
      <c r="B932" s="293">
        <v>8</v>
      </c>
      <c r="C932" s="492" t="s">
        <v>755</v>
      </c>
      <c r="D932" s="263">
        <v>60</v>
      </c>
      <c r="E932" s="263">
        <v>1967</v>
      </c>
      <c r="F932" s="446">
        <v>60.512999999999998</v>
      </c>
      <c r="G932" s="446">
        <v>5.6660000000000004</v>
      </c>
      <c r="H932" s="446">
        <v>9.6</v>
      </c>
      <c r="I932" s="446">
        <v>45.247</v>
      </c>
      <c r="J932" s="446">
        <v>2699.69</v>
      </c>
      <c r="K932" s="535">
        <v>45.247</v>
      </c>
      <c r="L932" s="446">
        <v>2699.69</v>
      </c>
      <c r="M932" s="493">
        <v>1.6760072452763095E-2</v>
      </c>
      <c r="N932" s="494">
        <v>241</v>
      </c>
      <c r="O932" s="266">
        <v>4.0391774611159059</v>
      </c>
      <c r="P932" s="260">
        <v>1005.6043471657856</v>
      </c>
      <c r="Q932" s="267">
        <v>242.35064766695433</v>
      </c>
      <c r="S932" s="58"/>
      <c r="T932" s="58"/>
    </row>
    <row r="933" spans="1:20" ht="12.75">
      <c r="A933" s="1573"/>
      <c r="B933" s="293">
        <v>9</v>
      </c>
      <c r="C933" s="492" t="s">
        <v>756</v>
      </c>
      <c r="D933" s="263">
        <v>45</v>
      </c>
      <c r="E933" s="263">
        <v>1982</v>
      </c>
      <c r="F933" s="446">
        <v>51.786000000000001</v>
      </c>
      <c r="G933" s="446">
        <v>5.0259689999999999</v>
      </c>
      <c r="H933" s="446">
        <v>7.2</v>
      </c>
      <c r="I933" s="446">
        <v>39.560031000000002</v>
      </c>
      <c r="J933" s="446">
        <v>2313.5</v>
      </c>
      <c r="K933" s="535">
        <v>39.560031000000002</v>
      </c>
      <c r="L933" s="446">
        <v>2313.5</v>
      </c>
      <c r="M933" s="493">
        <v>1.7099645990922844E-2</v>
      </c>
      <c r="N933" s="494">
        <v>241</v>
      </c>
      <c r="O933" s="266">
        <v>4.1210146838124055</v>
      </c>
      <c r="P933" s="260">
        <v>1025.9787594553707</v>
      </c>
      <c r="Q933" s="267">
        <v>247.26088102874434</v>
      </c>
      <c r="S933" s="58"/>
      <c r="T933" s="58"/>
    </row>
    <row r="934" spans="1:20" ht="13.5" thickBot="1">
      <c r="A934" s="1574"/>
      <c r="B934" s="300" t="s">
        <v>39</v>
      </c>
      <c r="C934" s="536" t="s">
        <v>552</v>
      </c>
      <c r="D934" s="449">
        <v>45</v>
      </c>
      <c r="E934" s="449" t="s">
        <v>55</v>
      </c>
      <c r="F934" s="452">
        <v>50.243000000000002</v>
      </c>
      <c r="G934" s="452">
        <v>3.1162999999999998</v>
      </c>
      <c r="H934" s="452">
        <v>7.2</v>
      </c>
      <c r="I934" s="452">
        <v>39.926700000000004</v>
      </c>
      <c r="J934" s="452">
        <v>2328.7200000000003</v>
      </c>
      <c r="K934" s="537">
        <v>39.926700000000004</v>
      </c>
      <c r="L934" s="452">
        <v>2328.7200000000003</v>
      </c>
      <c r="M934" s="495">
        <v>1.7145341646913326E-2</v>
      </c>
      <c r="N934" s="496">
        <v>241</v>
      </c>
      <c r="O934" s="458">
        <v>4.1320273369061118</v>
      </c>
      <c r="P934" s="458">
        <v>1028.7204988147996</v>
      </c>
      <c r="Q934" s="459">
        <v>247.9216402143667</v>
      </c>
      <c r="S934" s="58"/>
      <c r="T934" s="58"/>
    </row>
    <row r="935" spans="1:20" ht="12.75" customHeight="1">
      <c r="A935" s="1589" t="s">
        <v>477</v>
      </c>
      <c r="B935" s="324">
        <v>1</v>
      </c>
      <c r="C935" s="497" t="s">
        <v>757</v>
      </c>
      <c r="D935" s="460">
        <v>18</v>
      </c>
      <c r="E935" s="460" t="s">
        <v>55</v>
      </c>
      <c r="F935" s="463">
        <v>29.783000000000001</v>
      </c>
      <c r="G935" s="463">
        <v>2.9463200000000001</v>
      </c>
      <c r="H935" s="463">
        <v>2.88</v>
      </c>
      <c r="I935" s="463">
        <v>23.956680000000002</v>
      </c>
      <c r="J935" s="463">
        <v>1026.2</v>
      </c>
      <c r="K935" s="538">
        <v>23.956680000000002</v>
      </c>
      <c r="L935" s="539">
        <v>1026.2</v>
      </c>
      <c r="M935" s="500">
        <v>2.3345039953225493E-2</v>
      </c>
      <c r="N935" s="501">
        <v>241</v>
      </c>
      <c r="O935" s="502">
        <v>5.6261546287273436</v>
      </c>
      <c r="P935" s="502">
        <v>1400.7023971935296</v>
      </c>
      <c r="Q935" s="503">
        <v>337.5692777236406</v>
      </c>
      <c r="S935" s="58"/>
      <c r="T935" s="58"/>
    </row>
    <row r="936" spans="1:20" ht="12.75">
      <c r="A936" s="1590"/>
      <c r="B936" s="316">
        <v>2</v>
      </c>
      <c r="C936" s="504" t="s">
        <v>758</v>
      </c>
      <c r="D936" s="465">
        <v>45</v>
      </c>
      <c r="E936" s="465">
        <v>1976</v>
      </c>
      <c r="F936" s="468">
        <v>67.094000000000008</v>
      </c>
      <c r="G936" s="468">
        <v>5.0994000000000002</v>
      </c>
      <c r="H936" s="468">
        <v>7.2</v>
      </c>
      <c r="I936" s="468">
        <v>54.794600000000003</v>
      </c>
      <c r="J936" s="468">
        <v>2346.48</v>
      </c>
      <c r="K936" s="540">
        <v>54.794600000000003</v>
      </c>
      <c r="L936" s="468">
        <v>2346.48</v>
      </c>
      <c r="M936" s="505">
        <v>2.3351829122771131E-2</v>
      </c>
      <c r="N936" s="507">
        <v>241</v>
      </c>
      <c r="O936" s="278">
        <v>5.6277908185878429</v>
      </c>
      <c r="P936" s="502">
        <v>1401.1097473662678</v>
      </c>
      <c r="Q936" s="279">
        <v>337.66744911527053</v>
      </c>
      <c r="S936" s="58"/>
      <c r="T936" s="58"/>
    </row>
    <row r="937" spans="1:20" ht="12.75">
      <c r="A937" s="1590"/>
      <c r="B937" s="316">
        <v>3</v>
      </c>
      <c r="C937" s="504" t="s">
        <v>759</v>
      </c>
      <c r="D937" s="465">
        <v>45</v>
      </c>
      <c r="E937" s="465">
        <v>1986</v>
      </c>
      <c r="F937" s="468">
        <v>67.209000000000003</v>
      </c>
      <c r="G937" s="468">
        <v>5.4960199999999997</v>
      </c>
      <c r="H937" s="468">
        <v>7.2</v>
      </c>
      <c r="I937" s="468">
        <v>54.512979999999999</v>
      </c>
      <c r="J937" s="468">
        <v>2324.9</v>
      </c>
      <c r="K937" s="540">
        <v>54.512979999999999</v>
      </c>
      <c r="L937" s="468">
        <v>2324.9</v>
      </c>
      <c r="M937" s="505">
        <v>2.3447451503290462E-2</v>
      </c>
      <c r="N937" s="507">
        <v>241</v>
      </c>
      <c r="O937" s="278">
        <v>5.6508358122930016</v>
      </c>
      <c r="P937" s="502">
        <v>1406.8470901974276</v>
      </c>
      <c r="Q937" s="279">
        <v>339.05014873758006</v>
      </c>
      <c r="S937" s="58"/>
      <c r="T937" s="58"/>
    </row>
    <row r="938" spans="1:20" ht="12.75">
      <c r="A938" s="1590"/>
      <c r="B938" s="316">
        <v>4</v>
      </c>
      <c r="C938" s="504" t="s">
        <v>760</v>
      </c>
      <c r="D938" s="465">
        <v>45</v>
      </c>
      <c r="E938" s="465">
        <v>1976</v>
      </c>
      <c r="F938" s="468">
        <v>67.587000000000003</v>
      </c>
      <c r="G938" s="468">
        <v>5.8024370000000003</v>
      </c>
      <c r="H938" s="468">
        <v>7.2</v>
      </c>
      <c r="I938" s="468">
        <v>54.584563000000003</v>
      </c>
      <c r="J938" s="468">
        <v>2326.7200000000003</v>
      </c>
      <c r="K938" s="540">
        <v>54.584563000000003</v>
      </c>
      <c r="L938" s="468">
        <v>2326.7200000000003</v>
      </c>
      <c r="M938" s="505">
        <v>2.3459876134644477E-2</v>
      </c>
      <c r="N938" s="507">
        <v>241</v>
      </c>
      <c r="O938" s="278">
        <v>5.6538301484493187</v>
      </c>
      <c r="P938" s="502">
        <v>1407.5925680786688</v>
      </c>
      <c r="Q938" s="279">
        <v>339.22980890695919</v>
      </c>
      <c r="S938" s="58"/>
      <c r="T938" s="58"/>
    </row>
    <row r="939" spans="1:20" ht="12.75">
      <c r="A939" s="1590"/>
      <c r="B939" s="316">
        <v>5</v>
      </c>
      <c r="C939" s="504" t="s">
        <v>761</v>
      </c>
      <c r="D939" s="465">
        <v>24</v>
      </c>
      <c r="E939" s="465">
        <v>1997</v>
      </c>
      <c r="F939" s="468">
        <v>34.015000000000001</v>
      </c>
      <c r="G939" s="468">
        <v>2.6630200000000004</v>
      </c>
      <c r="H939" s="468">
        <v>3.52</v>
      </c>
      <c r="I939" s="468">
        <v>27.831979999999998</v>
      </c>
      <c r="J939" s="468">
        <v>1184.83</v>
      </c>
      <c r="K939" s="540">
        <v>27.831979999999998</v>
      </c>
      <c r="L939" s="468">
        <v>1184.83</v>
      </c>
      <c r="M939" s="505">
        <v>2.3490272866149575E-2</v>
      </c>
      <c r="N939" s="507">
        <v>241</v>
      </c>
      <c r="O939" s="278">
        <v>5.661155760742048</v>
      </c>
      <c r="P939" s="502">
        <v>1409.4163719689745</v>
      </c>
      <c r="Q939" s="279">
        <v>339.66934564452288</v>
      </c>
      <c r="S939" s="58"/>
      <c r="T939" s="58"/>
    </row>
    <row r="940" spans="1:20" ht="12.75">
      <c r="A940" s="1590"/>
      <c r="B940" s="316">
        <v>6</v>
      </c>
      <c r="C940" s="504" t="s">
        <v>762</v>
      </c>
      <c r="D940" s="465">
        <v>30</v>
      </c>
      <c r="E940" s="465" t="s">
        <v>55</v>
      </c>
      <c r="F940" s="468">
        <v>44.344999999999999</v>
      </c>
      <c r="G940" s="468">
        <v>3.9095400000000002</v>
      </c>
      <c r="H940" s="468">
        <v>4.72</v>
      </c>
      <c r="I940" s="468">
        <v>35.71546</v>
      </c>
      <c r="J940" s="468">
        <v>1511.29</v>
      </c>
      <c r="K940" s="540">
        <v>35.71546</v>
      </c>
      <c r="L940" s="468">
        <v>1511.29</v>
      </c>
      <c r="M940" s="505">
        <v>2.3632433219302716E-2</v>
      </c>
      <c r="N940" s="507">
        <v>241</v>
      </c>
      <c r="O940" s="278">
        <v>5.6954164058519545</v>
      </c>
      <c r="P940" s="502">
        <v>1417.945993158163</v>
      </c>
      <c r="Q940" s="279">
        <v>341.72498435111726</v>
      </c>
      <c r="S940" s="58"/>
      <c r="T940" s="58"/>
    </row>
    <row r="941" spans="1:20" ht="12.75">
      <c r="A941" s="1590"/>
      <c r="B941" s="316">
        <v>7</v>
      </c>
      <c r="C941" s="504" t="s">
        <v>763</v>
      </c>
      <c r="D941" s="465">
        <v>45</v>
      </c>
      <c r="E941" s="465">
        <v>1990</v>
      </c>
      <c r="F941" s="468">
        <v>68.489000000000004</v>
      </c>
      <c r="G941" s="468">
        <v>5.7793200000000002</v>
      </c>
      <c r="H941" s="468">
        <v>7.2</v>
      </c>
      <c r="I941" s="468">
        <v>55.509680000000003</v>
      </c>
      <c r="J941" s="468">
        <v>2345.0500000000002</v>
      </c>
      <c r="K941" s="540">
        <v>55.509680000000003</v>
      </c>
      <c r="L941" s="468">
        <v>2345.0500000000002</v>
      </c>
      <c r="M941" s="505">
        <v>2.3671000618323702E-2</v>
      </c>
      <c r="N941" s="507">
        <v>241</v>
      </c>
      <c r="O941" s="278">
        <v>5.7047111490160125</v>
      </c>
      <c r="P941" s="502">
        <v>1420.2600370994221</v>
      </c>
      <c r="Q941" s="279">
        <v>342.28266894096072</v>
      </c>
      <c r="S941" s="58"/>
      <c r="T941" s="58"/>
    </row>
    <row r="942" spans="1:20" ht="12.75">
      <c r="A942" s="1590"/>
      <c r="B942" s="316">
        <v>8</v>
      </c>
      <c r="C942" s="504" t="s">
        <v>764</v>
      </c>
      <c r="D942" s="465">
        <v>65</v>
      </c>
      <c r="E942" s="465">
        <v>1984</v>
      </c>
      <c r="F942" s="468">
        <v>70.122</v>
      </c>
      <c r="G942" s="468">
        <v>4.47614</v>
      </c>
      <c r="H942" s="468">
        <v>10.4</v>
      </c>
      <c r="I942" s="468">
        <v>55.24586</v>
      </c>
      <c r="J942" s="468">
        <v>2333.4700000000003</v>
      </c>
      <c r="K942" s="540">
        <v>55.24586</v>
      </c>
      <c r="L942" s="468">
        <v>2333.4700000000003</v>
      </c>
      <c r="M942" s="505">
        <v>2.3675410440245639E-2</v>
      </c>
      <c r="N942" s="507">
        <v>241</v>
      </c>
      <c r="O942" s="278">
        <v>5.7057739160991989</v>
      </c>
      <c r="P942" s="502">
        <v>1420.5246264147383</v>
      </c>
      <c r="Q942" s="279">
        <v>342.34643496595197</v>
      </c>
      <c r="S942" s="58"/>
      <c r="T942" s="58"/>
    </row>
    <row r="943" spans="1:20" ht="12.75">
      <c r="A943" s="1590"/>
      <c r="B943" s="316">
        <v>9</v>
      </c>
      <c r="C943" s="504" t="s">
        <v>553</v>
      </c>
      <c r="D943" s="465">
        <v>54</v>
      </c>
      <c r="E943" s="465">
        <v>1986</v>
      </c>
      <c r="F943" s="468">
        <v>86.128</v>
      </c>
      <c r="G943" s="468">
        <v>6.4025800000000004</v>
      </c>
      <c r="H943" s="468">
        <v>8.64</v>
      </c>
      <c r="I943" s="468">
        <v>71.085419999999999</v>
      </c>
      <c r="J943" s="468">
        <v>2994.4</v>
      </c>
      <c r="K943" s="540">
        <v>71.085419999999999</v>
      </c>
      <c r="L943" s="468">
        <v>2994.4</v>
      </c>
      <c r="M943" s="505">
        <v>2.3739453646807372E-2</v>
      </c>
      <c r="N943" s="507">
        <v>241</v>
      </c>
      <c r="O943" s="278">
        <v>5.7212083288805768</v>
      </c>
      <c r="P943" s="502">
        <v>1424.3672188084424</v>
      </c>
      <c r="Q943" s="279">
        <v>343.27249973283466</v>
      </c>
      <c r="S943" s="58"/>
      <c r="T943" s="58"/>
    </row>
    <row r="944" spans="1:20" ht="13.5" thickBot="1">
      <c r="A944" s="1591"/>
      <c r="B944" s="320" t="s">
        <v>39</v>
      </c>
      <c r="C944" s="541" t="s">
        <v>765</v>
      </c>
      <c r="D944" s="472">
        <v>28</v>
      </c>
      <c r="E944" s="472">
        <v>1987</v>
      </c>
      <c r="F944" s="475">
        <v>43.160000000000004</v>
      </c>
      <c r="G944" s="475">
        <v>2.6462490000000005</v>
      </c>
      <c r="H944" s="475">
        <v>4.6399999999999997</v>
      </c>
      <c r="I944" s="475">
        <v>35.873751000000006</v>
      </c>
      <c r="J944" s="475">
        <v>1509.29</v>
      </c>
      <c r="K944" s="542">
        <v>35.873751000000006</v>
      </c>
      <c r="L944" s="475">
        <v>1509.29</v>
      </c>
      <c r="M944" s="508">
        <v>2.3768626970297295E-2</v>
      </c>
      <c r="N944" s="543">
        <v>241</v>
      </c>
      <c r="O944" s="282">
        <v>5.7282390998416481</v>
      </c>
      <c r="P944" s="282">
        <v>1426.1176182178376</v>
      </c>
      <c r="Q944" s="283">
        <v>343.69434599049885</v>
      </c>
      <c r="S944" s="58"/>
      <c r="T944" s="58"/>
    </row>
    <row r="945" spans="1:20" ht="12.75" customHeight="1">
      <c r="A945" s="1592" t="s">
        <v>480</v>
      </c>
      <c r="B945" s="24">
        <v>1</v>
      </c>
      <c r="C945" s="116" t="s">
        <v>766</v>
      </c>
      <c r="D945" s="382">
        <v>18</v>
      </c>
      <c r="E945" s="382">
        <v>1974</v>
      </c>
      <c r="F945" s="224">
        <v>26.003</v>
      </c>
      <c r="G945" s="224">
        <v>1.3031800000000002</v>
      </c>
      <c r="H945" s="224">
        <v>2.6941860000000002</v>
      </c>
      <c r="I945" s="224">
        <v>22.005634000000001</v>
      </c>
      <c r="J945" s="224">
        <v>794.45</v>
      </c>
      <c r="K945" s="341">
        <v>22.005634000000001</v>
      </c>
      <c r="L945" s="332">
        <v>794.45</v>
      </c>
      <c r="M945" s="308">
        <v>2.7699205739820001E-2</v>
      </c>
      <c r="N945" s="309">
        <v>241</v>
      </c>
      <c r="O945" s="310">
        <v>6.6755085832966206</v>
      </c>
      <c r="P945" s="310">
        <v>1661.9523443892001</v>
      </c>
      <c r="Q945" s="311">
        <v>400.53051499779718</v>
      </c>
      <c r="S945" s="58"/>
      <c r="T945" s="58"/>
    </row>
    <row r="946" spans="1:20" ht="12.75">
      <c r="A946" s="1593"/>
      <c r="B946" s="26">
        <v>2</v>
      </c>
      <c r="C946" s="383" t="s">
        <v>554</v>
      </c>
      <c r="D946" s="384">
        <v>36</v>
      </c>
      <c r="E946" s="384" t="s">
        <v>55</v>
      </c>
      <c r="F946" s="230">
        <v>66.388999999999996</v>
      </c>
      <c r="G946" s="230">
        <v>4.3061600000000002</v>
      </c>
      <c r="H946" s="230">
        <v>5.76</v>
      </c>
      <c r="I946" s="230">
        <v>56.322839999999999</v>
      </c>
      <c r="J946" s="230">
        <v>2009.0800000000002</v>
      </c>
      <c r="K946" s="342">
        <v>56.322839999999999</v>
      </c>
      <c r="L946" s="230">
        <v>2009.0800000000002</v>
      </c>
      <c r="M946" s="386">
        <v>2.8034144981782704E-2</v>
      </c>
      <c r="N946" s="387">
        <v>241</v>
      </c>
      <c r="O946" s="388">
        <v>6.7562289406096321</v>
      </c>
      <c r="P946" s="310">
        <v>1682.0486989069623</v>
      </c>
      <c r="Q946" s="389">
        <v>405.37373643657793</v>
      </c>
      <c r="S946" s="58"/>
      <c r="T946" s="58"/>
    </row>
    <row r="947" spans="1:20" ht="12.75">
      <c r="A947" s="1593"/>
      <c r="B947" s="26">
        <v>3</v>
      </c>
      <c r="C947" s="383" t="s">
        <v>767</v>
      </c>
      <c r="D947" s="384">
        <v>60</v>
      </c>
      <c r="E947" s="384">
        <v>1989</v>
      </c>
      <c r="F947" s="230">
        <v>81.395999999999987</v>
      </c>
      <c r="G947" s="230">
        <v>4.2495000000000003</v>
      </c>
      <c r="H947" s="230">
        <v>10.16</v>
      </c>
      <c r="I947" s="230">
        <v>66.986499999999992</v>
      </c>
      <c r="J947" s="230">
        <v>2358.4</v>
      </c>
      <c r="K947" s="342">
        <v>66.986499999999992</v>
      </c>
      <c r="L947" s="230">
        <v>2358.4</v>
      </c>
      <c r="M947" s="386">
        <v>2.8403366689280864E-2</v>
      </c>
      <c r="N947" s="387">
        <v>241</v>
      </c>
      <c r="O947" s="388">
        <v>6.8452113721166885</v>
      </c>
      <c r="P947" s="310">
        <v>1704.202001356852</v>
      </c>
      <c r="Q947" s="389">
        <v>410.71268232700129</v>
      </c>
      <c r="S947" s="58"/>
      <c r="T947" s="58"/>
    </row>
    <row r="948" spans="1:20" ht="12.75">
      <c r="A948" s="1593"/>
      <c r="B948" s="26">
        <v>4</v>
      </c>
      <c r="C948" s="383" t="s">
        <v>768</v>
      </c>
      <c r="D948" s="384">
        <v>22</v>
      </c>
      <c r="E948" s="384" t="s">
        <v>55</v>
      </c>
      <c r="F948" s="230">
        <v>40.338999999999999</v>
      </c>
      <c r="G948" s="230">
        <v>3.4562599999999999</v>
      </c>
      <c r="H948" s="230">
        <v>3.52</v>
      </c>
      <c r="I948" s="230">
        <v>33.362740000000002</v>
      </c>
      <c r="J948" s="230">
        <v>1167.58</v>
      </c>
      <c r="K948" s="342">
        <v>33.362740000000002</v>
      </c>
      <c r="L948" s="230">
        <v>1167.58</v>
      </c>
      <c r="M948" s="386">
        <v>2.857426471847754E-2</v>
      </c>
      <c r="N948" s="387">
        <v>241</v>
      </c>
      <c r="O948" s="388">
        <v>6.8863977971530872</v>
      </c>
      <c r="P948" s="310">
        <v>1714.4558831086524</v>
      </c>
      <c r="Q948" s="389">
        <v>413.1838678291852</v>
      </c>
      <c r="S948" s="58"/>
      <c r="T948" s="58"/>
    </row>
    <row r="949" spans="1:20" ht="12.75">
      <c r="A949" s="1593"/>
      <c r="B949" s="26">
        <v>5</v>
      </c>
      <c r="C949" s="383" t="s">
        <v>769</v>
      </c>
      <c r="D949" s="384">
        <v>18</v>
      </c>
      <c r="E949" s="384">
        <v>1984</v>
      </c>
      <c r="F949" s="230">
        <v>32.941000000000003</v>
      </c>
      <c r="G949" s="230">
        <v>2.2664</v>
      </c>
      <c r="H949" s="230">
        <v>2.88</v>
      </c>
      <c r="I949" s="230">
        <v>27.794600000000003</v>
      </c>
      <c r="J949" s="230">
        <v>970.36</v>
      </c>
      <c r="K949" s="342">
        <v>27.794600000000003</v>
      </c>
      <c r="L949" s="230">
        <v>970.36</v>
      </c>
      <c r="M949" s="386">
        <v>2.8643596191104334E-2</v>
      </c>
      <c r="N949" s="387">
        <v>241</v>
      </c>
      <c r="O949" s="388">
        <v>6.9031066820561442</v>
      </c>
      <c r="P949" s="310">
        <v>1718.61577146626</v>
      </c>
      <c r="Q949" s="389">
        <v>414.18640092336864</v>
      </c>
      <c r="S949" s="58"/>
      <c r="T949" s="58"/>
    </row>
    <row r="950" spans="1:20" ht="12.75">
      <c r="A950" s="1593"/>
      <c r="B950" s="26">
        <v>6</v>
      </c>
      <c r="C950" s="383" t="s">
        <v>435</v>
      </c>
      <c r="D950" s="384">
        <v>130</v>
      </c>
      <c r="E950" s="384">
        <v>1987</v>
      </c>
      <c r="F950" s="230">
        <v>125.614</v>
      </c>
      <c r="G950" s="230">
        <v>0</v>
      </c>
      <c r="H950" s="230">
        <v>0</v>
      </c>
      <c r="I950" s="230">
        <v>125.614</v>
      </c>
      <c r="J950" s="230">
        <v>4260.09</v>
      </c>
      <c r="K950" s="342">
        <v>125.614</v>
      </c>
      <c r="L950" s="230">
        <v>4260.09</v>
      </c>
      <c r="M950" s="386">
        <v>2.9486231511540836E-2</v>
      </c>
      <c r="N950" s="387">
        <v>241</v>
      </c>
      <c r="O950" s="388">
        <v>7.1061817942813414</v>
      </c>
      <c r="P950" s="310">
        <v>1769.1738906924502</v>
      </c>
      <c r="Q950" s="389">
        <v>426.37090765688049</v>
      </c>
      <c r="S950" s="58"/>
      <c r="T950" s="58"/>
    </row>
    <row r="951" spans="1:20" ht="12.75">
      <c r="A951" s="1593"/>
      <c r="B951" s="26">
        <v>7</v>
      </c>
      <c r="C951" s="383" t="s">
        <v>770</v>
      </c>
      <c r="D951" s="384">
        <v>72</v>
      </c>
      <c r="E951" s="384">
        <v>1980</v>
      </c>
      <c r="F951" s="335">
        <v>79.802999999999997</v>
      </c>
      <c r="G951" s="335">
        <v>5.4960199999999997</v>
      </c>
      <c r="H951" s="230">
        <v>11.52</v>
      </c>
      <c r="I951" s="230">
        <v>62.786980000000007</v>
      </c>
      <c r="J951" s="230">
        <v>2117.27</v>
      </c>
      <c r="K951" s="342">
        <v>62.786980000000007</v>
      </c>
      <c r="L951" s="230">
        <v>2117.27</v>
      </c>
      <c r="M951" s="386">
        <v>2.9654687404062782E-2</v>
      </c>
      <c r="N951" s="387">
        <v>241</v>
      </c>
      <c r="O951" s="388">
        <v>7.1467796643791308</v>
      </c>
      <c r="P951" s="310">
        <v>1779.2812442437669</v>
      </c>
      <c r="Q951" s="389">
        <v>428.80677986274782</v>
      </c>
      <c r="S951" s="58"/>
      <c r="T951" s="58"/>
    </row>
    <row r="952" spans="1:20" ht="12.75">
      <c r="A952" s="1593"/>
      <c r="B952" s="26">
        <v>8</v>
      </c>
      <c r="C952" s="383" t="s">
        <v>434</v>
      </c>
      <c r="D952" s="384">
        <v>72</v>
      </c>
      <c r="E952" s="384">
        <v>1982</v>
      </c>
      <c r="F952" s="230">
        <v>80.879000000000005</v>
      </c>
      <c r="G952" s="230">
        <v>4.0795200000000005</v>
      </c>
      <c r="H952" s="230">
        <v>11.52</v>
      </c>
      <c r="I952" s="230">
        <v>65.279480000000007</v>
      </c>
      <c r="J952" s="230">
        <v>2117.3200000000002</v>
      </c>
      <c r="K952" s="342">
        <v>65.279480000000007</v>
      </c>
      <c r="L952" s="230">
        <v>2117.3200000000002</v>
      </c>
      <c r="M952" s="386">
        <v>3.0831182816012697E-2</v>
      </c>
      <c r="N952" s="387">
        <v>241</v>
      </c>
      <c r="O952" s="388">
        <v>7.4303150586590601</v>
      </c>
      <c r="P952" s="310">
        <v>1849.8709689607617</v>
      </c>
      <c r="Q952" s="389">
        <v>445.8189035195436</v>
      </c>
      <c r="S952" s="58"/>
      <c r="T952" s="58"/>
    </row>
    <row r="953" spans="1:20" ht="12.75">
      <c r="A953" s="1593"/>
      <c r="B953" s="26">
        <v>9</v>
      </c>
      <c r="C953" s="528" t="s">
        <v>771</v>
      </c>
      <c r="D953" s="384">
        <v>9</v>
      </c>
      <c r="E953" s="384" t="s">
        <v>55</v>
      </c>
      <c r="F953" s="335">
        <v>16.042000000000002</v>
      </c>
      <c r="G953" s="383">
        <v>0</v>
      </c>
      <c r="H953" s="383">
        <v>0</v>
      </c>
      <c r="I953" s="230">
        <v>16.042000000000002</v>
      </c>
      <c r="J953" s="383">
        <v>513.61</v>
      </c>
      <c r="K953" s="383">
        <v>16.042000000000002</v>
      </c>
      <c r="L953" s="383">
        <v>513.61</v>
      </c>
      <c r="M953" s="386">
        <v>3.1233815540974673E-2</v>
      </c>
      <c r="N953" s="387">
        <v>241</v>
      </c>
      <c r="O953" s="388">
        <v>7.5273495453748964</v>
      </c>
      <c r="P953" s="310">
        <v>1874.0289324584805</v>
      </c>
      <c r="Q953" s="389">
        <v>451.64097272249381</v>
      </c>
      <c r="S953" s="58"/>
      <c r="T953" s="58"/>
    </row>
    <row r="954" spans="1:20" ht="13.5" thickBot="1">
      <c r="A954" s="1594"/>
      <c r="B954" s="29" t="s">
        <v>39</v>
      </c>
      <c r="C954" s="529"/>
      <c r="D954" s="391"/>
      <c r="E954" s="391"/>
      <c r="F954" s="390"/>
      <c r="G954" s="390"/>
      <c r="H954" s="390"/>
      <c r="I954" s="390"/>
      <c r="J954" s="390"/>
      <c r="K954" s="390"/>
      <c r="L954" s="390"/>
      <c r="M954" s="393"/>
      <c r="N954" s="390"/>
      <c r="O954" s="396"/>
      <c r="P954" s="396"/>
      <c r="Q954" s="232"/>
      <c r="S954" s="58"/>
      <c r="T954" s="58"/>
    </row>
    <row r="955" spans="1:20" ht="12.75">
      <c r="F955" s="140"/>
      <c r="G955" s="140"/>
      <c r="H955" s="140"/>
      <c r="I955" s="140"/>
      <c r="S955" s="58"/>
      <c r="T955" s="58"/>
    </row>
    <row r="956" spans="1:20" ht="12.75">
      <c r="S956" s="58"/>
      <c r="T956" s="58"/>
    </row>
    <row r="957" spans="1:20" s="921" customFormat="1" ht="15">
      <c r="A957" s="1563" t="s">
        <v>42</v>
      </c>
      <c r="B957" s="1563"/>
      <c r="C957" s="1563"/>
      <c r="D957" s="1563"/>
      <c r="E957" s="1563"/>
      <c r="F957" s="1563"/>
      <c r="G957" s="1563"/>
      <c r="H957" s="1563"/>
      <c r="I957" s="1563"/>
      <c r="J957" s="1563"/>
      <c r="K957" s="1563"/>
      <c r="L957" s="1563"/>
      <c r="M957" s="1563"/>
      <c r="N957" s="1563"/>
      <c r="O957" s="1563"/>
      <c r="P957" s="1563"/>
      <c r="Q957" s="1563"/>
      <c r="S957" s="922"/>
      <c r="T957" s="922"/>
    </row>
    <row r="958" spans="1:20" ht="13.5" thickBot="1">
      <c r="A958" s="1672" t="s">
        <v>829</v>
      </c>
      <c r="B958" s="1672"/>
      <c r="C958" s="1672"/>
      <c r="D958" s="1672"/>
      <c r="E958" s="1672"/>
      <c r="F958" s="1672"/>
      <c r="G958" s="1672"/>
      <c r="H958" s="1672"/>
      <c r="I958" s="1672"/>
      <c r="J958" s="1672"/>
      <c r="K958" s="1672"/>
      <c r="L958" s="1672"/>
      <c r="M958" s="1672"/>
      <c r="N958" s="1672"/>
      <c r="O958" s="1672"/>
      <c r="P958" s="1672"/>
      <c r="Q958" s="1672"/>
      <c r="S958" s="58"/>
      <c r="T958" s="58"/>
    </row>
    <row r="959" spans="1:20" ht="12.75" customHeight="1">
      <c r="A959" s="1581" t="s">
        <v>1</v>
      </c>
      <c r="B959" s="1584" t="s">
        <v>0</v>
      </c>
      <c r="C959" s="1565" t="s">
        <v>2</v>
      </c>
      <c r="D959" s="1565" t="s">
        <v>3</v>
      </c>
      <c r="E959" s="1565" t="s">
        <v>13</v>
      </c>
      <c r="F959" s="1575" t="s">
        <v>14</v>
      </c>
      <c r="G959" s="1576"/>
      <c r="H959" s="1576"/>
      <c r="I959" s="1577"/>
      <c r="J959" s="1565" t="s">
        <v>4</v>
      </c>
      <c r="K959" s="1565" t="s">
        <v>15</v>
      </c>
      <c r="L959" s="1565" t="s">
        <v>5</v>
      </c>
      <c r="M959" s="1565" t="s">
        <v>6</v>
      </c>
      <c r="N959" s="1565" t="s">
        <v>16</v>
      </c>
      <c r="O959" s="1565" t="s">
        <v>17</v>
      </c>
      <c r="P959" s="1565" t="s">
        <v>25</v>
      </c>
      <c r="Q959" s="1567" t="s">
        <v>26</v>
      </c>
      <c r="S959" s="58"/>
      <c r="T959" s="58"/>
    </row>
    <row r="960" spans="1:20" s="2" customFormat="1" ht="33.75">
      <c r="A960" s="1582"/>
      <c r="B960" s="1585"/>
      <c r="C960" s="1587"/>
      <c r="D960" s="1566"/>
      <c r="E960" s="1566"/>
      <c r="F960" s="21" t="s">
        <v>18</v>
      </c>
      <c r="G960" s="21" t="s">
        <v>19</v>
      </c>
      <c r="H960" s="21" t="s">
        <v>20</v>
      </c>
      <c r="I960" s="21" t="s">
        <v>21</v>
      </c>
      <c r="J960" s="1566"/>
      <c r="K960" s="1566"/>
      <c r="L960" s="1566"/>
      <c r="M960" s="1566"/>
      <c r="N960" s="1566"/>
      <c r="O960" s="1566"/>
      <c r="P960" s="1566"/>
      <c r="Q960" s="1568"/>
      <c r="S960" s="58"/>
      <c r="T960" s="58"/>
    </row>
    <row r="961" spans="1:20" s="3" customFormat="1" ht="13.5" customHeight="1" thickBot="1">
      <c r="A961" s="1583"/>
      <c r="B961" s="1586"/>
      <c r="C961" s="1588"/>
      <c r="D961" s="43" t="s">
        <v>7</v>
      </c>
      <c r="E961" s="43" t="s">
        <v>8</v>
      </c>
      <c r="F961" s="43" t="s">
        <v>9</v>
      </c>
      <c r="G961" s="43" t="s">
        <v>9</v>
      </c>
      <c r="H961" s="43" t="s">
        <v>9</v>
      </c>
      <c r="I961" s="43" t="s">
        <v>9</v>
      </c>
      <c r="J961" s="43" t="s">
        <v>22</v>
      </c>
      <c r="K961" s="43" t="s">
        <v>9</v>
      </c>
      <c r="L961" s="43" t="s">
        <v>22</v>
      </c>
      <c r="M961" s="43" t="s">
        <v>81</v>
      </c>
      <c r="N961" s="43" t="s">
        <v>10</v>
      </c>
      <c r="O961" s="43" t="s">
        <v>82</v>
      </c>
      <c r="P961" s="43" t="s">
        <v>27</v>
      </c>
      <c r="Q961" s="45" t="s">
        <v>28</v>
      </c>
      <c r="S961" s="58"/>
      <c r="T961" s="58"/>
    </row>
    <row r="962" spans="1:20" ht="11.25" customHeight="1">
      <c r="A962" s="1569" t="s">
        <v>485</v>
      </c>
      <c r="B962" s="17">
        <v>1</v>
      </c>
      <c r="C962" s="1429" t="s">
        <v>830</v>
      </c>
      <c r="D962" s="406">
        <v>39</v>
      </c>
      <c r="E962" s="406">
        <v>1992</v>
      </c>
      <c r="F962" s="1430">
        <f>SUM(G962:I962)</f>
        <v>27.807000000000002</v>
      </c>
      <c r="G962" s="1430">
        <v>4.3390490000000002</v>
      </c>
      <c r="H962" s="1430">
        <v>6.4</v>
      </c>
      <c r="I962" s="1430">
        <v>17.067951000000001</v>
      </c>
      <c r="J962" s="1431">
        <v>2267.6400000000003</v>
      </c>
      <c r="K962" s="1430">
        <f t="shared" ref="K962:L965" si="65">I962</f>
        <v>17.067951000000001</v>
      </c>
      <c r="L962" s="1431">
        <f t="shared" si="65"/>
        <v>2267.6400000000003</v>
      </c>
      <c r="M962" s="1430">
        <f>K962/L962</f>
        <v>7.5267463089379255E-3</v>
      </c>
      <c r="N962" s="1430">
        <v>220.94300000000001</v>
      </c>
      <c r="O962" s="1431">
        <f>M962*N962</f>
        <v>1.6629819097356722</v>
      </c>
      <c r="P962" s="1430">
        <f>M962*60*1000</f>
        <v>451.60477853627549</v>
      </c>
      <c r="Q962" s="1432">
        <f>P962*N962/1000</f>
        <v>99.778914584140324</v>
      </c>
      <c r="S962" s="58"/>
      <c r="T962" s="58"/>
    </row>
    <row r="963" spans="1:20" ht="12.75">
      <c r="A963" s="1570"/>
      <c r="B963" s="18">
        <v>2</v>
      </c>
      <c r="C963" s="160" t="s">
        <v>831</v>
      </c>
      <c r="D963" s="161">
        <v>45</v>
      </c>
      <c r="E963" s="161">
        <v>1990</v>
      </c>
      <c r="F963" s="1433">
        <f>SUM(G963:I963)</f>
        <v>36.517143000000004</v>
      </c>
      <c r="G963" s="1433">
        <v>4.7471430000000003</v>
      </c>
      <c r="H963" s="1433">
        <v>7.2</v>
      </c>
      <c r="I963" s="1433">
        <v>24.57</v>
      </c>
      <c r="J963" s="167">
        <v>2333.65</v>
      </c>
      <c r="K963" s="1433">
        <f t="shared" si="65"/>
        <v>24.57</v>
      </c>
      <c r="L963" s="167">
        <f t="shared" si="65"/>
        <v>2333.65</v>
      </c>
      <c r="M963" s="1433">
        <f>K963/L963</f>
        <v>1.0528571122490518E-2</v>
      </c>
      <c r="N963" s="1433">
        <v>220.94300000000001</v>
      </c>
      <c r="O963" s="167">
        <f>M963*N963</f>
        <v>2.3262140895164225</v>
      </c>
      <c r="P963" s="1433">
        <f>M963*60*1000</f>
        <v>631.71426734943111</v>
      </c>
      <c r="Q963" s="1434">
        <f>P963*N963/1000</f>
        <v>139.57284537098536</v>
      </c>
      <c r="S963" s="58"/>
      <c r="T963" s="58"/>
    </row>
    <row r="964" spans="1:20" ht="12.75">
      <c r="A964" s="1570"/>
      <c r="B964" s="18">
        <v>3</v>
      </c>
      <c r="C964" s="160" t="s">
        <v>832</v>
      </c>
      <c r="D964" s="161">
        <v>45</v>
      </c>
      <c r="E964" s="161">
        <v>1974</v>
      </c>
      <c r="F964" s="1433">
        <f>SUM(G964:I964)</f>
        <v>38.749997</v>
      </c>
      <c r="G964" s="1433">
        <v>5.6785300000000003</v>
      </c>
      <c r="H964" s="1433">
        <v>7.2</v>
      </c>
      <c r="I964" s="1433">
        <v>25.871466999999999</v>
      </c>
      <c r="J964" s="167">
        <v>2307.02</v>
      </c>
      <c r="K964" s="1433">
        <f t="shared" si="65"/>
        <v>25.871466999999999</v>
      </c>
      <c r="L964" s="167">
        <f t="shared" si="65"/>
        <v>2307.02</v>
      </c>
      <c r="M964" s="1433">
        <f>K964/L964</f>
        <v>1.1214236114121248E-2</v>
      </c>
      <c r="N964" s="1433">
        <v>220.94300000000001</v>
      </c>
      <c r="O964" s="167">
        <f>M964*N964</f>
        <v>2.4777069697622909</v>
      </c>
      <c r="P964" s="1433">
        <f>M964*60*1000</f>
        <v>672.85416684727488</v>
      </c>
      <c r="Q964" s="1434">
        <f>P964*N964/1000</f>
        <v>148.66241818573744</v>
      </c>
      <c r="S964" s="58"/>
      <c r="T964" s="58"/>
    </row>
    <row r="965" spans="1:20" ht="12.75">
      <c r="A965" s="1570"/>
      <c r="B965" s="18">
        <v>4</v>
      </c>
      <c r="C965" s="160" t="s">
        <v>833</v>
      </c>
      <c r="D965" s="161">
        <v>40</v>
      </c>
      <c r="E965" s="161">
        <v>1982</v>
      </c>
      <c r="F965" s="1433">
        <f>SUM(G965:I965)</f>
        <v>50.105998</v>
      </c>
      <c r="G965" s="1433">
        <v>3.6489310000000001</v>
      </c>
      <c r="H965" s="1433">
        <v>6.4</v>
      </c>
      <c r="I965" s="1433">
        <v>40.057067000000004</v>
      </c>
      <c r="J965" s="167">
        <v>2259.52</v>
      </c>
      <c r="K965" s="1433">
        <f t="shared" si="65"/>
        <v>40.057067000000004</v>
      </c>
      <c r="L965" s="167">
        <f t="shared" si="65"/>
        <v>2259.52</v>
      </c>
      <c r="M965" s="1433">
        <f>K965/L965</f>
        <v>1.7728131196006233E-2</v>
      </c>
      <c r="N965" s="1433">
        <v>220.94300000000001</v>
      </c>
      <c r="O965" s="167">
        <f>M965*N965</f>
        <v>3.9169064908392053</v>
      </c>
      <c r="P965" s="1433">
        <f>M965*60*1000</f>
        <v>1063.687871760374</v>
      </c>
      <c r="Q965" s="1434">
        <f>P965*N965/1000</f>
        <v>235.01438945035235</v>
      </c>
      <c r="S965" s="58"/>
      <c r="T965" s="58"/>
    </row>
    <row r="966" spans="1:20" ht="12.75">
      <c r="A966" s="1570"/>
      <c r="B966" s="18">
        <v>5</v>
      </c>
      <c r="C966" s="11"/>
      <c r="D966" s="18"/>
      <c r="E966" s="18"/>
      <c r="F966" s="120"/>
      <c r="G966" s="120"/>
      <c r="H966" s="120"/>
      <c r="I966" s="120"/>
      <c r="J966" s="91"/>
      <c r="K966" s="120"/>
      <c r="L966" s="91"/>
      <c r="M966" s="76"/>
      <c r="N966" s="75"/>
      <c r="O966" s="75"/>
      <c r="P966" s="75"/>
      <c r="Q966" s="77"/>
      <c r="S966" s="58"/>
      <c r="T966" s="58"/>
    </row>
    <row r="967" spans="1:20" ht="12.75">
      <c r="A967" s="1570"/>
      <c r="B967" s="18">
        <v>6</v>
      </c>
      <c r="C967" s="11"/>
      <c r="D967" s="18"/>
      <c r="E967" s="18"/>
      <c r="F967" s="120"/>
      <c r="G967" s="120"/>
      <c r="H967" s="120"/>
      <c r="I967" s="120"/>
      <c r="J967" s="91"/>
      <c r="K967" s="120"/>
      <c r="L967" s="91"/>
      <c r="M967" s="76"/>
      <c r="N967" s="18"/>
      <c r="O967" s="18"/>
      <c r="P967" s="75"/>
      <c r="Q967" s="77"/>
      <c r="S967" s="58"/>
      <c r="T967" s="58"/>
    </row>
    <row r="968" spans="1:20" ht="12.75">
      <c r="A968" s="1570"/>
      <c r="B968" s="18">
        <v>7</v>
      </c>
      <c r="C968" s="11"/>
      <c r="D968" s="18"/>
      <c r="E968" s="18"/>
      <c r="F968" s="120"/>
      <c r="G968" s="120"/>
      <c r="H968" s="120"/>
      <c r="I968" s="120"/>
      <c r="J968" s="91"/>
      <c r="K968" s="120"/>
      <c r="L968" s="91"/>
      <c r="M968" s="76"/>
      <c r="N968" s="75"/>
      <c r="O968" s="75"/>
      <c r="P968" s="75"/>
      <c r="Q968" s="77"/>
      <c r="S968" s="58"/>
      <c r="T968" s="58"/>
    </row>
    <row r="969" spans="1:20" ht="12.75">
      <c r="A969" s="1570"/>
      <c r="B969" s="18">
        <v>8</v>
      </c>
      <c r="C969" s="11"/>
      <c r="D969" s="18"/>
      <c r="E969" s="18"/>
      <c r="F969" s="120"/>
      <c r="G969" s="120"/>
      <c r="H969" s="120"/>
      <c r="I969" s="120"/>
      <c r="J969" s="91"/>
      <c r="K969" s="120"/>
      <c r="L969" s="91"/>
      <c r="M969" s="76"/>
      <c r="N969" s="75"/>
      <c r="O969" s="75"/>
      <c r="P969" s="75"/>
      <c r="Q969" s="77"/>
      <c r="S969" s="58"/>
      <c r="T969" s="58"/>
    </row>
    <row r="970" spans="1:20" ht="12.75">
      <c r="A970" s="1570"/>
      <c r="B970" s="18">
        <v>9</v>
      </c>
      <c r="C970" s="11"/>
      <c r="D970" s="18"/>
      <c r="E970" s="18"/>
      <c r="F970" s="120"/>
      <c r="G970" s="120"/>
      <c r="H970" s="120"/>
      <c r="I970" s="120"/>
      <c r="J970" s="91"/>
      <c r="K970" s="120"/>
      <c r="L970" s="91"/>
      <c r="M970" s="76"/>
      <c r="N970" s="75"/>
      <c r="O970" s="75"/>
      <c r="P970" s="75"/>
      <c r="Q970" s="77"/>
      <c r="S970" s="58"/>
      <c r="T970" s="58"/>
    </row>
    <row r="971" spans="1:20" ht="13.5" thickBot="1">
      <c r="A971" s="1571"/>
      <c r="B971" s="60" t="s">
        <v>43</v>
      </c>
      <c r="C971" s="48"/>
      <c r="D971" s="47"/>
      <c r="E971" s="47"/>
      <c r="F971" s="108"/>
      <c r="G971" s="108"/>
      <c r="H971" s="108"/>
      <c r="I971" s="108"/>
      <c r="J971" s="135"/>
      <c r="K971" s="108"/>
      <c r="L971" s="135"/>
      <c r="M971" s="79"/>
      <c r="N971" s="78"/>
      <c r="O971" s="78"/>
      <c r="P971" s="78"/>
      <c r="Q971" s="80"/>
      <c r="S971" s="58"/>
      <c r="T971" s="58"/>
    </row>
    <row r="972" spans="1:20" ht="12.75" customHeight="1">
      <c r="A972" s="1572" t="s">
        <v>478</v>
      </c>
      <c r="B972" s="299">
        <v>1</v>
      </c>
      <c r="C972" s="1435" t="s">
        <v>680</v>
      </c>
      <c r="D972" s="114">
        <v>60</v>
      </c>
      <c r="E972" s="114">
        <v>1967</v>
      </c>
      <c r="F972" s="1396">
        <f>SUM(G972:I972)</f>
        <v>61.147000000000006</v>
      </c>
      <c r="G972" s="1436">
        <v>8.4960590000000007</v>
      </c>
      <c r="H972" s="1436">
        <v>9.6</v>
      </c>
      <c r="I972" s="1436">
        <v>43.050941000000002</v>
      </c>
      <c r="J972" s="1437">
        <v>2715.01</v>
      </c>
      <c r="K972" s="1436">
        <f>I972</f>
        <v>43.050941000000002</v>
      </c>
      <c r="L972" s="1437">
        <f>J972</f>
        <v>2715.01</v>
      </c>
      <c r="M972" s="1438">
        <f>K972/L972</f>
        <v>1.5856641780324934E-2</v>
      </c>
      <c r="N972" s="1437">
        <v>220.94300000000001</v>
      </c>
      <c r="O972" s="1437">
        <f>M972*N972</f>
        <v>3.5034140048703319</v>
      </c>
      <c r="P972" s="1437">
        <f>M972*60*1000</f>
        <v>951.39850681949611</v>
      </c>
      <c r="Q972" s="1439">
        <f>P972*N972/1000</f>
        <v>210.20484029221996</v>
      </c>
      <c r="S972" s="58"/>
      <c r="T972" s="58"/>
    </row>
    <row r="973" spans="1:20" ht="12.75">
      <c r="A973" s="1573"/>
      <c r="B973" s="293">
        <v>2</v>
      </c>
      <c r="C973" s="1440" t="s">
        <v>681</v>
      </c>
      <c r="D973" s="115">
        <v>100</v>
      </c>
      <c r="E973" s="115">
        <v>1971</v>
      </c>
      <c r="F973" s="910">
        <f t="shared" ref="F973:F981" si="66">SUM(G973:I973)</f>
        <v>97.213001000000006</v>
      </c>
      <c r="G973" s="1441">
        <v>7.512505</v>
      </c>
      <c r="H973" s="1441">
        <v>16</v>
      </c>
      <c r="I973" s="1441">
        <v>73.700496000000001</v>
      </c>
      <c r="J973" s="1442">
        <v>4404.2199999999993</v>
      </c>
      <c r="K973" s="1441">
        <f t="shared" ref="K973:L981" si="67">I973</f>
        <v>73.700496000000001</v>
      </c>
      <c r="L973" s="1442">
        <f t="shared" si="67"/>
        <v>4404.2199999999993</v>
      </c>
      <c r="M973" s="1443">
        <f>K973/L973</f>
        <v>1.6734063239347719E-2</v>
      </c>
      <c r="N973" s="1442">
        <v>220.94300000000001</v>
      </c>
      <c r="O973" s="1442">
        <f>M973*N973</f>
        <v>3.6972741342912032</v>
      </c>
      <c r="P973" s="1442">
        <f>M973*60*1000</f>
        <v>1004.0437943608631</v>
      </c>
      <c r="Q973" s="1444">
        <f>P973*N973/1000</f>
        <v>221.83644805747218</v>
      </c>
      <c r="S973" s="58"/>
      <c r="T973" s="58"/>
    </row>
    <row r="974" spans="1:20" ht="12.75">
      <c r="A974" s="1573"/>
      <c r="B974" s="293">
        <v>3</v>
      </c>
      <c r="C974" s="1440" t="s">
        <v>682</v>
      </c>
      <c r="D974" s="115">
        <v>60</v>
      </c>
      <c r="E974" s="115">
        <v>1968</v>
      </c>
      <c r="F974" s="910">
        <f t="shared" si="66"/>
        <v>60.675998999999997</v>
      </c>
      <c r="G974" s="1441">
        <v>5.1334999999999997</v>
      </c>
      <c r="H974" s="1441">
        <v>9.5329999999999995</v>
      </c>
      <c r="I974" s="1441">
        <v>46.009498999999998</v>
      </c>
      <c r="J974" s="1442">
        <v>2721.28</v>
      </c>
      <c r="K974" s="1441">
        <f t="shared" si="67"/>
        <v>46.009498999999998</v>
      </c>
      <c r="L974" s="1442">
        <f t="shared" si="67"/>
        <v>2721.28</v>
      </c>
      <c r="M974" s="1443">
        <f t="shared" ref="M974:M981" si="68">K974/L974</f>
        <v>1.6907300608537158E-2</v>
      </c>
      <c r="N974" s="1442">
        <v>220.94300000000001</v>
      </c>
      <c r="O974" s="1442">
        <f>M974*N974</f>
        <v>3.7355497183520256</v>
      </c>
      <c r="P974" s="1442">
        <f t="shared" ref="P974:P981" si="69">M974*60*1000</f>
        <v>1014.4380365122294</v>
      </c>
      <c r="Q974" s="1444">
        <f t="shared" ref="Q974:Q981" si="70">P974*N974/1000</f>
        <v>224.13298310112151</v>
      </c>
      <c r="S974" s="58"/>
      <c r="T974" s="58"/>
    </row>
    <row r="975" spans="1:20" ht="12.75">
      <c r="A975" s="1573"/>
      <c r="B975" s="293">
        <v>4</v>
      </c>
      <c r="C975" s="1440" t="s">
        <v>834</v>
      </c>
      <c r="D975" s="115">
        <v>55</v>
      </c>
      <c r="E975" s="115">
        <v>1989</v>
      </c>
      <c r="F975" s="910">
        <f t="shared" si="66"/>
        <v>53.136999000000003</v>
      </c>
      <c r="G975" s="1441">
        <v>4.5248920000000004</v>
      </c>
      <c r="H975" s="1441">
        <v>8.8000000000000007</v>
      </c>
      <c r="I975" s="1441">
        <v>39.812106999999997</v>
      </c>
      <c r="J975" s="1442">
        <v>2337.38</v>
      </c>
      <c r="K975" s="1441">
        <f t="shared" si="67"/>
        <v>39.812106999999997</v>
      </c>
      <c r="L975" s="1442">
        <f t="shared" si="67"/>
        <v>2337.38</v>
      </c>
      <c r="M975" s="1443">
        <f t="shared" si="68"/>
        <v>1.7032791843859363E-2</v>
      </c>
      <c r="N975" s="1442">
        <v>220.94300000000001</v>
      </c>
      <c r="O975" s="1442">
        <f t="shared" ref="O975:O981" si="71">M975*N975</f>
        <v>3.7632761283578193</v>
      </c>
      <c r="P975" s="1442">
        <f t="shared" si="69"/>
        <v>1021.9675106315618</v>
      </c>
      <c r="Q975" s="1444">
        <f t="shared" si="70"/>
        <v>225.79656770146917</v>
      </c>
      <c r="S975" s="58"/>
      <c r="T975" s="58"/>
    </row>
    <row r="976" spans="1:20" ht="12.75">
      <c r="A976" s="1573"/>
      <c r="B976" s="293">
        <v>5</v>
      </c>
      <c r="C976" s="1440" t="s">
        <v>275</v>
      </c>
      <c r="D976" s="115">
        <v>60</v>
      </c>
      <c r="E976" s="115">
        <v>1966</v>
      </c>
      <c r="F976" s="910">
        <f t="shared" si="66"/>
        <v>63.773995999999997</v>
      </c>
      <c r="G976" s="1441">
        <v>4.1738549999999996</v>
      </c>
      <c r="H976" s="1441">
        <v>9.4659999999999993</v>
      </c>
      <c r="I976" s="1441">
        <v>50.134141</v>
      </c>
      <c r="J976" s="1442">
        <v>2733.17</v>
      </c>
      <c r="K976" s="1441">
        <f t="shared" si="67"/>
        <v>50.134141</v>
      </c>
      <c r="L976" s="1442">
        <f t="shared" si="67"/>
        <v>2733.17</v>
      </c>
      <c r="M976" s="1443">
        <f t="shared" si="68"/>
        <v>1.8342854999871944E-2</v>
      </c>
      <c r="N976" s="1442">
        <v>220.94300000000001</v>
      </c>
      <c r="O976" s="1442">
        <f t="shared" si="71"/>
        <v>4.0527254122367076</v>
      </c>
      <c r="P976" s="1442">
        <f t="shared" si="69"/>
        <v>1100.5712999923167</v>
      </c>
      <c r="Q976" s="1444">
        <f t="shared" si="70"/>
        <v>243.16352473420241</v>
      </c>
      <c r="S976" s="58"/>
      <c r="T976" s="58"/>
    </row>
    <row r="977" spans="1:20" ht="12.75">
      <c r="A977" s="1573"/>
      <c r="B977" s="293">
        <v>6</v>
      </c>
      <c r="C977" s="1440" t="s">
        <v>835</v>
      </c>
      <c r="D977" s="115">
        <v>40</v>
      </c>
      <c r="E977" s="115">
        <v>1988</v>
      </c>
      <c r="F977" s="910">
        <f t="shared" si="66"/>
        <v>52.859999000000002</v>
      </c>
      <c r="G977" s="1441">
        <v>4.2900340000000003</v>
      </c>
      <c r="H977" s="1441">
        <v>6.4</v>
      </c>
      <c r="I977" s="1441">
        <v>42.169964999999998</v>
      </c>
      <c r="J977" s="1442">
        <v>2258.8200000000002</v>
      </c>
      <c r="K977" s="1441">
        <f t="shared" si="67"/>
        <v>42.169964999999998</v>
      </c>
      <c r="L977" s="1442">
        <f t="shared" si="67"/>
        <v>2258.8200000000002</v>
      </c>
      <c r="M977" s="1443">
        <f t="shared" si="68"/>
        <v>1.866902409222514E-2</v>
      </c>
      <c r="N977" s="1442">
        <v>220.94300000000001</v>
      </c>
      <c r="O977" s="1442">
        <f t="shared" si="71"/>
        <v>4.1247901900084996</v>
      </c>
      <c r="P977" s="1442">
        <f t="shared" si="69"/>
        <v>1120.1414455335084</v>
      </c>
      <c r="Q977" s="1444">
        <f t="shared" si="70"/>
        <v>247.48741140050996</v>
      </c>
      <c r="S977" s="58"/>
      <c r="T977" s="58"/>
    </row>
    <row r="978" spans="1:20" ht="12.75">
      <c r="A978" s="1573"/>
      <c r="B978" s="293">
        <v>7</v>
      </c>
      <c r="C978" s="1440" t="s">
        <v>683</v>
      </c>
      <c r="D978" s="115">
        <v>60</v>
      </c>
      <c r="E978" s="115">
        <v>1972</v>
      </c>
      <c r="F978" s="910">
        <f t="shared" si="66"/>
        <v>66.126998999999998</v>
      </c>
      <c r="G978" s="1441">
        <v>5.2383759999999997</v>
      </c>
      <c r="H978" s="1441">
        <v>9.6</v>
      </c>
      <c r="I978" s="1441">
        <v>51.288623000000001</v>
      </c>
      <c r="J978" s="1442">
        <v>2732.36</v>
      </c>
      <c r="K978" s="1441">
        <f t="shared" si="67"/>
        <v>51.288623000000001</v>
      </c>
      <c r="L978" s="1442">
        <f t="shared" si="67"/>
        <v>2732.36</v>
      </c>
      <c r="M978" s="1443">
        <f t="shared" si="68"/>
        <v>1.877081460715279E-2</v>
      </c>
      <c r="N978" s="1442">
        <v>220.94300000000001</v>
      </c>
      <c r="O978" s="1442">
        <f t="shared" si="71"/>
        <v>4.1472800917481587</v>
      </c>
      <c r="P978" s="1442">
        <f t="shared" si="69"/>
        <v>1126.2488764291675</v>
      </c>
      <c r="Q978" s="1444">
        <f t="shared" si="70"/>
        <v>248.83680550488955</v>
      </c>
      <c r="S978" s="58"/>
      <c r="T978" s="58"/>
    </row>
    <row r="979" spans="1:20" ht="12.75">
      <c r="A979" s="1573"/>
      <c r="B979" s="293">
        <v>8</v>
      </c>
      <c r="C979" s="1440" t="s">
        <v>684</v>
      </c>
      <c r="D979" s="115">
        <v>45</v>
      </c>
      <c r="E979" s="115">
        <v>1993</v>
      </c>
      <c r="F979" s="910">
        <f t="shared" si="66"/>
        <v>56.791004999999998</v>
      </c>
      <c r="G979" s="1441">
        <v>4.7683350000000004</v>
      </c>
      <c r="H979" s="1441">
        <v>7.2</v>
      </c>
      <c r="I979" s="1441">
        <v>44.822670000000002</v>
      </c>
      <c r="J979" s="1442">
        <v>2350.4499999999998</v>
      </c>
      <c r="K979" s="1441">
        <f t="shared" si="67"/>
        <v>44.822670000000002</v>
      </c>
      <c r="L979" s="1442">
        <f t="shared" si="67"/>
        <v>2350.4499999999998</v>
      </c>
      <c r="M979" s="1443">
        <f t="shared" si="68"/>
        <v>1.9069824927141613E-2</v>
      </c>
      <c r="N979" s="1442">
        <v>220.94300000000001</v>
      </c>
      <c r="O979" s="1442">
        <f t="shared" si="71"/>
        <v>4.2133443288774499</v>
      </c>
      <c r="P979" s="1442">
        <f t="shared" si="69"/>
        <v>1144.1894956284968</v>
      </c>
      <c r="Q979" s="1444">
        <f t="shared" si="70"/>
        <v>252.80065973264698</v>
      </c>
      <c r="S979" s="58"/>
      <c r="T979" s="58"/>
    </row>
    <row r="980" spans="1:20" ht="12.75">
      <c r="A980" s="1573"/>
      <c r="B980" s="293">
        <v>9</v>
      </c>
      <c r="C980" s="1440" t="s">
        <v>836</v>
      </c>
      <c r="D980" s="115">
        <v>100</v>
      </c>
      <c r="E980" s="115">
        <v>1970</v>
      </c>
      <c r="F980" s="910">
        <f t="shared" si="66"/>
        <v>108.702996</v>
      </c>
      <c r="G980" s="1441">
        <v>8.0276479999999992</v>
      </c>
      <c r="H980" s="1441">
        <v>16</v>
      </c>
      <c r="I980" s="1441">
        <v>84.675348</v>
      </c>
      <c r="J980" s="1442">
        <v>4417.03</v>
      </c>
      <c r="K980" s="1441">
        <f t="shared" si="67"/>
        <v>84.675348</v>
      </c>
      <c r="L980" s="1442">
        <f t="shared" si="67"/>
        <v>4417.03</v>
      </c>
      <c r="M980" s="1443">
        <f t="shared" si="68"/>
        <v>1.9170199885443388E-2</v>
      </c>
      <c r="N980" s="1442">
        <v>220.94300000000001</v>
      </c>
      <c r="O980" s="1442">
        <f t="shared" si="71"/>
        <v>4.235521473289519</v>
      </c>
      <c r="P980" s="1442">
        <f t="shared" si="69"/>
        <v>1150.2119931266034</v>
      </c>
      <c r="Q980" s="1444">
        <f t="shared" si="70"/>
        <v>254.13128839737115</v>
      </c>
      <c r="S980" s="58"/>
      <c r="T980" s="58"/>
    </row>
    <row r="981" spans="1:20" ht="13.5" customHeight="1" thickBot="1">
      <c r="A981" s="1574"/>
      <c r="B981" s="300" t="s">
        <v>39</v>
      </c>
      <c r="C981" s="1445" t="s">
        <v>837</v>
      </c>
      <c r="D981" s="118">
        <v>40</v>
      </c>
      <c r="E981" s="118">
        <v>1995</v>
      </c>
      <c r="F981" s="1198">
        <f t="shared" si="66"/>
        <v>53.990999000000002</v>
      </c>
      <c r="G981" s="1446">
        <v>5.78721</v>
      </c>
      <c r="H981" s="1446">
        <v>6.4</v>
      </c>
      <c r="I981" s="1446">
        <v>41.803789000000002</v>
      </c>
      <c r="J981" s="1447">
        <v>2169.11</v>
      </c>
      <c r="K981" s="1446">
        <f t="shared" si="67"/>
        <v>41.803789000000002</v>
      </c>
      <c r="L981" s="1447">
        <f t="shared" si="67"/>
        <v>2169.11</v>
      </c>
      <c r="M981" s="1448">
        <f t="shared" si="68"/>
        <v>1.9272323210902168E-2</v>
      </c>
      <c r="N981" s="1447">
        <v>220.94300000000001</v>
      </c>
      <c r="O981" s="1447">
        <f t="shared" si="71"/>
        <v>4.2580849071863582</v>
      </c>
      <c r="P981" s="1447">
        <f t="shared" si="69"/>
        <v>1156.3393926541301</v>
      </c>
      <c r="Q981" s="1449">
        <f t="shared" si="70"/>
        <v>255.48509443118147</v>
      </c>
      <c r="S981" s="58"/>
      <c r="T981" s="58"/>
    </row>
    <row r="982" spans="1:20" ht="12.75" customHeight="1">
      <c r="A982" s="1589" t="s">
        <v>477</v>
      </c>
      <c r="B982" s="324">
        <v>1</v>
      </c>
      <c r="C982" s="1450" t="s">
        <v>838</v>
      </c>
      <c r="D982" s="215">
        <v>45</v>
      </c>
      <c r="E982" s="215">
        <v>1970</v>
      </c>
      <c r="F982" s="216">
        <f>SUM(G982:I982)</f>
        <v>54.189999</v>
      </c>
      <c r="G982" s="1451">
        <v>3.4831940000000001</v>
      </c>
      <c r="H982" s="1451">
        <v>7.2</v>
      </c>
      <c r="I982" s="1451">
        <v>43.506805</v>
      </c>
      <c r="J982" s="217">
        <v>1924.65</v>
      </c>
      <c r="K982" s="1451">
        <f>I982</f>
        <v>43.506805</v>
      </c>
      <c r="L982" s="217">
        <f>J982</f>
        <v>1924.65</v>
      </c>
      <c r="M982" s="1452">
        <f>K982/L982</f>
        <v>2.2605047671005116E-2</v>
      </c>
      <c r="N982" s="217">
        <v>220.94300000000001</v>
      </c>
      <c r="O982" s="217">
        <f>M982*N982</f>
        <v>4.9944270475748835</v>
      </c>
      <c r="P982" s="217">
        <f>M982*60*1000</f>
        <v>1356.3028602603069</v>
      </c>
      <c r="Q982" s="1453">
        <f>P982*N982/1000</f>
        <v>299.66562285449305</v>
      </c>
      <c r="S982" s="58"/>
      <c r="T982" s="58"/>
    </row>
    <row r="983" spans="1:20" ht="15.75" customHeight="1">
      <c r="A983" s="1590"/>
      <c r="B983" s="316">
        <v>2</v>
      </c>
      <c r="C983" s="1454" t="s">
        <v>839</v>
      </c>
      <c r="D983" s="218">
        <v>12</v>
      </c>
      <c r="E983" s="218">
        <v>1992</v>
      </c>
      <c r="F983" s="219">
        <f t="shared" ref="F983:F991" si="72">SUM(G983:I983)</f>
        <v>19.475000000000001</v>
      </c>
      <c r="G983" s="1455">
        <v>1.0460449999999999</v>
      </c>
      <c r="H983" s="1455">
        <v>2.0129999999999999</v>
      </c>
      <c r="I983" s="1455">
        <v>16.415955</v>
      </c>
      <c r="J983" s="220">
        <v>723.9</v>
      </c>
      <c r="K983" s="1455">
        <f t="shared" ref="K983:L991" si="73">I983</f>
        <v>16.415955</v>
      </c>
      <c r="L983" s="220">
        <f t="shared" si="73"/>
        <v>723.9</v>
      </c>
      <c r="M983" s="1456">
        <f t="shared" ref="M983:M991" si="74">K983/L983</f>
        <v>2.267710319104849E-2</v>
      </c>
      <c r="N983" s="220">
        <v>220.94300000000001</v>
      </c>
      <c r="O983" s="220">
        <f t="shared" ref="O983:O991" si="75">M983*N983</f>
        <v>5.0103472103398268</v>
      </c>
      <c r="P983" s="220">
        <f t="shared" ref="P983:P991" si="76">M983*60*1000</f>
        <v>1360.6261914629094</v>
      </c>
      <c r="Q983" s="1457">
        <f t="shared" ref="Q983:Q991" si="77">P983*N983/1000</f>
        <v>300.62083262038965</v>
      </c>
      <c r="S983" s="58"/>
      <c r="T983" s="58"/>
    </row>
    <row r="984" spans="1:20" ht="12.75">
      <c r="A984" s="1590"/>
      <c r="B984" s="316">
        <v>3</v>
      </c>
      <c r="C984" s="1454" t="s">
        <v>840</v>
      </c>
      <c r="D984" s="218">
        <v>30</v>
      </c>
      <c r="E984" s="218">
        <v>1989</v>
      </c>
      <c r="F984" s="219">
        <f t="shared" si="72"/>
        <v>44.262000999999998</v>
      </c>
      <c r="G984" s="1455">
        <v>2.7061320000000002</v>
      </c>
      <c r="H984" s="1455">
        <v>4.8</v>
      </c>
      <c r="I984" s="1455">
        <v>36.755868999999997</v>
      </c>
      <c r="J984" s="220">
        <v>1616.71</v>
      </c>
      <c r="K984" s="1455">
        <f t="shared" si="73"/>
        <v>36.755868999999997</v>
      </c>
      <c r="L984" s="220">
        <f t="shared" si="73"/>
        <v>1616.71</v>
      </c>
      <c r="M984" s="1456">
        <f t="shared" si="74"/>
        <v>2.2734979680957002E-2</v>
      </c>
      <c r="N984" s="220">
        <v>220.94300000000001</v>
      </c>
      <c r="O984" s="220">
        <f t="shared" si="75"/>
        <v>5.023134615649683</v>
      </c>
      <c r="P984" s="220">
        <f t="shared" si="76"/>
        <v>1364.09878085742</v>
      </c>
      <c r="Q984" s="1457">
        <f t="shared" si="77"/>
        <v>301.38807693898093</v>
      </c>
      <c r="S984" s="58"/>
      <c r="T984" s="58"/>
    </row>
    <row r="985" spans="1:20" ht="12.75">
      <c r="A985" s="1590"/>
      <c r="B985" s="316">
        <v>4</v>
      </c>
      <c r="C985" s="1454" t="s">
        <v>841</v>
      </c>
      <c r="D985" s="218">
        <v>34</v>
      </c>
      <c r="E985" s="218">
        <v>1993</v>
      </c>
      <c r="F985" s="219">
        <f t="shared" si="72"/>
        <v>61.625999</v>
      </c>
      <c r="G985" s="1455">
        <v>6.0643440000000002</v>
      </c>
      <c r="H985" s="1455">
        <v>5.5330000000000004</v>
      </c>
      <c r="I985" s="1455">
        <v>50.028655000000001</v>
      </c>
      <c r="J985" s="220">
        <v>2192.6</v>
      </c>
      <c r="K985" s="1455">
        <f t="shared" si="73"/>
        <v>50.028655000000001</v>
      </c>
      <c r="L985" s="220">
        <f t="shared" si="73"/>
        <v>2192.6</v>
      </c>
      <c r="M985" s="1456">
        <f t="shared" si="74"/>
        <v>2.2817045972817661E-2</v>
      </c>
      <c r="N985" s="220">
        <v>220.94300000000001</v>
      </c>
      <c r="O985" s="220">
        <f t="shared" si="75"/>
        <v>5.0412665883722525</v>
      </c>
      <c r="P985" s="220">
        <f t="shared" si="76"/>
        <v>1369.0227583690598</v>
      </c>
      <c r="Q985" s="1457">
        <f t="shared" si="77"/>
        <v>302.47599530233521</v>
      </c>
      <c r="S985" s="58"/>
      <c r="T985" s="58"/>
    </row>
    <row r="986" spans="1:20" ht="12.75">
      <c r="A986" s="1590"/>
      <c r="B986" s="316">
        <v>5</v>
      </c>
      <c r="C986" s="1454" t="s">
        <v>842</v>
      </c>
      <c r="D986" s="218">
        <v>40</v>
      </c>
      <c r="E986" s="218">
        <v>1994</v>
      </c>
      <c r="F986" s="219">
        <f t="shared" si="72"/>
        <v>63.289001999999996</v>
      </c>
      <c r="G986" s="1455">
        <v>6.0752119999999996</v>
      </c>
      <c r="H986" s="1455">
        <v>6.4</v>
      </c>
      <c r="I986" s="1455">
        <v>50.813789999999997</v>
      </c>
      <c r="J986" s="220">
        <v>2224.9</v>
      </c>
      <c r="K986" s="1455">
        <f t="shared" si="73"/>
        <v>50.813789999999997</v>
      </c>
      <c r="L986" s="220">
        <f t="shared" si="73"/>
        <v>2224.9</v>
      </c>
      <c r="M986" s="1456">
        <f t="shared" si="74"/>
        <v>2.2838684884713918E-2</v>
      </c>
      <c r="N986" s="220">
        <v>220.94300000000001</v>
      </c>
      <c r="O986" s="220">
        <f t="shared" si="75"/>
        <v>5.0460475544833479</v>
      </c>
      <c r="P986" s="220">
        <f t="shared" si="76"/>
        <v>1370.3210930828352</v>
      </c>
      <c r="Q986" s="1457">
        <f t="shared" si="77"/>
        <v>302.76285326900091</v>
      </c>
      <c r="S986" s="58"/>
      <c r="T986" s="58"/>
    </row>
    <row r="987" spans="1:20" ht="12.75">
      <c r="A987" s="1590"/>
      <c r="B987" s="316">
        <v>6</v>
      </c>
      <c r="C987" s="1454" t="s">
        <v>843</v>
      </c>
      <c r="D987" s="218">
        <v>25</v>
      </c>
      <c r="E987" s="218">
        <v>1982</v>
      </c>
      <c r="F987" s="219">
        <f t="shared" si="72"/>
        <v>37.082999999999998</v>
      </c>
      <c r="G987" s="1455">
        <v>3.0620590000000001</v>
      </c>
      <c r="H987" s="1455">
        <v>4</v>
      </c>
      <c r="I987" s="1455">
        <v>30.020941000000001</v>
      </c>
      <c r="J987" s="220">
        <v>1307.01</v>
      </c>
      <c r="K987" s="1455">
        <f t="shared" si="73"/>
        <v>30.020941000000001</v>
      </c>
      <c r="L987" s="220">
        <f t="shared" si="73"/>
        <v>1307.01</v>
      </c>
      <c r="M987" s="1456">
        <f t="shared" si="74"/>
        <v>2.2969174681142457E-2</v>
      </c>
      <c r="N987" s="220">
        <v>220.94300000000001</v>
      </c>
      <c r="O987" s="220">
        <f t="shared" si="75"/>
        <v>5.0748783615756583</v>
      </c>
      <c r="P987" s="220">
        <f t="shared" si="76"/>
        <v>1378.1504808685474</v>
      </c>
      <c r="Q987" s="1457">
        <f t="shared" si="77"/>
        <v>304.49270169453951</v>
      </c>
      <c r="S987" s="58"/>
      <c r="T987" s="58"/>
    </row>
    <row r="988" spans="1:20" ht="12.75">
      <c r="A988" s="1590"/>
      <c r="B988" s="316">
        <v>7</v>
      </c>
      <c r="C988" s="1454" t="s">
        <v>844</v>
      </c>
      <c r="D988" s="218">
        <v>40</v>
      </c>
      <c r="E988" s="218">
        <v>1980</v>
      </c>
      <c r="F988" s="219">
        <f t="shared" si="72"/>
        <v>61.918999999999997</v>
      </c>
      <c r="G988" s="1455">
        <v>4.2385200000000003</v>
      </c>
      <c r="H988" s="1455">
        <v>6.4</v>
      </c>
      <c r="I988" s="1455">
        <v>51.280479999999997</v>
      </c>
      <c r="J988" s="220">
        <v>2230.94</v>
      </c>
      <c r="K988" s="1455">
        <f t="shared" si="73"/>
        <v>51.280479999999997</v>
      </c>
      <c r="L988" s="220">
        <f t="shared" si="73"/>
        <v>2230.94</v>
      </c>
      <c r="M988" s="1456">
        <f t="shared" si="74"/>
        <v>2.2986041758182647E-2</v>
      </c>
      <c r="N988" s="220">
        <v>220.94300000000001</v>
      </c>
      <c r="O988" s="220">
        <f t="shared" si="75"/>
        <v>5.0786050241781489</v>
      </c>
      <c r="P988" s="220">
        <f t="shared" si="76"/>
        <v>1379.1625054909589</v>
      </c>
      <c r="Q988" s="1457">
        <f t="shared" si="77"/>
        <v>304.716301450689</v>
      </c>
      <c r="S988" s="58"/>
      <c r="T988" s="58"/>
    </row>
    <row r="989" spans="1:20" ht="12.75">
      <c r="A989" s="1590"/>
      <c r="B989" s="316">
        <v>8</v>
      </c>
      <c r="C989" s="1454" t="s">
        <v>845</v>
      </c>
      <c r="D989" s="218">
        <v>25</v>
      </c>
      <c r="E989" s="218">
        <v>1982</v>
      </c>
      <c r="F989" s="219">
        <f t="shared" si="72"/>
        <v>36.321998000000001</v>
      </c>
      <c r="G989" s="1455">
        <v>2.2551100000000002</v>
      </c>
      <c r="H989" s="1455">
        <v>4</v>
      </c>
      <c r="I989" s="1455">
        <v>30.066887999999999</v>
      </c>
      <c r="J989" s="220">
        <v>1297.3900000000001</v>
      </c>
      <c r="K989" s="1455">
        <f t="shared" si="73"/>
        <v>30.066887999999999</v>
      </c>
      <c r="L989" s="220">
        <f t="shared" si="73"/>
        <v>1297.3900000000001</v>
      </c>
      <c r="M989" s="1456">
        <f t="shared" si="74"/>
        <v>2.3174903460023582E-2</v>
      </c>
      <c r="N989" s="220">
        <v>220.94300000000001</v>
      </c>
      <c r="O989" s="220">
        <f t="shared" si="75"/>
        <v>5.1203326951679902</v>
      </c>
      <c r="P989" s="220">
        <f t="shared" si="76"/>
        <v>1390.4942076014149</v>
      </c>
      <c r="Q989" s="1457">
        <f t="shared" si="77"/>
        <v>307.21996171007947</v>
      </c>
      <c r="S989" s="58"/>
      <c r="T989" s="58"/>
    </row>
    <row r="990" spans="1:20" ht="12.75">
      <c r="A990" s="1590"/>
      <c r="B990" s="316">
        <v>9</v>
      </c>
      <c r="C990" s="1454" t="s">
        <v>846</v>
      </c>
      <c r="D990" s="218">
        <v>45</v>
      </c>
      <c r="E990" s="218">
        <v>1990</v>
      </c>
      <c r="F990" s="219">
        <f t="shared" si="72"/>
        <v>65.512996000000001</v>
      </c>
      <c r="G990" s="1455">
        <v>3.6924030000000001</v>
      </c>
      <c r="H990" s="1455">
        <v>7.2</v>
      </c>
      <c r="I990" s="1455">
        <v>54.620593</v>
      </c>
      <c r="J990" s="220">
        <v>2350.42</v>
      </c>
      <c r="K990" s="1455">
        <f t="shared" si="73"/>
        <v>54.620593</v>
      </c>
      <c r="L990" s="220">
        <f t="shared" si="73"/>
        <v>2350.42</v>
      </c>
      <c r="M990" s="1456">
        <f t="shared" si="74"/>
        <v>2.3238652240876099E-2</v>
      </c>
      <c r="N990" s="220">
        <v>220.94300000000001</v>
      </c>
      <c r="O990" s="220">
        <f t="shared" si="75"/>
        <v>5.1344175420558882</v>
      </c>
      <c r="P990" s="220">
        <f t="shared" si="76"/>
        <v>1394.3191344525658</v>
      </c>
      <c r="Q990" s="1457">
        <f t="shared" si="77"/>
        <v>308.06505252335324</v>
      </c>
      <c r="S990" s="58"/>
      <c r="T990" s="58"/>
    </row>
    <row r="991" spans="1:20" ht="13.5" thickBot="1">
      <c r="A991" s="1591"/>
      <c r="B991" s="320" t="s">
        <v>39</v>
      </c>
      <c r="C991" s="1458" t="s">
        <v>685</v>
      </c>
      <c r="D991" s="221">
        <v>32</v>
      </c>
      <c r="E991" s="221">
        <v>1965</v>
      </c>
      <c r="F991" s="222">
        <f t="shared" si="72"/>
        <v>35.625999999999998</v>
      </c>
      <c r="G991" s="1459">
        <v>1.918202</v>
      </c>
      <c r="H991" s="1459">
        <v>5.12</v>
      </c>
      <c r="I991" s="1459">
        <v>28.587797999999999</v>
      </c>
      <c r="J991" s="223">
        <v>1220.06</v>
      </c>
      <c r="K991" s="1459">
        <f t="shared" si="73"/>
        <v>28.587797999999999</v>
      </c>
      <c r="L991" s="223">
        <f t="shared" si="73"/>
        <v>1220.06</v>
      </c>
      <c r="M991" s="1460">
        <f t="shared" si="74"/>
        <v>2.343146894415029E-2</v>
      </c>
      <c r="N991" s="223">
        <v>220.94300000000001</v>
      </c>
      <c r="O991" s="223">
        <f t="shared" si="75"/>
        <v>5.1770190429273981</v>
      </c>
      <c r="P991" s="223">
        <f t="shared" si="76"/>
        <v>1405.8881366490175</v>
      </c>
      <c r="Q991" s="1461">
        <f t="shared" si="77"/>
        <v>310.62114257564389</v>
      </c>
      <c r="S991" s="58"/>
      <c r="T991" s="58"/>
    </row>
    <row r="992" spans="1:20" ht="12.75" customHeight="1">
      <c r="A992" s="1592" t="s">
        <v>480</v>
      </c>
      <c r="B992" s="24">
        <v>1</v>
      </c>
      <c r="C992" s="1252" t="s">
        <v>847</v>
      </c>
      <c r="D992" s="24">
        <v>32</v>
      </c>
      <c r="E992" s="24">
        <v>1962</v>
      </c>
      <c r="F992" s="224">
        <f>SUM(G992:I992)</f>
        <v>39.261003000000002</v>
      </c>
      <c r="G992" s="1143">
        <v>1.3182879999999999</v>
      </c>
      <c r="H992" s="1143">
        <v>5.12</v>
      </c>
      <c r="I992" s="1143">
        <v>32.822715000000002</v>
      </c>
      <c r="J992" s="24">
        <v>1209.0999999999999</v>
      </c>
      <c r="K992" s="1143">
        <f>I992</f>
        <v>32.822715000000002</v>
      </c>
      <c r="L992" s="225">
        <f>J992</f>
        <v>1209.0999999999999</v>
      </c>
      <c r="M992" s="1253">
        <f>K992/L992</f>
        <v>2.7146402282689608E-2</v>
      </c>
      <c r="N992" s="88">
        <v>220.94300000000001</v>
      </c>
      <c r="O992" s="88">
        <f>M992*N992</f>
        <v>5.9978075595442908</v>
      </c>
      <c r="P992" s="88">
        <f>M992*60*1000</f>
        <v>1628.7841369613764</v>
      </c>
      <c r="Q992" s="1254">
        <f>P992*N992/1000</f>
        <v>359.86845357265742</v>
      </c>
      <c r="S992" s="58"/>
      <c r="T992" s="58"/>
    </row>
    <row r="993" spans="1:20" ht="12.75">
      <c r="A993" s="1593"/>
      <c r="B993" s="26">
        <v>2</v>
      </c>
      <c r="C993" s="1255" t="s">
        <v>848</v>
      </c>
      <c r="D993" s="26">
        <v>20</v>
      </c>
      <c r="E993" s="26">
        <v>1983</v>
      </c>
      <c r="F993" s="230">
        <f t="shared" ref="F993:F1001" si="78">SUM(G993:I993)</f>
        <v>34.305000999999997</v>
      </c>
      <c r="G993" s="96">
        <v>2.7170000000000001</v>
      </c>
      <c r="H993" s="96">
        <v>3.2</v>
      </c>
      <c r="I993" s="96">
        <v>28.388000999999999</v>
      </c>
      <c r="J993" s="26">
        <v>1040.3900000000001</v>
      </c>
      <c r="K993" s="96">
        <f t="shared" ref="K993:L1001" si="79">I993</f>
        <v>28.388000999999999</v>
      </c>
      <c r="L993" s="385">
        <f t="shared" si="79"/>
        <v>1040.3900000000001</v>
      </c>
      <c r="M993" s="845">
        <f t="shared" ref="M993:M1001" si="80">K993/L993</f>
        <v>2.7285922586722283E-2</v>
      </c>
      <c r="N993" s="89">
        <v>220.94300000000001</v>
      </c>
      <c r="O993" s="89">
        <f t="shared" ref="O993:O1001" si="81">M993*N993</f>
        <v>6.0286335940781814</v>
      </c>
      <c r="P993" s="89">
        <f t="shared" ref="P993:P1001" si="82">M993*60*1000</f>
        <v>1637.155355203337</v>
      </c>
      <c r="Q993" s="846">
        <f t="shared" ref="Q993:Q1001" si="83">P993*N993/1000</f>
        <v>361.71801564469092</v>
      </c>
      <c r="S993" s="58"/>
      <c r="T993" s="58"/>
    </row>
    <row r="994" spans="1:20" ht="12.75">
      <c r="A994" s="1593"/>
      <c r="B994" s="26">
        <v>3</v>
      </c>
      <c r="C994" s="1255" t="s">
        <v>849</v>
      </c>
      <c r="D994" s="26">
        <v>24</v>
      </c>
      <c r="E994" s="26">
        <v>1964</v>
      </c>
      <c r="F994" s="230">
        <f t="shared" si="78"/>
        <v>32.121000000000002</v>
      </c>
      <c r="G994" s="96">
        <v>1.5269539999999999</v>
      </c>
      <c r="H994" s="96">
        <v>0.69</v>
      </c>
      <c r="I994" s="96">
        <v>29.904046000000001</v>
      </c>
      <c r="J994" s="26">
        <v>1088.51</v>
      </c>
      <c r="K994" s="96">
        <f t="shared" si="79"/>
        <v>29.904046000000001</v>
      </c>
      <c r="L994" s="385">
        <f t="shared" si="79"/>
        <v>1088.51</v>
      </c>
      <c r="M994" s="845">
        <f t="shared" si="80"/>
        <v>2.7472458682051611E-2</v>
      </c>
      <c r="N994" s="89">
        <v>220.94300000000001</v>
      </c>
      <c r="O994" s="89">
        <f t="shared" si="81"/>
        <v>6.0698474385885293</v>
      </c>
      <c r="P994" s="89">
        <f t="shared" si="82"/>
        <v>1648.3475209230967</v>
      </c>
      <c r="Q994" s="846">
        <f t="shared" si="83"/>
        <v>364.19084631531177</v>
      </c>
      <c r="S994" s="58"/>
      <c r="T994" s="58"/>
    </row>
    <row r="995" spans="1:20" ht="12.75">
      <c r="A995" s="1593"/>
      <c r="B995" s="26">
        <v>4</v>
      </c>
      <c r="C995" s="1255" t="s">
        <v>850</v>
      </c>
      <c r="D995" s="26">
        <v>12</v>
      </c>
      <c r="E995" s="26">
        <v>1995</v>
      </c>
      <c r="F995" s="230">
        <f t="shared" si="78"/>
        <v>29.903000000000002</v>
      </c>
      <c r="G995" s="96">
        <v>1.30416</v>
      </c>
      <c r="H995" s="96">
        <v>1.853</v>
      </c>
      <c r="I995" s="96">
        <v>26.745840000000001</v>
      </c>
      <c r="J995" s="26">
        <v>972.64</v>
      </c>
      <c r="K995" s="96">
        <f t="shared" si="79"/>
        <v>26.745840000000001</v>
      </c>
      <c r="L995" s="385">
        <f t="shared" si="79"/>
        <v>972.64</v>
      </c>
      <c r="M995" s="845">
        <f t="shared" si="80"/>
        <v>2.7498190491857213E-2</v>
      </c>
      <c r="N995" s="89">
        <v>220.94300000000001</v>
      </c>
      <c r="O995" s="89">
        <f t="shared" si="81"/>
        <v>6.075532701842409</v>
      </c>
      <c r="P995" s="89">
        <f t="shared" si="82"/>
        <v>1649.8914295114328</v>
      </c>
      <c r="Q995" s="846">
        <f t="shared" si="83"/>
        <v>364.5319621105445</v>
      </c>
      <c r="S995" s="58"/>
      <c r="T995" s="58"/>
    </row>
    <row r="996" spans="1:20" ht="12.75">
      <c r="A996" s="1593"/>
      <c r="B996" s="26">
        <v>5</v>
      </c>
      <c r="C996" s="1255" t="s">
        <v>851</v>
      </c>
      <c r="D996" s="26">
        <v>20</v>
      </c>
      <c r="E996" s="26">
        <v>1970</v>
      </c>
      <c r="F996" s="230">
        <f t="shared" si="78"/>
        <v>31.151001000000001</v>
      </c>
      <c r="G996" s="96">
        <v>1.3236680000000001</v>
      </c>
      <c r="H996" s="96">
        <v>3.2</v>
      </c>
      <c r="I996" s="96">
        <v>26.627333</v>
      </c>
      <c r="J996" s="26">
        <v>964.02</v>
      </c>
      <c r="K996" s="96">
        <f t="shared" si="79"/>
        <v>26.627333</v>
      </c>
      <c r="L996" s="385">
        <f t="shared" si="79"/>
        <v>964.02</v>
      </c>
      <c r="M996" s="845">
        <f t="shared" si="80"/>
        <v>2.7621141677558556E-2</v>
      </c>
      <c r="N996" s="89">
        <v>220.94300000000001</v>
      </c>
      <c r="O996" s="89">
        <f t="shared" si="81"/>
        <v>6.1026979056648205</v>
      </c>
      <c r="P996" s="89">
        <f t="shared" si="82"/>
        <v>1657.2685006535132</v>
      </c>
      <c r="Q996" s="846">
        <f t="shared" si="83"/>
        <v>366.16187433988921</v>
      </c>
      <c r="S996" s="58"/>
      <c r="T996" s="58"/>
    </row>
    <row r="997" spans="1:20" ht="12.75">
      <c r="A997" s="1593"/>
      <c r="B997" s="26">
        <v>6</v>
      </c>
      <c r="C997" s="1255" t="s">
        <v>852</v>
      </c>
      <c r="D997" s="26">
        <v>27</v>
      </c>
      <c r="E997" s="26">
        <v>1963</v>
      </c>
      <c r="F997" s="230">
        <f t="shared" si="78"/>
        <v>36.054001999999997</v>
      </c>
      <c r="G997" s="96">
        <v>1.87473</v>
      </c>
      <c r="H997" s="96">
        <v>0.25</v>
      </c>
      <c r="I997" s="96">
        <v>33.929271999999997</v>
      </c>
      <c r="J997" s="26">
        <v>1224.27</v>
      </c>
      <c r="K997" s="96">
        <f t="shared" si="79"/>
        <v>33.929271999999997</v>
      </c>
      <c r="L997" s="385">
        <f t="shared" si="79"/>
        <v>1224.27</v>
      </c>
      <c r="M997" s="845">
        <f t="shared" si="80"/>
        <v>2.7713880108146079E-2</v>
      </c>
      <c r="N997" s="89">
        <v>220.94300000000001</v>
      </c>
      <c r="O997" s="89">
        <f t="shared" si="81"/>
        <v>6.1231878127341197</v>
      </c>
      <c r="P997" s="89">
        <f t="shared" si="82"/>
        <v>1662.8328064887648</v>
      </c>
      <c r="Q997" s="846">
        <f t="shared" si="83"/>
        <v>367.3912687640472</v>
      </c>
      <c r="S997" s="58"/>
      <c r="T997" s="58"/>
    </row>
    <row r="998" spans="1:20" ht="12.75">
      <c r="A998" s="1593"/>
      <c r="B998" s="26">
        <v>7</v>
      </c>
      <c r="C998" s="1255" t="s">
        <v>853</v>
      </c>
      <c r="D998" s="26">
        <v>32</v>
      </c>
      <c r="E998" s="26">
        <v>1962</v>
      </c>
      <c r="F998" s="230">
        <f t="shared" si="78"/>
        <v>40.806998999999998</v>
      </c>
      <c r="G998" s="96">
        <v>2.1464300000000001</v>
      </c>
      <c r="H998" s="96">
        <v>5.12</v>
      </c>
      <c r="I998" s="96">
        <v>33.540568999999998</v>
      </c>
      <c r="J998" s="26">
        <v>1208.05</v>
      </c>
      <c r="K998" s="96">
        <f t="shared" si="79"/>
        <v>33.540568999999998</v>
      </c>
      <c r="L998" s="385">
        <f t="shared" si="79"/>
        <v>1208.05</v>
      </c>
      <c r="M998" s="845">
        <f t="shared" si="80"/>
        <v>2.7764222507346548E-2</v>
      </c>
      <c r="N998" s="89">
        <v>220.94300000000001</v>
      </c>
      <c r="O998" s="89">
        <f t="shared" si="81"/>
        <v>6.1343106134406691</v>
      </c>
      <c r="P998" s="89">
        <f t="shared" si="82"/>
        <v>1665.8533504407928</v>
      </c>
      <c r="Q998" s="846">
        <f t="shared" si="83"/>
        <v>368.05863680644012</v>
      </c>
      <c r="S998" s="58"/>
      <c r="T998" s="58"/>
    </row>
    <row r="999" spans="1:20" ht="12.75">
      <c r="A999" s="1593"/>
      <c r="B999" s="26">
        <v>8</v>
      </c>
      <c r="C999" s="1255" t="s">
        <v>854</v>
      </c>
      <c r="D999" s="26">
        <v>24</v>
      </c>
      <c r="E999" s="26">
        <v>1963</v>
      </c>
      <c r="F999" s="230">
        <f t="shared" si="78"/>
        <v>33.514000000000003</v>
      </c>
      <c r="G999" s="96">
        <v>1.8633189999999999</v>
      </c>
      <c r="H999" s="96">
        <v>0.24</v>
      </c>
      <c r="I999" s="96">
        <v>31.410681</v>
      </c>
      <c r="J999" s="26">
        <v>1118.56</v>
      </c>
      <c r="K999" s="96">
        <f t="shared" si="79"/>
        <v>31.410681</v>
      </c>
      <c r="L999" s="385">
        <f t="shared" si="79"/>
        <v>1118.56</v>
      </c>
      <c r="M999" s="845">
        <f t="shared" si="80"/>
        <v>2.808135549277643E-2</v>
      </c>
      <c r="N999" s="89">
        <v>220.94300000000001</v>
      </c>
      <c r="O999" s="89">
        <f t="shared" si="81"/>
        <v>6.2043789266405032</v>
      </c>
      <c r="P999" s="89">
        <f t="shared" si="82"/>
        <v>1684.8813295665859</v>
      </c>
      <c r="Q999" s="846">
        <f t="shared" si="83"/>
        <v>372.2627355984302</v>
      </c>
      <c r="S999" s="58"/>
      <c r="T999" s="58"/>
    </row>
    <row r="1000" spans="1:20" ht="12.75">
      <c r="A1000" s="1593"/>
      <c r="B1000" s="26">
        <v>9</v>
      </c>
      <c r="C1000" s="1255" t="s">
        <v>855</v>
      </c>
      <c r="D1000" s="26">
        <v>12</v>
      </c>
      <c r="E1000" s="26">
        <v>1990</v>
      </c>
      <c r="F1000" s="230">
        <f t="shared" si="78"/>
        <v>23.228003999999999</v>
      </c>
      <c r="G1000" s="96">
        <v>1.38567</v>
      </c>
      <c r="H1000" s="96">
        <v>1.92</v>
      </c>
      <c r="I1000" s="96">
        <v>19.922333999999999</v>
      </c>
      <c r="J1000" s="26">
        <v>709.14</v>
      </c>
      <c r="K1000" s="96">
        <f t="shared" si="79"/>
        <v>19.922333999999999</v>
      </c>
      <c r="L1000" s="385">
        <f t="shared" si="79"/>
        <v>709.14</v>
      </c>
      <c r="M1000" s="845">
        <f t="shared" si="80"/>
        <v>2.8093654285472544E-2</v>
      </c>
      <c r="N1000" s="89">
        <v>220.94300000000001</v>
      </c>
      <c r="O1000" s="89">
        <f t="shared" si="81"/>
        <v>6.2070962587951604</v>
      </c>
      <c r="P1000" s="89">
        <f t="shared" si="82"/>
        <v>1685.6192571283525</v>
      </c>
      <c r="Q1000" s="846">
        <f t="shared" si="83"/>
        <v>372.42577552770962</v>
      </c>
      <c r="S1000" s="58"/>
      <c r="T1000" s="58"/>
    </row>
    <row r="1001" spans="1:20" ht="13.5" thickBot="1">
      <c r="A1001" s="1594"/>
      <c r="B1001" s="29" t="s">
        <v>39</v>
      </c>
      <c r="C1001" s="1256" t="s">
        <v>856</v>
      </c>
      <c r="D1001" s="29">
        <v>10</v>
      </c>
      <c r="E1001" s="29">
        <v>1958</v>
      </c>
      <c r="F1001" s="231">
        <f t="shared" si="78"/>
        <v>16.396999999999998</v>
      </c>
      <c r="G1001" s="113">
        <v>0.53524899999999997</v>
      </c>
      <c r="H1001" s="113">
        <v>1.083</v>
      </c>
      <c r="I1001" s="113">
        <v>14.778751</v>
      </c>
      <c r="J1001" s="29">
        <v>525.29999999999995</v>
      </c>
      <c r="K1001" s="113">
        <f t="shared" si="79"/>
        <v>14.778751</v>
      </c>
      <c r="L1001" s="392">
        <f t="shared" si="79"/>
        <v>525.29999999999995</v>
      </c>
      <c r="M1001" s="848">
        <f t="shared" si="80"/>
        <v>2.8133925375975637E-2</v>
      </c>
      <c r="N1001" s="395">
        <v>220.94300000000001</v>
      </c>
      <c r="O1001" s="395">
        <f t="shared" si="81"/>
        <v>6.2159938743441856</v>
      </c>
      <c r="P1001" s="395">
        <f t="shared" si="82"/>
        <v>1688.0355225585381</v>
      </c>
      <c r="Q1001" s="849">
        <f t="shared" si="83"/>
        <v>372.95963246065111</v>
      </c>
      <c r="S1001" s="58"/>
      <c r="T1001" s="58"/>
    </row>
    <row r="1002" spans="1:20" ht="12.75">
      <c r="S1002" s="58"/>
      <c r="T1002" s="58"/>
    </row>
    <row r="1003" spans="1:20" ht="14.25" customHeight="1">
      <c r="A1003" s="1563" t="s">
        <v>49</v>
      </c>
      <c r="B1003" s="1563"/>
      <c r="C1003" s="1563"/>
      <c r="D1003" s="1563"/>
      <c r="E1003" s="1563"/>
      <c r="F1003" s="1563"/>
      <c r="G1003" s="1563"/>
      <c r="H1003" s="1563"/>
      <c r="I1003" s="1563"/>
      <c r="J1003" s="1563"/>
      <c r="K1003" s="1563"/>
      <c r="L1003" s="1563"/>
      <c r="M1003" s="1563"/>
      <c r="N1003" s="1563"/>
      <c r="O1003" s="1563"/>
      <c r="P1003" s="1563"/>
      <c r="Q1003" s="1563"/>
      <c r="S1003" s="923"/>
      <c r="T1003" s="923"/>
    </row>
    <row r="1004" spans="1:20" ht="13.5" thickBot="1">
      <c r="A1004" s="1595" t="s">
        <v>891</v>
      </c>
      <c r="B1004" s="1595"/>
      <c r="C1004" s="1595"/>
      <c r="D1004" s="1595"/>
      <c r="E1004" s="1595"/>
      <c r="F1004" s="1595"/>
      <c r="G1004" s="1595"/>
      <c r="H1004" s="1595"/>
      <c r="I1004" s="1595"/>
      <c r="J1004" s="1595"/>
      <c r="K1004" s="1595"/>
      <c r="L1004" s="1595"/>
      <c r="M1004" s="1595"/>
      <c r="N1004" s="1595"/>
      <c r="O1004" s="1595"/>
      <c r="P1004" s="1595"/>
      <c r="Q1004" s="1595"/>
      <c r="S1004" s="58"/>
      <c r="T1004" s="58"/>
    </row>
    <row r="1005" spans="1:20" ht="12.75" customHeight="1">
      <c r="A1005" s="1581" t="s">
        <v>1</v>
      </c>
      <c r="B1005" s="1584" t="s">
        <v>0</v>
      </c>
      <c r="C1005" s="1565" t="s">
        <v>2</v>
      </c>
      <c r="D1005" s="1565" t="s">
        <v>3</v>
      </c>
      <c r="E1005" s="1565" t="s">
        <v>13</v>
      </c>
      <c r="F1005" s="1575" t="s">
        <v>14</v>
      </c>
      <c r="G1005" s="1576"/>
      <c r="H1005" s="1576"/>
      <c r="I1005" s="1577"/>
      <c r="J1005" s="1565" t="s">
        <v>4</v>
      </c>
      <c r="K1005" s="1565" t="s">
        <v>15</v>
      </c>
      <c r="L1005" s="1565" t="s">
        <v>5</v>
      </c>
      <c r="M1005" s="1565" t="s">
        <v>6</v>
      </c>
      <c r="N1005" s="1565" t="s">
        <v>16</v>
      </c>
      <c r="O1005" s="1565" t="s">
        <v>17</v>
      </c>
      <c r="P1005" s="1599" t="s">
        <v>25</v>
      </c>
      <c r="Q1005" s="1567" t="s">
        <v>26</v>
      </c>
      <c r="S1005" s="58"/>
      <c r="T1005" s="58"/>
    </row>
    <row r="1006" spans="1:20" s="2" customFormat="1" ht="33.75">
      <c r="A1006" s="1582"/>
      <c r="B1006" s="1585"/>
      <c r="C1006" s="1587"/>
      <c r="D1006" s="1566"/>
      <c r="E1006" s="1566"/>
      <c r="F1006" s="21" t="s">
        <v>18</v>
      </c>
      <c r="G1006" s="21" t="s">
        <v>19</v>
      </c>
      <c r="H1006" s="21" t="s">
        <v>20</v>
      </c>
      <c r="I1006" s="21" t="s">
        <v>21</v>
      </c>
      <c r="J1006" s="1566"/>
      <c r="K1006" s="1566"/>
      <c r="L1006" s="1566"/>
      <c r="M1006" s="1566"/>
      <c r="N1006" s="1566"/>
      <c r="O1006" s="1566"/>
      <c r="P1006" s="1600"/>
      <c r="Q1006" s="1568"/>
      <c r="S1006" s="58"/>
      <c r="T1006" s="58"/>
    </row>
    <row r="1007" spans="1:20" s="3" customFormat="1" ht="13.5" customHeight="1" thickBot="1">
      <c r="A1007" s="1582"/>
      <c r="B1007" s="1585"/>
      <c r="C1007" s="1587"/>
      <c r="D1007" s="9" t="s">
        <v>7</v>
      </c>
      <c r="E1007" s="9" t="s">
        <v>8</v>
      </c>
      <c r="F1007" s="9" t="s">
        <v>9</v>
      </c>
      <c r="G1007" s="9" t="s">
        <v>9</v>
      </c>
      <c r="H1007" s="9" t="s">
        <v>9</v>
      </c>
      <c r="I1007" s="9" t="s">
        <v>9</v>
      </c>
      <c r="J1007" s="9" t="s">
        <v>22</v>
      </c>
      <c r="K1007" s="9" t="s">
        <v>9</v>
      </c>
      <c r="L1007" s="9" t="s">
        <v>22</v>
      </c>
      <c r="M1007" s="9" t="s">
        <v>23</v>
      </c>
      <c r="N1007" s="9" t="s">
        <v>10</v>
      </c>
      <c r="O1007" s="9" t="s">
        <v>24</v>
      </c>
      <c r="P1007" s="22" t="s">
        <v>27</v>
      </c>
      <c r="Q1007" s="10" t="s">
        <v>28</v>
      </c>
      <c r="S1007" s="58"/>
      <c r="T1007" s="58"/>
    </row>
    <row r="1008" spans="1:20" s="62" customFormat="1" ht="12.75" customHeight="1">
      <c r="A1008" s="1569" t="s">
        <v>485</v>
      </c>
      <c r="B1008" s="65">
        <v>1</v>
      </c>
      <c r="C1008" s="1222" t="s">
        <v>640</v>
      </c>
      <c r="D1008" s="408">
        <v>45</v>
      </c>
      <c r="E1008" s="408" t="s">
        <v>55</v>
      </c>
      <c r="F1008" s="858">
        <f>G1008+H1008+I1008</f>
        <v>27.009</v>
      </c>
      <c r="G1008" s="858">
        <v>3.42</v>
      </c>
      <c r="H1008" s="858">
        <v>7.34</v>
      </c>
      <c r="I1008" s="858">
        <v>16.248999999999999</v>
      </c>
      <c r="J1008" s="411">
        <v>2345.1999999999998</v>
      </c>
      <c r="K1008" s="859">
        <v>16.248999999999999</v>
      </c>
      <c r="L1008" s="411">
        <v>2345.1999999999998</v>
      </c>
      <c r="M1008" s="860">
        <f t="shared" ref="M1008:M1014" si="84">K1008/L1008</f>
        <v>6.9286201603274778E-3</v>
      </c>
      <c r="N1008" s="858">
        <v>207.8</v>
      </c>
      <c r="O1008" s="861">
        <f t="shared" ref="O1008:O1014" si="85">M1008*N1008</f>
        <v>1.4397672693160499</v>
      </c>
      <c r="P1008" s="861">
        <f t="shared" ref="P1008:P1014" si="86">M1008*60*1000</f>
        <v>415.71720961964866</v>
      </c>
      <c r="Q1008" s="862">
        <f t="shared" ref="Q1008:Q1014" si="87">P1008*N1008/1000</f>
        <v>86.386036158962995</v>
      </c>
      <c r="S1008" s="58"/>
      <c r="T1008" s="58"/>
    </row>
    <row r="1009" spans="1:20" s="62" customFormat="1" ht="12.75" customHeight="1">
      <c r="A1009" s="1570"/>
      <c r="B1009" s="61">
        <v>2</v>
      </c>
      <c r="C1009" s="482" t="s">
        <v>442</v>
      </c>
      <c r="D1009" s="415">
        <v>45</v>
      </c>
      <c r="E1009" s="415" t="s">
        <v>55</v>
      </c>
      <c r="F1009" s="863">
        <f>SUM(G1009:I1009)</f>
        <v>29.298999999999999</v>
      </c>
      <c r="G1009" s="863">
        <v>5.25</v>
      </c>
      <c r="H1009" s="863">
        <v>7.34</v>
      </c>
      <c r="I1009" s="863">
        <v>16.709</v>
      </c>
      <c r="J1009" s="418">
        <v>2285.7199999999998</v>
      </c>
      <c r="K1009" s="864">
        <v>16.709</v>
      </c>
      <c r="L1009" s="418">
        <v>2285.6999999999998</v>
      </c>
      <c r="M1009" s="865">
        <f t="shared" si="84"/>
        <v>7.3102331889574315E-3</v>
      </c>
      <c r="N1009" s="863">
        <v>207.8</v>
      </c>
      <c r="O1009" s="866">
        <f t="shared" si="85"/>
        <v>1.5190664566653544</v>
      </c>
      <c r="P1009" s="866">
        <f t="shared" si="86"/>
        <v>438.6139913374459</v>
      </c>
      <c r="Q1009" s="867">
        <f t="shared" si="87"/>
        <v>91.143987399921258</v>
      </c>
      <c r="S1009" s="58"/>
      <c r="T1009" s="58"/>
    </row>
    <row r="1010" spans="1:20" s="62" customFormat="1" ht="12.75">
      <c r="A1010" s="1570"/>
      <c r="B1010" s="61">
        <v>3</v>
      </c>
      <c r="C1010" s="482" t="s">
        <v>441</v>
      </c>
      <c r="D1010" s="480">
        <v>55</v>
      </c>
      <c r="E1010" s="415" t="s">
        <v>55</v>
      </c>
      <c r="F1010" s="863">
        <f>SUM(G1010:I1010)</f>
        <v>35.94</v>
      </c>
      <c r="G1010" s="1147">
        <v>4.6399999999999997</v>
      </c>
      <c r="H1010" s="1147">
        <v>8.81</v>
      </c>
      <c r="I1010" s="1147">
        <v>22.49</v>
      </c>
      <c r="J1010" s="112">
        <v>2979.1</v>
      </c>
      <c r="K1010" s="1223">
        <v>22.49</v>
      </c>
      <c r="L1010" s="112">
        <v>2979.1</v>
      </c>
      <c r="M1010" s="865">
        <f t="shared" si="84"/>
        <v>7.5492598435769193E-3</v>
      </c>
      <c r="N1010" s="863">
        <v>207.8</v>
      </c>
      <c r="O1010" s="866">
        <f t="shared" si="85"/>
        <v>1.5687361954952839</v>
      </c>
      <c r="P1010" s="866">
        <f t="shared" si="86"/>
        <v>452.95559061461518</v>
      </c>
      <c r="Q1010" s="867">
        <f t="shared" si="87"/>
        <v>94.124171729717034</v>
      </c>
      <c r="S1010" s="58"/>
      <c r="T1010" s="58"/>
    </row>
    <row r="1011" spans="1:20" s="62" customFormat="1" ht="12.75">
      <c r="A1011" s="1570"/>
      <c r="B1011" s="61">
        <v>4</v>
      </c>
      <c r="C1011" s="482" t="s">
        <v>444</v>
      </c>
      <c r="D1011" s="415">
        <v>36</v>
      </c>
      <c r="E1011" s="415" t="s">
        <v>55</v>
      </c>
      <c r="F1011" s="863">
        <f>G1011+H1011+I1011</f>
        <v>31</v>
      </c>
      <c r="G1011" s="863">
        <v>3.2</v>
      </c>
      <c r="H1011" s="863">
        <v>5.87</v>
      </c>
      <c r="I1011" s="863">
        <v>21.93</v>
      </c>
      <c r="J1011" s="418">
        <v>2305.31</v>
      </c>
      <c r="K1011" s="864">
        <v>21.206</v>
      </c>
      <c r="L1011" s="418">
        <v>2232.7199999999998</v>
      </c>
      <c r="M1011" s="865">
        <f t="shared" si="84"/>
        <v>9.4978322404958987E-3</v>
      </c>
      <c r="N1011" s="863">
        <v>207.8</v>
      </c>
      <c r="O1011" s="866">
        <f t="shared" si="85"/>
        <v>1.973649539575048</v>
      </c>
      <c r="P1011" s="866">
        <f t="shared" si="86"/>
        <v>569.86993442975393</v>
      </c>
      <c r="Q1011" s="867">
        <f t="shared" si="87"/>
        <v>118.41897237450287</v>
      </c>
      <c r="S1011" s="58"/>
      <c r="T1011" s="58"/>
    </row>
    <row r="1012" spans="1:20" s="62" customFormat="1" ht="12.75">
      <c r="A1012" s="1570"/>
      <c r="B1012" s="61">
        <v>5</v>
      </c>
      <c r="C1012" s="482" t="s">
        <v>443</v>
      </c>
      <c r="D1012" s="415">
        <v>40</v>
      </c>
      <c r="E1012" s="415" t="s">
        <v>55</v>
      </c>
      <c r="F1012" s="863">
        <f>G1012+H1012+I1012</f>
        <v>34.369</v>
      </c>
      <c r="G1012" s="863">
        <v>4.91</v>
      </c>
      <c r="H1012" s="863">
        <v>6.44</v>
      </c>
      <c r="I1012" s="863">
        <v>23.018999999999998</v>
      </c>
      <c r="J1012" s="418">
        <v>2287.4499999999998</v>
      </c>
      <c r="K1012" s="864">
        <v>23.018999999999998</v>
      </c>
      <c r="L1012" s="418">
        <v>2287.4499999999998</v>
      </c>
      <c r="M1012" s="865">
        <f>K1012/L1012</f>
        <v>1.0063170779689174E-2</v>
      </c>
      <c r="N1012" s="863">
        <v>207.8</v>
      </c>
      <c r="O1012" s="866">
        <f>M1012*N1012</f>
        <v>2.0911268880194105</v>
      </c>
      <c r="P1012" s="866">
        <f>M1012*60*1000</f>
        <v>603.79024678135045</v>
      </c>
      <c r="Q1012" s="867">
        <f>P1012*N1012/1000</f>
        <v>125.46761328116462</v>
      </c>
      <c r="S1012" s="58"/>
      <c r="T1012" s="58"/>
    </row>
    <row r="1013" spans="1:20" s="62" customFormat="1" ht="12.75">
      <c r="A1013" s="1570"/>
      <c r="B1013" s="61">
        <v>6</v>
      </c>
      <c r="C1013" s="482" t="s">
        <v>445</v>
      </c>
      <c r="D1013" s="415">
        <v>20</v>
      </c>
      <c r="E1013" s="415" t="s">
        <v>55</v>
      </c>
      <c r="F1013" s="863">
        <f>G1013+H1013+I1013</f>
        <v>17.475999999999999</v>
      </c>
      <c r="G1013" s="863">
        <v>2.42</v>
      </c>
      <c r="H1013" s="863">
        <v>3.26</v>
      </c>
      <c r="I1013" s="863">
        <v>11.795999999999999</v>
      </c>
      <c r="J1013" s="418">
        <v>1055.4000000000001</v>
      </c>
      <c r="K1013" s="864">
        <v>11.795999999999999</v>
      </c>
      <c r="L1013" s="418">
        <v>1055.4000000000001</v>
      </c>
      <c r="M1013" s="865">
        <f>K1013/L1013</f>
        <v>1.1176805002842523E-2</v>
      </c>
      <c r="N1013" s="863">
        <v>207.8</v>
      </c>
      <c r="O1013" s="866">
        <f>M1013*N1013</f>
        <v>2.3225400795906763</v>
      </c>
      <c r="P1013" s="866">
        <f>M1013*60*1000</f>
        <v>670.60830017055139</v>
      </c>
      <c r="Q1013" s="867">
        <f>P1013*N1013/1000</f>
        <v>139.35240477544059</v>
      </c>
      <c r="S1013" s="58"/>
      <c r="T1013" s="58"/>
    </row>
    <row r="1014" spans="1:20" s="62" customFormat="1" ht="12.75">
      <c r="A1014" s="1570"/>
      <c r="B1014" s="61">
        <v>7</v>
      </c>
      <c r="C1014" s="954" t="s">
        <v>446</v>
      </c>
      <c r="D1014" s="424">
        <v>60</v>
      </c>
      <c r="E1014" s="424" t="s">
        <v>55</v>
      </c>
      <c r="F1014" s="1224">
        <f>G1014+H1014+I1014</f>
        <v>52.790999999999997</v>
      </c>
      <c r="G1014" s="1224">
        <v>7.19</v>
      </c>
      <c r="H1014" s="1224">
        <v>0.59099999999999997</v>
      </c>
      <c r="I1014" s="1224">
        <v>45.01</v>
      </c>
      <c r="J1014" s="427">
        <v>3373.53</v>
      </c>
      <c r="K1014" s="1225">
        <v>45.01</v>
      </c>
      <c r="L1014" s="427">
        <v>3373.5</v>
      </c>
      <c r="M1014" s="1226">
        <f t="shared" si="84"/>
        <v>1.3342226174596116E-2</v>
      </c>
      <c r="N1014" s="1224">
        <v>207.8</v>
      </c>
      <c r="O1014" s="1227">
        <f t="shared" si="85"/>
        <v>2.7725145990810729</v>
      </c>
      <c r="P1014" s="1227">
        <f t="shared" si="86"/>
        <v>800.53357047576685</v>
      </c>
      <c r="Q1014" s="1228">
        <f t="shared" si="87"/>
        <v>166.35087594486436</v>
      </c>
      <c r="S1014" s="58"/>
      <c r="T1014" s="58"/>
    </row>
    <row r="1015" spans="1:20" s="62" customFormat="1" ht="12.75">
      <c r="A1015" s="1570"/>
      <c r="B1015" s="61">
        <v>8</v>
      </c>
      <c r="C1015" s="482"/>
      <c r="D1015" s="415"/>
      <c r="E1015" s="415"/>
      <c r="F1015" s="863"/>
      <c r="G1015" s="863"/>
      <c r="H1015" s="863"/>
      <c r="I1015" s="863"/>
      <c r="J1015" s="418"/>
      <c r="K1015" s="864"/>
      <c r="L1015" s="418"/>
      <c r="M1015" s="865"/>
      <c r="N1015" s="863"/>
      <c r="O1015" s="866"/>
      <c r="P1015" s="866"/>
      <c r="Q1015" s="867"/>
      <c r="S1015" s="58"/>
      <c r="T1015" s="58"/>
    </row>
    <row r="1016" spans="1:20" s="62" customFormat="1" ht="12.75" customHeight="1">
      <c r="A1016" s="1570"/>
      <c r="B1016" s="61">
        <v>9</v>
      </c>
      <c r="C1016" s="11"/>
      <c r="D1016" s="18"/>
      <c r="E1016" s="18"/>
      <c r="F1016" s="138"/>
      <c r="G1016" s="138"/>
      <c r="H1016" s="138"/>
      <c r="I1016" s="138"/>
      <c r="J1016" s="91"/>
      <c r="K1016" s="138"/>
      <c r="L1016" s="91"/>
      <c r="M1016" s="84"/>
      <c r="N1016" s="85"/>
      <c r="O1016" s="86"/>
      <c r="P1016" s="86"/>
      <c r="Q1016" s="87"/>
      <c r="S1016" s="58"/>
      <c r="T1016" s="58"/>
    </row>
    <row r="1017" spans="1:20" s="62" customFormat="1" ht="13.5" thickBot="1">
      <c r="A1017" s="1571"/>
      <c r="B1017" s="67">
        <v>10</v>
      </c>
      <c r="C1017" s="48"/>
      <c r="D1017" s="47"/>
      <c r="E1017" s="47"/>
      <c r="F1017" s="881"/>
      <c r="G1017" s="881"/>
      <c r="H1017" s="881"/>
      <c r="I1017" s="881"/>
      <c r="J1017" s="135"/>
      <c r="K1017" s="881"/>
      <c r="L1017" s="135"/>
      <c r="M1017" s="882"/>
      <c r="N1017" s="883"/>
      <c r="O1017" s="884"/>
      <c r="P1017" s="884"/>
      <c r="Q1017" s="885"/>
      <c r="S1017" s="58"/>
      <c r="T1017" s="58"/>
    </row>
    <row r="1018" spans="1:20" ht="12.75">
      <c r="A1018" s="1709" t="s">
        <v>478</v>
      </c>
      <c r="B1018" s="1206">
        <v>1</v>
      </c>
      <c r="C1018" s="1470" t="s">
        <v>112</v>
      </c>
      <c r="D1018" s="1471">
        <v>36</v>
      </c>
      <c r="E1018" s="1471" t="s">
        <v>55</v>
      </c>
      <c r="F1018" s="1472">
        <f>SUM(G1018:I1018)</f>
        <v>50.16</v>
      </c>
      <c r="G1018" s="1472">
        <v>2.91</v>
      </c>
      <c r="H1018" s="1472">
        <v>5.95</v>
      </c>
      <c r="I1018" s="1472">
        <v>41.3</v>
      </c>
      <c r="J1018" s="1470">
        <v>2354.69</v>
      </c>
      <c r="K1018" s="1473">
        <v>37.520000000000003</v>
      </c>
      <c r="L1018" s="1470">
        <v>2153.42</v>
      </c>
      <c r="M1018" s="1474">
        <f>K1018/L1018</f>
        <v>1.7423447353512089E-2</v>
      </c>
      <c r="N1018" s="1475">
        <v>207.8</v>
      </c>
      <c r="O1018" s="1476">
        <f>M1018*N1018</f>
        <v>3.6205923600598124</v>
      </c>
      <c r="P1018" s="1476">
        <f>M1018*60*1000</f>
        <v>1045.4068412107254</v>
      </c>
      <c r="Q1018" s="1477">
        <f>P1018*N1018/1000</f>
        <v>217.23554160358873</v>
      </c>
      <c r="S1018" s="58"/>
      <c r="T1018" s="58"/>
    </row>
    <row r="1019" spans="1:20" ht="12.75">
      <c r="A1019" s="1710"/>
      <c r="B1019" s="1207">
        <v>2</v>
      </c>
      <c r="C1019" s="1208" t="s">
        <v>250</v>
      </c>
      <c r="D1019" s="1207">
        <v>80</v>
      </c>
      <c r="E1019" s="1207" t="s">
        <v>55</v>
      </c>
      <c r="F1019" s="1215">
        <f>G1019+H1019+I1019</f>
        <v>97.789999999999992</v>
      </c>
      <c r="G1019" s="1215">
        <v>5.94</v>
      </c>
      <c r="H1019" s="1215">
        <v>13.03</v>
      </c>
      <c r="I1019" s="1215">
        <v>78.819999999999993</v>
      </c>
      <c r="J1019" s="1209">
        <v>3919.9</v>
      </c>
      <c r="K1019" s="1478">
        <v>72.16</v>
      </c>
      <c r="L1019" s="1209">
        <v>3686.36</v>
      </c>
      <c r="M1019" s="1479">
        <f>K1019/L1019</f>
        <v>1.9574865178658619E-2</v>
      </c>
      <c r="N1019" s="1480">
        <v>207.8</v>
      </c>
      <c r="O1019" s="1481">
        <f>M1019*N1019</f>
        <v>4.0676569841252617</v>
      </c>
      <c r="P1019" s="1481">
        <f>M1019*60*1000</f>
        <v>1174.4919107195171</v>
      </c>
      <c r="Q1019" s="1482">
        <f>P1019*N1019/1000</f>
        <v>244.05941904751566</v>
      </c>
      <c r="S1019" s="58"/>
      <c r="T1019" s="58"/>
    </row>
    <row r="1020" spans="1:20" ht="12.75">
      <c r="A1020" s="1710"/>
      <c r="B1020" s="1207">
        <v>3</v>
      </c>
      <c r="C1020" s="1208" t="s">
        <v>97</v>
      </c>
      <c r="D1020" s="1207">
        <v>85</v>
      </c>
      <c r="E1020" s="1207" t="s">
        <v>55</v>
      </c>
      <c r="F1020" s="1215">
        <f>SUM(G1020:I1020)</f>
        <v>110.1</v>
      </c>
      <c r="G1020" s="1215">
        <v>5.91</v>
      </c>
      <c r="H1020" s="1215">
        <v>13.86</v>
      </c>
      <c r="I1020" s="1215">
        <v>90.33</v>
      </c>
      <c r="J1020" s="1208">
        <v>3854.08</v>
      </c>
      <c r="K1020" s="1478">
        <v>89.49</v>
      </c>
      <c r="L1020" s="1208">
        <v>3854.08</v>
      </c>
      <c r="M1020" s="1479">
        <f t="shared" ref="M1020:M1023" si="88">K1020/L1020</f>
        <v>2.3219549153105281E-2</v>
      </c>
      <c r="N1020" s="1480">
        <v>207.8</v>
      </c>
      <c r="O1020" s="1481">
        <f t="shared" ref="O1020:O1023" si="89">M1020*N1020</f>
        <v>4.8250223140152775</v>
      </c>
      <c r="P1020" s="1481">
        <f t="shared" ref="P1020:P1023" si="90">M1020*60*1000</f>
        <v>1393.1729491863171</v>
      </c>
      <c r="Q1020" s="1482">
        <f t="shared" ref="Q1020:Q1023" si="91">P1020*N1020/1000</f>
        <v>289.50133884091667</v>
      </c>
      <c r="S1020" s="58"/>
      <c r="T1020" s="58"/>
    </row>
    <row r="1021" spans="1:20" ht="12.75">
      <c r="A1021" s="1710"/>
      <c r="B1021" s="1207">
        <v>4</v>
      </c>
      <c r="C1021" s="1208" t="s">
        <v>98</v>
      </c>
      <c r="D1021" s="1207">
        <v>45</v>
      </c>
      <c r="E1021" s="1207" t="s">
        <v>55</v>
      </c>
      <c r="F1021" s="1215">
        <f>SUM(G1021:I1021)</f>
        <v>61.599999999999994</v>
      </c>
      <c r="G1021" s="1215">
        <v>5</v>
      </c>
      <c r="H1021" s="1215">
        <v>7.34</v>
      </c>
      <c r="I1021" s="1215">
        <v>49.26</v>
      </c>
      <c r="J1021" s="1208">
        <v>2363.02</v>
      </c>
      <c r="K1021" s="1478">
        <v>49.26</v>
      </c>
      <c r="L1021" s="1208">
        <v>2363.02</v>
      </c>
      <c r="M1021" s="1479">
        <f t="shared" si="88"/>
        <v>2.084620527968447E-2</v>
      </c>
      <c r="N1021" s="1480">
        <v>207.8</v>
      </c>
      <c r="O1021" s="1481">
        <f t="shared" si="89"/>
        <v>4.3318414571184327</v>
      </c>
      <c r="P1021" s="1481">
        <f t="shared" si="90"/>
        <v>1250.7723167810682</v>
      </c>
      <c r="Q1021" s="1482">
        <f t="shared" si="91"/>
        <v>259.91048742710598</v>
      </c>
      <c r="S1021" s="58"/>
      <c r="T1021" s="58"/>
    </row>
    <row r="1022" spans="1:20" ht="12.75">
      <c r="A1022" s="1710"/>
      <c r="B1022" s="1207">
        <v>5</v>
      </c>
      <c r="C1022" s="1208" t="s">
        <v>96</v>
      </c>
      <c r="D1022" s="1207">
        <v>60</v>
      </c>
      <c r="E1022" s="1207" t="s">
        <v>55</v>
      </c>
      <c r="F1022" s="1480">
        <f>SUM(G1022:I1022)</f>
        <v>70.790000000000006</v>
      </c>
      <c r="G1022" s="1480">
        <v>5.56</v>
      </c>
      <c r="H1022" s="1480">
        <v>9.7799999999999994</v>
      </c>
      <c r="I1022" s="1480">
        <v>55.45</v>
      </c>
      <c r="J1022" s="1215">
        <v>2404.54</v>
      </c>
      <c r="K1022" s="1483">
        <v>55.45</v>
      </c>
      <c r="L1022" s="1215">
        <v>2404.54</v>
      </c>
      <c r="M1022" s="1479">
        <f t="shared" si="88"/>
        <v>2.3060543804636232E-2</v>
      </c>
      <c r="N1022" s="1480">
        <v>207.8</v>
      </c>
      <c r="O1022" s="1481">
        <f t="shared" si="89"/>
        <v>4.7919810026034089</v>
      </c>
      <c r="P1022" s="1481">
        <f t="shared" si="90"/>
        <v>1383.6326282781738</v>
      </c>
      <c r="Q1022" s="1482">
        <f t="shared" si="91"/>
        <v>287.51886015620454</v>
      </c>
      <c r="S1022" s="58"/>
      <c r="T1022" s="58"/>
    </row>
    <row r="1023" spans="1:20" ht="12.75">
      <c r="A1023" s="1710"/>
      <c r="B1023" s="1207">
        <v>6</v>
      </c>
      <c r="C1023" s="1208" t="s">
        <v>447</v>
      </c>
      <c r="D1023" s="1207">
        <v>20</v>
      </c>
      <c r="E1023" s="1207" t="s">
        <v>55</v>
      </c>
      <c r="F1023" s="1215">
        <f>SUM(G1023:I1023)</f>
        <v>28.81</v>
      </c>
      <c r="G1023" s="1215">
        <v>1.94</v>
      </c>
      <c r="H1023" s="1215">
        <v>3.26</v>
      </c>
      <c r="I1023" s="1215">
        <v>23.61</v>
      </c>
      <c r="J1023" s="1208">
        <v>1055.4000000000001</v>
      </c>
      <c r="K1023" s="1478">
        <v>23.61</v>
      </c>
      <c r="L1023" s="1208">
        <v>1055.4000000000001</v>
      </c>
      <c r="M1023" s="1479">
        <f t="shared" si="88"/>
        <v>2.2370665150653779E-2</v>
      </c>
      <c r="N1023" s="1480">
        <v>207.8</v>
      </c>
      <c r="O1023" s="1481">
        <f t="shared" si="89"/>
        <v>4.6486242183058559</v>
      </c>
      <c r="P1023" s="1481">
        <f t="shared" si="90"/>
        <v>1342.2399090392266</v>
      </c>
      <c r="Q1023" s="1482">
        <f t="shared" si="91"/>
        <v>278.9174530983513</v>
      </c>
      <c r="S1023" s="58"/>
      <c r="T1023" s="58"/>
    </row>
    <row r="1024" spans="1:20" ht="12.75">
      <c r="A1024" s="1710"/>
      <c r="B1024" s="1207">
        <v>7</v>
      </c>
      <c r="C1024" s="1208"/>
      <c r="D1024" s="1207"/>
      <c r="E1024" s="1207"/>
      <c r="F1024" s="1215"/>
      <c r="G1024" s="1215"/>
      <c r="H1024" s="1215"/>
      <c r="I1024" s="1215"/>
      <c r="J1024" s="1209"/>
      <c r="K1024" s="1478"/>
      <c r="L1024" s="1209"/>
      <c r="M1024" s="1479"/>
      <c r="N1024" s="1480"/>
      <c r="O1024" s="1481"/>
      <c r="P1024" s="1481"/>
      <c r="Q1024" s="1482"/>
      <c r="S1024" s="58"/>
      <c r="T1024" s="58"/>
    </row>
    <row r="1025" spans="1:20" ht="12.75">
      <c r="A1025" s="1710"/>
      <c r="B1025" s="1207">
        <v>8</v>
      </c>
      <c r="C1025" s="1208"/>
      <c r="D1025" s="1207"/>
      <c r="E1025" s="1207"/>
      <c r="F1025" s="1215"/>
      <c r="G1025" s="1215"/>
      <c r="H1025" s="1215"/>
      <c r="I1025" s="1215"/>
      <c r="J1025" s="1208"/>
      <c r="K1025" s="1478"/>
      <c r="L1025" s="1208"/>
      <c r="M1025" s="1479"/>
      <c r="N1025" s="1480"/>
      <c r="O1025" s="1481"/>
      <c r="P1025" s="1481"/>
      <c r="Q1025" s="1482"/>
      <c r="S1025" s="58"/>
      <c r="T1025" s="58"/>
    </row>
    <row r="1026" spans="1:20" ht="12.75">
      <c r="A1026" s="1710"/>
      <c r="B1026" s="1207">
        <v>9</v>
      </c>
      <c r="C1026" s="1208"/>
      <c r="D1026" s="1207"/>
      <c r="E1026" s="1207"/>
      <c r="F1026" s="1215"/>
      <c r="G1026" s="1484"/>
      <c r="H1026" s="1484"/>
      <c r="I1026" s="1484"/>
      <c r="J1026" s="1209"/>
      <c r="K1026" s="1478"/>
      <c r="L1026" s="1209"/>
      <c r="M1026" s="1479"/>
      <c r="N1026" s="1480"/>
      <c r="O1026" s="1481"/>
      <c r="P1026" s="1481"/>
      <c r="Q1026" s="1482"/>
      <c r="S1026" s="58"/>
      <c r="T1026" s="58"/>
    </row>
    <row r="1027" spans="1:20" ht="13.5" customHeight="1" thickBot="1">
      <c r="A1027" s="1711"/>
      <c r="B1027" s="1218">
        <v>10</v>
      </c>
      <c r="C1027" s="1219"/>
      <c r="D1027" s="1218"/>
      <c r="E1027" s="1218"/>
      <c r="F1027" s="1220"/>
      <c r="G1027" s="1220"/>
      <c r="H1027" s="1220"/>
      <c r="I1027" s="1220"/>
      <c r="J1027" s="1219"/>
      <c r="K1027" s="1485"/>
      <c r="L1027" s="1219"/>
      <c r="M1027" s="1486"/>
      <c r="N1027" s="1487"/>
      <c r="O1027" s="1488"/>
      <c r="P1027" s="1488"/>
      <c r="Q1027" s="1489"/>
      <c r="S1027" s="58"/>
      <c r="T1027" s="58"/>
    </row>
    <row r="1028" spans="1:20" ht="12.75">
      <c r="A1028" s="1589" t="s">
        <v>477</v>
      </c>
      <c r="B1028" s="324">
        <v>1</v>
      </c>
      <c r="C1028" s="497"/>
      <c r="D1028" s="460"/>
      <c r="E1028" s="460"/>
      <c r="F1028" s="463"/>
      <c r="G1028" s="1229"/>
      <c r="H1028" s="1229"/>
      <c r="I1028" s="1229"/>
      <c r="J1028" s="585"/>
      <c r="K1028" s="464"/>
      <c r="L1028" s="585"/>
      <c r="M1028" s="868"/>
      <c r="N1028" s="869"/>
      <c r="O1028" s="870"/>
      <c r="P1028" s="870"/>
      <c r="Q1028" s="871"/>
      <c r="S1028" s="58"/>
      <c r="T1028" s="58"/>
    </row>
    <row r="1029" spans="1:20" ht="12.75">
      <c r="A1029" s="1590"/>
      <c r="B1029" s="316">
        <v>2</v>
      </c>
      <c r="C1029" s="504"/>
      <c r="D1029" s="465"/>
      <c r="E1029" s="465"/>
      <c r="F1029" s="468"/>
      <c r="G1029" s="876"/>
      <c r="H1029" s="876"/>
      <c r="I1029" s="876"/>
      <c r="J1029" s="507"/>
      <c r="K1029" s="469"/>
      <c r="L1029" s="507"/>
      <c r="M1029" s="872"/>
      <c r="N1029" s="873"/>
      <c r="O1029" s="874"/>
      <c r="P1029" s="874"/>
      <c r="Q1029" s="875"/>
      <c r="S1029" s="58"/>
      <c r="T1029" s="58"/>
    </row>
    <row r="1030" spans="1:20" ht="12.75">
      <c r="A1030" s="1590"/>
      <c r="B1030" s="316">
        <v>3</v>
      </c>
      <c r="C1030" s="504"/>
      <c r="D1030" s="465"/>
      <c r="E1030" s="465"/>
      <c r="F1030" s="468"/>
      <c r="G1030" s="876"/>
      <c r="H1030" s="876"/>
      <c r="I1030" s="876"/>
      <c r="J1030" s="507"/>
      <c r="K1030" s="469"/>
      <c r="L1030" s="507"/>
      <c r="M1030" s="872"/>
      <c r="N1030" s="873"/>
      <c r="O1030" s="874"/>
      <c r="P1030" s="874"/>
      <c r="Q1030" s="875"/>
      <c r="S1030" s="58"/>
      <c r="T1030" s="58"/>
    </row>
    <row r="1031" spans="1:20" ht="12.75">
      <c r="A1031" s="1590"/>
      <c r="B1031" s="316">
        <v>4</v>
      </c>
      <c r="C1031" s="504"/>
      <c r="D1031" s="465"/>
      <c r="E1031" s="465"/>
      <c r="F1031" s="468"/>
      <c r="G1031" s="468"/>
      <c r="H1031" s="468"/>
      <c r="I1031" s="468"/>
      <c r="J1031" s="507"/>
      <c r="K1031" s="469"/>
      <c r="L1031" s="507"/>
      <c r="M1031" s="872"/>
      <c r="N1031" s="873"/>
      <c r="O1031" s="874"/>
      <c r="P1031" s="874"/>
      <c r="Q1031" s="875"/>
      <c r="S1031" s="58"/>
      <c r="T1031" s="58"/>
    </row>
    <row r="1032" spans="1:20" ht="12.75">
      <c r="A1032" s="1590"/>
      <c r="B1032" s="316">
        <v>5</v>
      </c>
      <c r="C1032" s="504"/>
      <c r="D1032" s="465"/>
      <c r="E1032" s="465"/>
      <c r="F1032" s="468"/>
      <c r="G1032" s="468"/>
      <c r="H1032" s="468"/>
      <c r="I1032" s="468"/>
      <c r="J1032" s="504"/>
      <c r="K1032" s="469"/>
      <c r="L1032" s="504"/>
      <c r="M1032" s="872"/>
      <c r="N1032" s="873"/>
      <c r="O1032" s="874"/>
      <c r="P1032" s="874"/>
      <c r="Q1032" s="875"/>
      <c r="S1032" s="58"/>
      <c r="T1032" s="58"/>
    </row>
    <row r="1033" spans="1:20" ht="12.75">
      <c r="A1033" s="1590"/>
      <c r="B1033" s="316">
        <v>6</v>
      </c>
      <c r="C1033" s="504"/>
      <c r="D1033" s="465"/>
      <c r="E1033" s="465"/>
      <c r="F1033" s="468"/>
      <c r="G1033" s="876"/>
      <c r="H1033" s="876"/>
      <c r="I1033" s="876"/>
      <c r="J1033" s="507"/>
      <c r="K1033" s="469"/>
      <c r="L1033" s="507"/>
      <c r="M1033" s="872"/>
      <c r="N1033" s="873"/>
      <c r="O1033" s="874"/>
      <c r="P1033" s="874"/>
      <c r="Q1033" s="875"/>
      <c r="S1033" s="58"/>
      <c r="T1033" s="58"/>
    </row>
    <row r="1034" spans="1:20" ht="12.75">
      <c r="A1034" s="1590"/>
      <c r="B1034" s="316">
        <v>7</v>
      </c>
      <c r="C1034" s="504"/>
      <c r="D1034" s="465"/>
      <c r="E1034" s="465"/>
      <c r="F1034" s="468"/>
      <c r="G1034" s="876"/>
      <c r="H1034" s="876"/>
      <c r="I1034" s="876"/>
      <c r="J1034" s="507"/>
      <c r="K1034" s="469"/>
      <c r="L1034" s="507"/>
      <c r="M1034" s="872"/>
      <c r="N1034" s="873"/>
      <c r="O1034" s="874"/>
      <c r="P1034" s="874"/>
      <c r="Q1034" s="875"/>
      <c r="S1034" s="58"/>
      <c r="T1034" s="58"/>
    </row>
    <row r="1035" spans="1:20" ht="12.75">
      <c r="A1035" s="1590"/>
      <c r="B1035" s="316">
        <v>8</v>
      </c>
      <c r="C1035" s="504"/>
      <c r="D1035" s="465"/>
      <c r="E1035" s="465"/>
      <c r="F1035" s="468"/>
      <c r="G1035" s="876"/>
      <c r="H1035" s="876"/>
      <c r="I1035" s="876"/>
      <c r="J1035" s="507"/>
      <c r="K1035" s="469"/>
      <c r="L1035" s="507"/>
      <c r="M1035" s="872"/>
      <c r="N1035" s="873"/>
      <c r="O1035" s="874"/>
      <c r="P1035" s="874"/>
      <c r="Q1035" s="875"/>
      <c r="S1035" s="58"/>
      <c r="T1035" s="58"/>
    </row>
    <row r="1036" spans="1:20" ht="12.75">
      <c r="A1036" s="1590"/>
      <c r="B1036" s="316">
        <v>9</v>
      </c>
      <c r="C1036" s="504"/>
      <c r="D1036" s="465"/>
      <c r="E1036" s="465"/>
      <c r="F1036" s="468"/>
      <c r="G1036" s="876"/>
      <c r="H1036" s="876"/>
      <c r="I1036" s="876"/>
      <c r="J1036" s="507"/>
      <c r="K1036" s="469"/>
      <c r="L1036" s="507"/>
      <c r="M1036" s="872"/>
      <c r="N1036" s="873"/>
      <c r="O1036" s="874"/>
      <c r="P1036" s="874"/>
      <c r="Q1036" s="875"/>
      <c r="S1036" s="58"/>
      <c r="T1036" s="58"/>
    </row>
    <row r="1037" spans="1:20" ht="13.5" thickBot="1">
      <c r="A1037" s="1719"/>
      <c r="B1037" s="354">
        <v>10</v>
      </c>
      <c r="C1037" s="355"/>
      <c r="D1037" s="354"/>
      <c r="E1037" s="354"/>
      <c r="F1037" s="356"/>
      <c r="G1037" s="356"/>
      <c r="H1037" s="356"/>
      <c r="I1037" s="356"/>
      <c r="J1037" s="357"/>
      <c r="K1037" s="356"/>
      <c r="L1037" s="357"/>
      <c r="M1037" s="1230"/>
      <c r="N1037" s="1231"/>
      <c r="O1037" s="1232"/>
      <c r="P1037" s="1232"/>
      <c r="Q1037" s="1233"/>
      <c r="S1037" s="58"/>
      <c r="T1037" s="58"/>
    </row>
    <row r="1038" spans="1:20" ht="12.75">
      <c r="A1038" s="1712" t="s">
        <v>480</v>
      </c>
      <c r="B1038" s="24">
        <v>1</v>
      </c>
      <c r="C1038" s="116" t="s">
        <v>448</v>
      </c>
      <c r="D1038" s="382">
        <v>42</v>
      </c>
      <c r="E1038" s="382" t="s">
        <v>55</v>
      </c>
      <c r="F1038" s="224">
        <f t="shared" ref="F1038:F1043" si="92">SUM(G1038:I1038)</f>
        <v>39.709999999999994</v>
      </c>
      <c r="G1038" s="224">
        <v>1.43</v>
      </c>
      <c r="H1038" s="224">
        <v>0.37</v>
      </c>
      <c r="I1038" s="224">
        <v>37.909999999999997</v>
      </c>
      <c r="J1038" s="227">
        <v>1469.95</v>
      </c>
      <c r="K1038" s="225">
        <v>32.96</v>
      </c>
      <c r="L1038" s="227">
        <v>1078.77</v>
      </c>
      <c r="M1038" s="1234">
        <f t="shared" ref="M1038:M1043" si="93">K1038/L1038</f>
        <v>3.0553315349889226E-2</v>
      </c>
      <c r="N1038" s="1235">
        <v>207.8</v>
      </c>
      <c r="O1038" s="1236">
        <f t="shared" ref="O1038:O1043" si="94">M1038*N1038</f>
        <v>6.3489789297069814</v>
      </c>
      <c r="P1038" s="1236">
        <f t="shared" ref="P1038:P1043" si="95">M1038*60*1000</f>
        <v>1833.1989209933536</v>
      </c>
      <c r="Q1038" s="1237">
        <f t="shared" ref="Q1038:Q1043" si="96">P1038*N1038/1000</f>
        <v>380.93873578241886</v>
      </c>
      <c r="S1038" s="58"/>
      <c r="T1038" s="58"/>
    </row>
    <row r="1039" spans="1:20" ht="12.75">
      <c r="A1039" s="1593"/>
      <c r="B1039" s="26">
        <v>2</v>
      </c>
      <c r="C1039" s="383" t="s">
        <v>450</v>
      </c>
      <c r="D1039" s="384">
        <v>24</v>
      </c>
      <c r="E1039" s="384" t="s">
        <v>55</v>
      </c>
      <c r="F1039" s="230">
        <f t="shared" si="92"/>
        <v>29.909999999999997</v>
      </c>
      <c r="G1039" s="230">
        <v>1.33</v>
      </c>
      <c r="H1039" s="230">
        <v>0.25</v>
      </c>
      <c r="I1039" s="230">
        <v>28.33</v>
      </c>
      <c r="J1039" s="387">
        <v>924.4</v>
      </c>
      <c r="K1039" s="385">
        <v>28.33</v>
      </c>
      <c r="L1039" s="387">
        <v>924.4</v>
      </c>
      <c r="M1039" s="877">
        <f t="shared" si="93"/>
        <v>3.0646906101254867E-2</v>
      </c>
      <c r="N1039" s="878">
        <v>207.8</v>
      </c>
      <c r="O1039" s="879">
        <f t="shared" si="94"/>
        <v>6.3684270878407618</v>
      </c>
      <c r="P1039" s="879">
        <f t="shared" si="95"/>
        <v>1838.8143660752921</v>
      </c>
      <c r="Q1039" s="880">
        <f t="shared" si="96"/>
        <v>382.10562527044573</v>
      </c>
      <c r="S1039" s="58"/>
      <c r="T1039" s="58"/>
    </row>
    <row r="1040" spans="1:20" ht="12.75">
      <c r="A1040" s="1593"/>
      <c r="B1040" s="26">
        <v>3</v>
      </c>
      <c r="C1040" s="383" t="s">
        <v>449</v>
      </c>
      <c r="D1040" s="384">
        <v>22</v>
      </c>
      <c r="E1040" s="384" t="s">
        <v>55</v>
      </c>
      <c r="F1040" s="230">
        <f t="shared" si="92"/>
        <v>32.1</v>
      </c>
      <c r="G1040" s="230">
        <v>0.87</v>
      </c>
      <c r="H1040" s="230">
        <v>0.21</v>
      </c>
      <c r="I1040" s="230">
        <v>31.02</v>
      </c>
      <c r="J1040" s="387">
        <v>896.35</v>
      </c>
      <c r="K1040" s="385">
        <v>21.34</v>
      </c>
      <c r="L1040" s="387">
        <v>669.04</v>
      </c>
      <c r="M1040" s="877">
        <f t="shared" si="93"/>
        <v>3.1896448642831518E-2</v>
      </c>
      <c r="N1040" s="878">
        <v>207.8</v>
      </c>
      <c r="O1040" s="879">
        <f t="shared" si="94"/>
        <v>6.6280820279803896</v>
      </c>
      <c r="P1040" s="879">
        <f t="shared" si="95"/>
        <v>1913.786918569891</v>
      </c>
      <c r="Q1040" s="880">
        <f t="shared" si="96"/>
        <v>397.68492167882334</v>
      </c>
      <c r="S1040" s="58"/>
      <c r="T1040" s="58"/>
    </row>
    <row r="1041" spans="1:20" ht="12.75">
      <c r="A1041" s="1593"/>
      <c r="B1041" s="26">
        <v>4</v>
      </c>
      <c r="C1041" s="383" t="s">
        <v>113</v>
      </c>
      <c r="D1041" s="384">
        <v>14</v>
      </c>
      <c r="E1041" s="384" t="s">
        <v>55</v>
      </c>
      <c r="F1041" s="230">
        <f t="shared" si="92"/>
        <v>21.596999999999998</v>
      </c>
      <c r="G1041" s="230">
        <v>0.76500000000000001</v>
      </c>
      <c r="H1041" s="230">
        <v>0.13200000000000001</v>
      </c>
      <c r="I1041" s="230">
        <v>20.7</v>
      </c>
      <c r="J1041" s="387">
        <v>624.59</v>
      </c>
      <c r="K1041" s="385">
        <v>20.7</v>
      </c>
      <c r="L1041" s="387">
        <v>624.59</v>
      </c>
      <c r="M1041" s="877">
        <f t="shared" si="93"/>
        <v>3.3141740982084243E-2</v>
      </c>
      <c r="N1041" s="878">
        <v>207.8</v>
      </c>
      <c r="O1041" s="879">
        <f t="shared" si="94"/>
        <v>6.886853776077106</v>
      </c>
      <c r="P1041" s="879">
        <f t="shared" si="95"/>
        <v>1988.5044589250547</v>
      </c>
      <c r="Q1041" s="880">
        <f t="shared" si="96"/>
        <v>413.21122656462637</v>
      </c>
      <c r="S1041" s="58"/>
      <c r="T1041" s="58"/>
    </row>
    <row r="1042" spans="1:20" ht="12.75">
      <c r="A1042" s="1593"/>
      <c r="B1042" s="26">
        <v>5</v>
      </c>
      <c r="C1042" s="383" t="s">
        <v>99</v>
      </c>
      <c r="D1042" s="384">
        <v>4</v>
      </c>
      <c r="E1042" s="384" t="s">
        <v>55</v>
      </c>
      <c r="F1042" s="230">
        <f t="shared" si="92"/>
        <v>10.564</v>
      </c>
      <c r="G1042" s="230">
        <v>0.71399999999999997</v>
      </c>
      <c r="H1042" s="230">
        <v>0.65</v>
      </c>
      <c r="I1042" s="230">
        <v>9.1999999999999993</v>
      </c>
      <c r="J1042" s="387">
        <v>258.86</v>
      </c>
      <c r="K1042" s="385">
        <v>9.1999999999999993</v>
      </c>
      <c r="L1042" s="387">
        <v>258.86</v>
      </c>
      <c r="M1042" s="877">
        <f t="shared" si="93"/>
        <v>3.5540446573437377E-2</v>
      </c>
      <c r="N1042" s="878">
        <v>207.8</v>
      </c>
      <c r="O1042" s="879">
        <f t="shared" si="94"/>
        <v>7.3853047979602877</v>
      </c>
      <c r="P1042" s="879">
        <f t="shared" si="95"/>
        <v>2132.4267944062426</v>
      </c>
      <c r="Q1042" s="880">
        <f t="shared" si="96"/>
        <v>443.11828787761721</v>
      </c>
      <c r="S1042" s="58"/>
      <c r="T1042" s="58"/>
    </row>
    <row r="1043" spans="1:20" ht="12.75">
      <c r="A1043" s="1593"/>
      <c r="B1043" s="26">
        <v>6</v>
      </c>
      <c r="C1043" s="383" t="s">
        <v>251</v>
      </c>
      <c r="D1043" s="384">
        <v>4</v>
      </c>
      <c r="E1043" s="384" t="s">
        <v>55</v>
      </c>
      <c r="F1043" s="230">
        <f t="shared" si="92"/>
        <v>6.04</v>
      </c>
      <c r="G1043" s="230">
        <v>0.1</v>
      </c>
      <c r="H1043" s="230">
        <v>0.04</v>
      </c>
      <c r="I1043" s="230">
        <v>5.9</v>
      </c>
      <c r="J1043" s="387">
        <v>152.30000000000001</v>
      </c>
      <c r="K1043" s="385">
        <v>5.9</v>
      </c>
      <c r="L1043" s="387">
        <v>152.30000000000001</v>
      </c>
      <c r="M1043" s="877">
        <f t="shared" si="93"/>
        <v>3.8739330269205514E-2</v>
      </c>
      <c r="N1043" s="878">
        <v>207.8</v>
      </c>
      <c r="O1043" s="879">
        <f t="shared" si="94"/>
        <v>8.050032829940907</v>
      </c>
      <c r="P1043" s="879">
        <f t="shared" si="95"/>
        <v>2324.3598161523309</v>
      </c>
      <c r="Q1043" s="880">
        <f t="shared" si="96"/>
        <v>483.00196979645443</v>
      </c>
      <c r="S1043" s="58"/>
      <c r="T1043" s="58"/>
    </row>
    <row r="1044" spans="1:20" ht="12.75">
      <c r="A1044" s="1593"/>
      <c r="B1044" s="26">
        <v>7</v>
      </c>
      <c r="C1044" s="383"/>
      <c r="D1044" s="384"/>
      <c r="E1044" s="384"/>
      <c r="F1044" s="230"/>
      <c r="G1044" s="230"/>
      <c r="H1044" s="230"/>
      <c r="I1044" s="230"/>
      <c r="J1044" s="387"/>
      <c r="K1044" s="385"/>
      <c r="L1044" s="387"/>
      <c r="M1044" s="877"/>
      <c r="N1044" s="878"/>
      <c r="O1044" s="879"/>
      <c r="P1044" s="879"/>
      <c r="Q1044" s="880"/>
      <c r="S1044" s="58"/>
      <c r="T1044" s="58"/>
    </row>
    <row r="1045" spans="1:20" ht="12.75">
      <c r="A1045" s="1593"/>
      <c r="B1045" s="26">
        <v>8</v>
      </c>
      <c r="C1045" s="32"/>
      <c r="D1045" s="26"/>
      <c r="E1045" s="26"/>
      <c r="F1045" s="128"/>
      <c r="G1045" s="128"/>
      <c r="H1045" s="128"/>
      <c r="I1045" s="128"/>
      <c r="J1045" s="129"/>
      <c r="K1045" s="128"/>
      <c r="L1045" s="129"/>
      <c r="M1045" s="99"/>
      <c r="N1045" s="98"/>
      <c r="O1045" s="101"/>
      <c r="P1045" s="101"/>
      <c r="Q1045" s="100"/>
      <c r="S1045" s="58"/>
      <c r="T1045" s="58"/>
    </row>
    <row r="1046" spans="1:20" ht="12.75">
      <c r="A1046" s="1593"/>
      <c r="B1046" s="26">
        <v>9</v>
      </c>
      <c r="C1046" s="32"/>
      <c r="D1046" s="26"/>
      <c r="E1046" s="26"/>
      <c r="F1046" s="38"/>
      <c r="G1046" s="38"/>
      <c r="H1046" s="38"/>
      <c r="I1046" s="38"/>
      <c r="J1046" s="39"/>
      <c r="K1046" s="38"/>
      <c r="L1046" s="39"/>
      <c r="M1046" s="40"/>
      <c r="N1046" s="38"/>
      <c r="O1046" s="38"/>
      <c r="P1046" s="38"/>
      <c r="Q1046" s="34"/>
      <c r="S1046" s="58"/>
      <c r="T1046" s="58"/>
    </row>
    <row r="1047" spans="1:20" ht="13.5" thickBot="1">
      <c r="A1047" s="1594"/>
      <c r="B1047" s="29">
        <v>10</v>
      </c>
      <c r="C1047" s="35"/>
      <c r="D1047" s="29"/>
      <c r="E1047" s="29"/>
      <c r="F1047" s="41"/>
      <c r="G1047" s="41"/>
      <c r="H1047" s="41"/>
      <c r="I1047" s="41"/>
      <c r="J1047" s="42"/>
      <c r="K1047" s="41"/>
      <c r="L1047" s="42"/>
      <c r="M1047" s="56"/>
      <c r="N1047" s="41"/>
      <c r="O1047" s="41"/>
      <c r="P1047" s="41"/>
      <c r="Q1047" s="37"/>
      <c r="S1047" s="58"/>
      <c r="T1047" s="58"/>
    </row>
    <row r="1048" spans="1:20" ht="12.75">
      <c r="S1048" s="58"/>
      <c r="T1048" s="58"/>
    </row>
    <row r="1049" spans="1:20" ht="12.75">
      <c r="S1049" s="58"/>
      <c r="T1049" s="58"/>
    </row>
    <row r="1050" spans="1:20" s="921" customFormat="1" ht="15">
      <c r="A1050" s="1563" t="s">
        <v>50</v>
      </c>
      <c r="B1050" s="1563"/>
      <c r="C1050" s="1563"/>
      <c r="D1050" s="1563"/>
      <c r="E1050" s="1563"/>
      <c r="F1050" s="1563"/>
      <c r="G1050" s="1563"/>
      <c r="H1050" s="1563"/>
      <c r="I1050" s="1563"/>
      <c r="J1050" s="1563"/>
      <c r="K1050" s="1563"/>
      <c r="L1050" s="1563"/>
      <c r="M1050" s="1563"/>
      <c r="N1050" s="1563"/>
      <c r="O1050" s="1563"/>
      <c r="P1050" s="1563"/>
      <c r="Q1050" s="1563"/>
      <c r="S1050" s="922"/>
      <c r="T1050" s="922"/>
    </row>
    <row r="1051" spans="1:20" ht="13.5" thickBot="1">
      <c r="A1051" s="1595" t="s">
        <v>809</v>
      </c>
      <c r="B1051" s="1595"/>
      <c r="C1051" s="1595"/>
      <c r="D1051" s="1595"/>
      <c r="E1051" s="1595"/>
      <c r="F1051" s="1595"/>
      <c r="G1051" s="1595"/>
      <c r="H1051" s="1595"/>
      <c r="I1051" s="1595"/>
      <c r="J1051" s="1595"/>
      <c r="K1051" s="1595"/>
      <c r="L1051" s="1595"/>
      <c r="M1051" s="1595"/>
      <c r="N1051" s="1595"/>
      <c r="O1051" s="1595"/>
      <c r="P1051" s="1595"/>
      <c r="Q1051" s="1595"/>
      <c r="S1051" s="58"/>
      <c r="T1051" s="58"/>
    </row>
    <row r="1052" spans="1:20" ht="12.75" customHeight="1">
      <c r="A1052" s="1581" t="s">
        <v>1</v>
      </c>
      <c r="B1052" s="1584" t="s">
        <v>0</v>
      </c>
      <c r="C1052" s="1565" t="s">
        <v>2</v>
      </c>
      <c r="D1052" s="1565" t="s">
        <v>3</v>
      </c>
      <c r="E1052" s="1565" t="s">
        <v>13</v>
      </c>
      <c r="F1052" s="1575" t="s">
        <v>14</v>
      </c>
      <c r="G1052" s="1576"/>
      <c r="H1052" s="1576"/>
      <c r="I1052" s="1577"/>
      <c r="J1052" s="1565" t="s">
        <v>4</v>
      </c>
      <c r="K1052" s="1565" t="s">
        <v>15</v>
      </c>
      <c r="L1052" s="1565" t="s">
        <v>5</v>
      </c>
      <c r="M1052" s="1565" t="s">
        <v>6</v>
      </c>
      <c r="N1052" s="1565" t="s">
        <v>16</v>
      </c>
      <c r="O1052" s="1565" t="s">
        <v>17</v>
      </c>
      <c r="P1052" s="1599" t="s">
        <v>25</v>
      </c>
      <c r="Q1052" s="1567" t="s">
        <v>26</v>
      </c>
      <c r="S1052" s="58"/>
      <c r="T1052" s="58"/>
    </row>
    <row r="1053" spans="1:20" s="2" customFormat="1" ht="33.75">
      <c r="A1053" s="1582"/>
      <c r="B1053" s="1585"/>
      <c r="C1053" s="1587"/>
      <c r="D1053" s="1566"/>
      <c r="E1053" s="1566"/>
      <c r="F1053" s="21" t="s">
        <v>18</v>
      </c>
      <c r="G1053" s="21" t="s">
        <v>19</v>
      </c>
      <c r="H1053" s="21" t="s">
        <v>20</v>
      </c>
      <c r="I1053" s="21" t="s">
        <v>21</v>
      </c>
      <c r="J1053" s="1566"/>
      <c r="K1053" s="1566"/>
      <c r="L1053" s="1566"/>
      <c r="M1053" s="1566"/>
      <c r="N1053" s="1566"/>
      <c r="O1053" s="1566"/>
      <c r="P1053" s="1600"/>
      <c r="Q1053" s="1568"/>
      <c r="S1053" s="58"/>
      <c r="T1053" s="58"/>
    </row>
    <row r="1054" spans="1:20" s="3" customFormat="1" ht="13.5" customHeight="1" thickBot="1">
      <c r="A1054" s="1582"/>
      <c r="B1054" s="1585"/>
      <c r="C1054" s="1588"/>
      <c r="D1054" s="43" t="s">
        <v>7</v>
      </c>
      <c r="E1054" s="43" t="s">
        <v>8</v>
      </c>
      <c r="F1054" s="43" t="s">
        <v>9</v>
      </c>
      <c r="G1054" s="43" t="s">
        <v>9</v>
      </c>
      <c r="H1054" s="43" t="s">
        <v>9</v>
      </c>
      <c r="I1054" s="43" t="s">
        <v>9</v>
      </c>
      <c r="J1054" s="43" t="s">
        <v>22</v>
      </c>
      <c r="K1054" s="43" t="s">
        <v>9</v>
      </c>
      <c r="L1054" s="43" t="s">
        <v>22</v>
      </c>
      <c r="M1054" s="43" t="s">
        <v>23</v>
      </c>
      <c r="N1054" s="43" t="s">
        <v>10</v>
      </c>
      <c r="O1054" s="43" t="s">
        <v>24</v>
      </c>
      <c r="P1054" s="49" t="s">
        <v>27</v>
      </c>
      <c r="Q1054" s="45" t="s">
        <v>28</v>
      </c>
      <c r="S1054" s="58"/>
      <c r="T1054" s="58"/>
    </row>
    <row r="1055" spans="1:20" s="62" customFormat="1" ht="12.75" customHeight="1">
      <c r="A1055" s="1703" t="s">
        <v>486</v>
      </c>
      <c r="B1055" s="65">
        <v>1</v>
      </c>
      <c r="C1055" s="479" t="s">
        <v>276</v>
      </c>
      <c r="D1055" s="480">
        <v>40</v>
      </c>
      <c r="E1055" s="480">
        <v>1984</v>
      </c>
      <c r="F1055" s="112">
        <f>SUM(I1055+H1055+G1055)</f>
        <v>56.608000000000004</v>
      </c>
      <c r="G1055" s="112">
        <v>6.0839999999999996</v>
      </c>
      <c r="H1055" s="112">
        <v>6.4</v>
      </c>
      <c r="I1055" s="112">
        <v>44.124000000000002</v>
      </c>
      <c r="J1055" s="112">
        <v>2304.94</v>
      </c>
      <c r="K1055" s="351">
        <v>44.124000000000002</v>
      </c>
      <c r="L1055" s="112">
        <v>2304.94</v>
      </c>
      <c r="M1055" s="348">
        <f>K1055/L1055</f>
        <v>1.9143231494095293E-2</v>
      </c>
      <c r="N1055" s="347">
        <v>206.45</v>
      </c>
      <c r="O1055" s="256">
        <f>M1055*N1055</f>
        <v>3.9521201419559731</v>
      </c>
      <c r="P1055" s="256">
        <f>M1055*60*1000</f>
        <v>1148.5938896457176</v>
      </c>
      <c r="Q1055" s="414">
        <f>P1055*N1055/1000</f>
        <v>237.12720851735838</v>
      </c>
      <c r="S1055" s="58"/>
      <c r="T1055" s="58"/>
    </row>
    <row r="1056" spans="1:20" s="62" customFormat="1" ht="13.5" customHeight="1">
      <c r="A1056" s="1704"/>
      <c r="B1056" s="61">
        <v>2</v>
      </c>
      <c r="C1056" s="482" t="s">
        <v>277</v>
      </c>
      <c r="D1056" s="415">
        <v>36</v>
      </c>
      <c r="E1056" s="415" t="s">
        <v>278</v>
      </c>
      <c r="F1056" s="418">
        <f>SUM(I1056+H1056+G1056)</f>
        <v>32.54</v>
      </c>
      <c r="G1056" s="418">
        <v>3.165</v>
      </c>
      <c r="H1056" s="418">
        <v>5.76</v>
      </c>
      <c r="I1056" s="418">
        <v>23.614999999999998</v>
      </c>
      <c r="J1056" s="418">
        <v>1500.89</v>
      </c>
      <c r="K1056" s="531">
        <v>23.614999999999998</v>
      </c>
      <c r="L1056" s="418">
        <v>1500.89</v>
      </c>
      <c r="M1056" s="483">
        <f t="shared" ref="M1056:M1064" si="97">K1056/L1056</f>
        <v>1.5733997827955412E-2</v>
      </c>
      <c r="N1056" s="530">
        <v>206.45</v>
      </c>
      <c r="O1056" s="420">
        <f t="shared" ref="O1056:O1074" si="98">M1056*N1056</f>
        <v>3.2482838515813945</v>
      </c>
      <c r="P1056" s="256">
        <f t="shared" ref="P1056:P1074" si="99">M1056*60*1000</f>
        <v>944.03986967732465</v>
      </c>
      <c r="Q1056" s="421">
        <f t="shared" ref="Q1056:Q1074" si="100">P1056*N1056/1000</f>
        <v>194.89703109488366</v>
      </c>
      <c r="S1056" s="58"/>
      <c r="T1056" s="58"/>
    </row>
    <row r="1057" spans="1:20" s="62" customFormat="1" ht="12.75" customHeight="1">
      <c r="A1057" s="1704"/>
      <c r="B1057" s="61">
        <v>3</v>
      </c>
      <c r="C1057" s="482" t="s">
        <v>281</v>
      </c>
      <c r="D1057" s="415">
        <v>30</v>
      </c>
      <c r="E1057" s="415">
        <v>1991</v>
      </c>
      <c r="F1057" s="418">
        <f t="shared" ref="F1057:F1094" si="101">SUM(I1057+H1057+G1057)</f>
        <v>39.826000000000001</v>
      </c>
      <c r="G1057" s="418">
        <v>3.4089999999999998</v>
      </c>
      <c r="H1057" s="418">
        <v>4.8</v>
      </c>
      <c r="I1057" s="418">
        <v>31.617000000000001</v>
      </c>
      <c r="J1057" s="418">
        <v>1636.16</v>
      </c>
      <c r="K1057" s="531">
        <v>31.617000000000001</v>
      </c>
      <c r="L1057" s="418">
        <v>1636.16</v>
      </c>
      <c r="M1057" s="483">
        <f t="shared" si="97"/>
        <v>1.9323904752591433E-2</v>
      </c>
      <c r="N1057" s="530">
        <v>206.45</v>
      </c>
      <c r="O1057" s="420">
        <f t="shared" si="98"/>
        <v>3.9894201361725012</v>
      </c>
      <c r="P1057" s="256">
        <f t="shared" si="99"/>
        <v>1159.4342851554859</v>
      </c>
      <c r="Q1057" s="421">
        <f t="shared" si="100"/>
        <v>239.36520817035006</v>
      </c>
      <c r="S1057" s="58"/>
      <c r="T1057" s="58"/>
    </row>
    <row r="1058" spans="1:20" ht="12.75" customHeight="1">
      <c r="A1058" s="1704"/>
      <c r="B1058" s="18">
        <v>4</v>
      </c>
      <c r="C1058" s="482" t="s">
        <v>279</v>
      </c>
      <c r="D1058" s="415">
        <v>45</v>
      </c>
      <c r="E1058" s="415">
        <v>1992</v>
      </c>
      <c r="F1058" s="418">
        <f t="shared" si="101"/>
        <v>51.000000000000007</v>
      </c>
      <c r="G1058" s="418">
        <v>4.9569999999999999</v>
      </c>
      <c r="H1058" s="418">
        <v>7.2</v>
      </c>
      <c r="I1058" s="418">
        <v>38.843000000000004</v>
      </c>
      <c r="J1058" s="418">
        <v>2192.8000000000002</v>
      </c>
      <c r="K1058" s="531">
        <v>38.843000000000004</v>
      </c>
      <c r="L1058" s="418">
        <v>2192.8000000000002</v>
      </c>
      <c r="M1058" s="483">
        <f t="shared" si="97"/>
        <v>1.7713881794965341E-2</v>
      </c>
      <c r="N1058" s="530">
        <v>202.96</v>
      </c>
      <c r="O1058" s="420">
        <f t="shared" si="98"/>
        <v>3.5952094491061657</v>
      </c>
      <c r="P1058" s="256">
        <f t="shared" si="99"/>
        <v>1062.8329076979203</v>
      </c>
      <c r="Q1058" s="421">
        <f t="shared" si="100"/>
        <v>215.71256694636992</v>
      </c>
      <c r="S1058" s="58"/>
      <c r="T1058" s="58"/>
    </row>
    <row r="1059" spans="1:20" ht="12.75" customHeight="1">
      <c r="A1059" s="1704"/>
      <c r="B1059" s="18">
        <v>5</v>
      </c>
      <c r="C1059" s="482" t="s">
        <v>669</v>
      </c>
      <c r="D1059" s="415">
        <v>48</v>
      </c>
      <c r="E1059" s="415" t="s">
        <v>278</v>
      </c>
      <c r="F1059" s="418">
        <f t="shared" si="101"/>
        <v>52.3</v>
      </c>
      <c r="G1059" s="418">
        <v>3.649</v>
      </c>
      <c r="H1059" s="418">
        <v>7.36</v>
      </c>
      <c r="I1059" s="418">
        <v>41.290999999999997</v>
      </c>
      <c r="J1059" s="418">
        <v>2591.4899999999998</v>
      </c>
      <c r="K1059" s="531">
        <f>SUM(M1059*L1059)</f>
        <v>38.793532499999998</v>
      </c>
      <c r="L1059" s="418">
        <v>2435.25</v>
      </c>
      <c r="M1059" s="483">
        <v>1.593E-2</v>
      </c>
      <c r="N1059" s="530">
        <v>206.45</v>
      </c>
      <c r="O1059" s="420">
        <f t="shared" si="98"/>
        <v>3.2887484999999996</v>
      </c>
      <c r="P1059" s="256">
        <f t="shared" si="99"/>
        <v>955.8</v>
      </c>
      <c r="Q1059" s="421">
        <f t="shared" si="100"/>
        <v>197.32490999999999</v>
      </c>
      <c r="S1059" s="58"/>
      <c r="T1059" s="58"/>
    </row>
    <row r="1060" spans="1:20" ht="12.75" customHeight="1">
      <c r="A1060" s="1704"/>
      <c r="B1060" s="18">
        <v>6</v>
      </c>
      <c r="C1060" s="482" t="s">
        <v>670</v>
      </c>
      <c r="D1060" s="415">
        <v>50</v>
      </c>
      <c r="E1060" s="415" t="s">
        <v>278</v>
      </c>
      <c r="F1060" s="418">
        <f t="shared" si="101"/>
        <v>38.299999999999997</v>
      </c>
      <c r="G1060" s="418">
        <v>4.2720000000000002</v>
      </c>
      <c r="H1060" s="418">
        <v>7.84</v>
      </c>
      <c r="I1060" s="418">
        <v>26.187999999999999</v>
      </c>
      <c r="J1060" s="418">
        <v>2586.98</v>
      </c>
      <c r="K1060" s="531">
        <v>26.187999999999999</v>
      </c>
      <c r="L1060" s="418">
        <v>2586.98</v>
      </c>
      <c r="M1060" s="483">
        <f t="shared" si="97"/>
        <v>1.0123000564364626E-2</v>
      </c>
      <c r="N1060" s="530">
        <v>206.45</v>
      </c>
      <c r="O1060" s="420">
        <f t="shared" si="98"/>
        <v>2.0898934665130771</v>
      </c>
      <c r="P1060" s="256">
        <f t="shared" si="99"/>
        <v>607.38003386187756</v>
      </c>
      <c r="Q1060" s="421">
        <f t="shared" si="100"/>
        <v>125.39360799078462</v>
      </c>
      <c r="S1060" s="58"/>
      <c r="T1060" s="58"/>
    </row>
    <row r="1061" spans="1:20" ht="12.75" customHeight="1">
      <c r="A1061" s="1704"/>
      <c r="B1061" s="18">
        <v>7</v>
      </c>
      <c r="C1061" s="482" t="s">
        <v>671</v>
      </c>
      <c r="D1061" s="415">
        <v>20</v>
      </c>
      <c r="E1061" s="415">
        <v>1982</v>
      </c>
      <c r="F1061" s="418">
        <f t="shared" si="101"/>
        <v>23.2</v>
      </c>
      <c r="G1061" s="418">
        <v>2.427</v>
      </c>
      <c r="H1061" s="418">
        <v>3.2</v>
      </c>
      <c r="I1061" s="418">
        <v>17.573</v>
      </c>
      <c r="J1061" s="418">
        <v>1044.42</v>
      </c>
      <c r="K1061" s="531">
        <v>17.573</v>
      </c>
      <c r="L1061" s="418">
        <v>1044.42</v>
      </c>
      <c r="M1061" s="483">
        <f t="shared" si="97"/>
        <v>1.6825606556749199E-2</v>
      </c>
      <c r="N1061" s="530">
        <v>206.45</v>
      </c>
      <c r="O1061" s="420">
        <f t="shared" si="98"/>
        <v>3.4736464736408719</v>
      </c>
      <c r="P1061" s="256">
        <f t="shared" si="99"/>
        <v>1009.5363934049519</v>
      </c>
      <c r="Q1061" s="421">
        <f t="shared" si="100"/>
        <v>208.41878841845232</v>
      </c>
      <c r="S1061" s="58"/>
      <c r="T1061" s="58"/>
    </row>
    <row r="1062" spans="1:20" ht="13.5" customHeight="1">
      <c r="A1062" s="1704"/>
      <c r="B1062" s="18">
        <v>8</v>
      </c>
      <c r="C1062" s="482" t="s">
        <v>912</v>
      </c>
      <c r="D1062" s="415">
        <v>40</v>
      </c>
      <c r="E1062" s="415"/>
      <c r="F1062" s="418">
        <f t="shared" si="101"/>
        <v>49.14</v>
      </c>
      <c r="G1062" s="418">
        <v>4.9539999999999997</v>
      </c>
      <c r="H1062" s="418">
        <v>6.4</v>
      </c>
      <c r="I1062" s="418">
        <v>37.786000000000001</v>
      </c>
      <c r="J1062" s="418">
        <v>1928.6</v>
      </c>
      <c r="K1062" s="531">
        <f>SUM(M1062*L1062)</f>
        <v>36.511842000000001</v>
      </c>
      <c r="L1062" s="418">
        <v>1863.8</v>
      </c>
      <c r="M1062" s="483">
        <v>1.959E-2</v>
      </c>
      <c r="N1062" s="530">
        <v>206.45</v>
      </c>
      <c r="O1062" s="420">
        <f t="shared" si="98"/>
        <v>4.0443555</v>
      </c>
      <c r="P1062" s="256">
        <f t="shared" si="99"/>
        <v>1175.4000000000001</v>
      </c>
      <c r="Q1062" s="421">
        <f t="shared" si="100"/>
        <v>242.66133000000002</v>
      </c>
      <c r="S1062" s="58"/>
      <c r="T1062" s="58"/>
    </row>
    <row r="1063" spans="1:20" ht="12.75" customHeight="1">
      <c r="A1063" s="1704"/>
      <c r="B1063" s="18">
        <v>9</v>
      </c>
      <c r="C1063" s="482" t="s">
        <v>282</v>
      </c>
      <c r="D1063" s="415">
        <v>40</v>
      </c>
      <c r="E1063" s="415">
        <v>1977</v>
      </c>
      <c r="F1063" s="418">
        <f t="shared" si="101"/>
        <v>50.538999999999994</v>
      </c>
      <c r="G1063" s="418">
        <v>4.4370000000000003</v>
      </c>
      <c r="H1063" s="418">
        <v>6.4</v>
      </c>
      <c r="I1063" s="418">
        <v>39.701999999999998</v>
      </c>
      <c r="J1063" s="418">
        <v>2206.8000000000002</v>
      </c>
      <c r="K1063" s="531">
        <f>SUM(M1063*L1063)</f>
        <v>38.547892599999997</v>
      </c>
      <c r="L1063" s="418">
        <v>2142.7399999999998</v>
      </c>
      <c r="M1063" s="483">
        <v>1.7989999999999999E-2</v>
      </c>
      <c r="N1063" s="530">
        <v>206.45</v>
      </c>
      <c r="O1063" s="420">
        <f t="shared" si="98"/>
        <v>3.7140354999999996</v>
      </c>
      <c r="P1063" s="256">
        <f t="shared" si="99"/>
        <v>1079.3999999999999</v>
      </c>
      <c r="Q1063" s="421">
        <f t="shared" si="100"/>
        <v>222.84212999999994</v>
      </c>
      <c r="S1063" s="58"/>
      <c r="T1063" s="58"/>
    </row>
    <row r="1064" spans="1:20" ht="13.5" customHeight="1" thickBot="1">
      <c r="A1064" s="1705"/>
      <c r="B1064" s="47">
        <v>10</v>
      </c>
      <c r="C1064" s="484" t="s">
        <v>675</v>
      </c>
      <c r="D1064" s="485">
        <v>50</v>
      </c>
      <c r="E1064" s="485">
        <v>1971</v>
      </c>
      <c r="F1064" s="532">
        <f t="shared" si="101"/>
        <v>58.328000000000003</v>
      </c>
      <c r="G1064" s="532">
        <v>3.488</v>
      </c>
      <c r="H1064" s="532">
        <v>8</v>
      </c>
      <c r="I1064" s="532">
        <v>46.84</v>
      </c>
      <c r="J1064" s="532">
        <v>2459.61</v>
      </c>
      <c r="K1064" s="533">
        <v>46.84</v>
      </c>
      <c r="L1064" s="532">
        <v>2459.61</v>
      </c>
      <c r="M1064" s="486">
        <f t="shared" si="97"/>
        <v>1.9043669524843369E-2</v>
      </c>
      <c r="N1064" s="487">
        <v>202.96</v>
      </c>
      <c r="O1064" s="349">
        <f t="shared" si="98"/>
        <v>3.8651031667622102</v>
      </c>
      <c r="P1064" s="488">
        <f t="shared" si="99"/>
        <v>1142.6201714906022</v>
      </c>
      <c r="Q1064" s="489">
        <f t="shared" si="100"/>
        <v>231.90619000573261</v>
      </c>
      <c r="S1064" s="58"/>
      <c r="T1064" s="58"/>
    </row>
    <row r="1065" spans="1:20" ht="12.75">
      <c r="A1065" s="1713" t="s">
        <v>478</v>
      </c>
      <c r="B1065" s="50">
        <v>1</v>
      </c>
      <c r="C1065" s="492" t="s">
        <v>668</v>
      </c>
      <c r="D1065" s="263">
        <v>40</v>
      </c>
      <c r="E1065" s="263">
        <v>1979</v>
      </c>
      <c r="F1065" s="438">
        <f t="shared" si="101"/>
        <v>54.536999999999999</v>
      </c>
      <c r="G1065" s="438">
        <v>4.633</v>
      </c>
      <c r="H1065" s="438">
        <v>6.4</v>
      </c>
      <c r="I1065" s="446">
        <v>43.503999999999998</v>
      </c>
      <c r="J1065" s="438">
        <v>2184.1799999999998</v>
      </c>
      <c r="K1065" s="534">
        <v>43.503999999999998</v>
      </c>
      <c r="L1065" s="438">
        <v>2184.1799999999998</v>
      </c>
      <c r="M1065" s="490">
        <f>K1065/L1065</f>
        <v>1.9917772344770119E-2</v>
      </c>
      <c r="N1065" s="491">
        <v>206.45</v>
      </c>
      <c r="O1065" s="260">
        <f t="shared" si="98"/>
        <v>4.1120241005777904</v>
      </c>
      <c r="P1065" s="260">
        <f t="shared" si="99"/>
        <v>1195.0663406862072</v>
      </c>
      <c r="Q1065" s="261">
        <f t="shared" si="100"/>
        <v>246.72144603466745</v>
      </c>
      <c r="S1065" s="58"/>
      <c r="T1065" s="58"/>
    </row>
    <row r="1066" spans="1:20" s="62" customFormat="1" ht="12.75">
      <c r="A1066" s="1714"/>
      <c r="B1066" s="72">
        <v>2</v>
      </c>
      <c r="C1066" s="492" t="s">
        <v>913</v>
      </c>
      <c r="D1066" s="263">
        <v>50</v>
      </c>
      <c r="E1066" s="263">
        <v>1972</v>
      </c>
      <c r="F1066" s="446">
        <f t="shared" si="101"/>
        <v>66.722999999999999</v>
      </c>
      <c r="G1066" s="446">
        <v>5.6559999999999997</v>
      </c>
      <c r="H1066" s="446">
        <v>8</v>
      </c>
      <c r="I1066" s="446">
        <v>53.067</v>
      </c>
      <c r="J1066" s="446">
        <v>2569.46</v>
      </c>
      <c r="K1066" s="535">
        <v>53.067</v>
      </c>
      <c r="L1066" s="446">
        <v>2569.46</v>
      </c>
      <c r="M1066" s="490">
        <f>K1066/L1066</f>
        <v>2.065297766845952E-2</v>
      </c>
      <c r="N1066" s="494">
        <v>206.45</v>
      </c>
      <c r="O1066" s="260">
        <f t="shared" si="98"/>
        <v>4.2638072396534676</v>
      </c>
      <c r="P1066" s="260">
        <f t="shared" si="99"/>
        <v>1239.1786601075712</v>
      </c>
      <c r="Q1066" s="261">
        <f t="shared" si="100"/>
        <v>255.82843437920803</v>
      </c>
      <c r="S1066" s="63"/>
      <c r="T1066" s="63"/>
    </row>
    <row r="1067" spans="1:20" ht="12.75">
      <c r="A1067" s="1714"/>
      <c r="B1067" s="20">
        <v>3</v>
      </c>
      <c r="C1067" s="492" t="s">
        <v>914</v>
      </c>
      <c r="D1067" s="263">
        <v>40</v>
      </c>
      <c r="E1067" s="263">
        <v>1986</v>
      </c>
      <c r="F1067" s="446">
        <f t="shared" si="101"/>
        <v>59.835999999999999</v>
      </c>
      <c r="G1067" s="446">
        <v>5.85</v>
      </c>
      <c r="H1067" s="446">
        <v>6.4</v>
      </c>
      <c r="I1067" s="446">
        <v>47.585999999999999</v>
      </c>
      <c r="J1067" s="446">
        <v>2268.7399999999998</v>
      </c>
      <c r="K1067" s="535">
        <v>47.585999999999999</v>
      </c>
      <c r="L1067" s="446">
        <v>2268.7399999999998</v>
      </c>
      <c r="M1067" s="493">
        <f t="shared" ref="M1067:M1074" si="102">K1067/L1067</f>
        <v>2.0974637904740079E-2</v>
      </c>
      <c r="N1067" s="494">
        <v>206.45</v>
      </c>
      <c r="O1067" s="260">
        <f t="shared" si="98"/>
        <v>4.3302139954335894</v>
      </c>
      <c r="P1067" s="260">
        <f t="shared" si="99"/>
        <v>1258.4782742844047</v>
      </c>
      <c r="Q1067" s="267">
        <f t="shared" si="100"/>
        <v>259.81283972601534</v>
      </c>
      <c r="S1067" s="58"/>
      <c r="T1067" s="58"/>
    </row>
    <row r="1068" spans="1:20" ht="12.75">
      <c r="A1068" s="1714"/>
      <c r="B1068" s="20">
        <v>4</v>
      </c>
      <c r="C1068" s="492" t="s">
        <v>672</v>
      </c>
      <c r="D1068" s="263">
        <v>30</v>
      </c>
      <c r="E1068" s="263">
        <v>1988</v>
      </c>
      <c r="F1068" s="446">
        <f t="shared" si="101"/>
        <v>41.071999999999996</v>
      </c>
      <c r="G1068" s="446">
        <v>3.8969999999999998</v>
      </c>
      <c r="H1068" s="446">
        <v>4.8</v>
      </c>
      <c r="I1068" s="446">
        <v>32.375</v>
      </c>
      <c r="J1068" s="446">
        <v>1594.58</v>
      </c>
      <c r="K1068" s="535">
        <v>32.375</v>
      </c>
      <c r="L1068" s="446">
        <v>1594.58</v>
      </c>
      <c r="M1068" s="493">
        <f t="shared" si="102"/>
        <v>2.0303151927153231E-2</v>
      </c>
      <c r="N1068" s="494">
        <v>206.45</v>
      </c>
      <c r="O1068" s="266">
        <f t="shared" si="98"/>
        <v>4.1915857153607847</v>
      </c>
      <c r="P1068" s="260">
        <f t="shared" si="99"/>
        <v>1218.189115629194</v>
      </c>
      <c r="Q1068" s="267">
        <f t="shared" si="100"/>
        <v>251.49514292164707</v>
      </c>
      <c r="S1068" s="58"/>
      <c r="T1068" s="58"/>
    </row>
    <row r="1069" spans="1:20" ht="12.75">
      <c r="A1069" s="1714"/>
      <c r="B1069" s="20">
        <v>5</v>
      </c>
      <c r="C1069" s="492" t="s">
        <v>280</v>
      </c>
      <c r="D1069" s="263">
        <v>40</v>
      </c>
      <c r="E1069" s="263">
        <v>1980</v>
      </c>
      <c r="F1069" s="446">
        <f t="shared" si="101"/>
        <v>59.83</v>
      </c>
      <c r="G1069" s="446">
        <v>6.1710000000000003</v>
      </c>
      <c r="H1069" s="446">
        <v>6.4</v>
      </c>
      <c r="I1069" s="446">
        <v>47.259</v>
      </c>
      <c r="J1069" s="446">
        <v>2256.2800000000002</v>
      </c>
      <c r="K1069" s="535">
        <v>47.259</v>
      </c>
      <c r="L1069" s="446">
        <v>2256.2800000000002</v>
      </c>
      <c r="M1069" s="493">
        <f t="shared" si="102"/>
        <v>2.0945538674278015E-2</v>
      </c>
      <c r="N1069" s="494">
        <v>206.45</v>
      </c>
      <c r="O1069" s="266">
        <f t="shared" si="98"/>
        <v>4.3242064593046958</v>
      </c>
      <c r="P1069" s="260">
        <f t="shared" si="99"/>
        <v>1256.732320456681</v>
      </c>
      <c r="Q1069" s="267">
        <f t="shared" si="100"/>
        <v>259.45238755828177</v>
      </c>
      <c r="S1069" s="58"/>
      <c r="T1069" s="58"/>
    </row>
    <row r="1070" spans="1:20" ht="12.75">
      <c r="A1070" s="1714"/>
      <c r="B1070" s="20">
        <v>6</v>
      </c>
      <c r="C1070" s="492" t="s">
        <v>915</v>
      </c>
      <c r="D1070" s="263">
        <v>40</v>
      </c>
      <c r="E1070" s="263">
        <v>1992</v>
      </c>
      <c r="F1070" s="446">
        <f t="shared" si="101"/>
        <v>57.864999999999995</v>
      </c>
      <c r="G1070" s="446">
        <v>5.4119999999999999</v>
      </c>
      <c r="H1070" s="446">
        <v>6.4</v>
      </c>
      <c r="I1070" s="446">
        <v>46.052999999999997</v>
      </c>
      <c r="J1070" s="446">
        <v>2224.46</v>
      </c>
      <c r="K1070" s="535">
        <v>46.052999999999997</v>
      </c>
      <c r="L1070" s="446">
        <v>2224.46</v>
      </c>
      <c r="M1070" s="493">
        <f t="shared" si="102"/>
        <v>2.0703002076908551E-2</v>
      </c>
      <c r="N1070" s="494">
        <v>206.45</v>
      </c>
      <c r="O1070" s="266">
        <f t="shared" si="98"/>
        <v>4.2741347787777704</v>
      </c>
      <c r="P1070" s="260">
        <f t="shared" si="99"/>
        <v>1242.180124614513</v>
      </c>
      <c r="Q1070" s="267">
        <f t="shared" si="100"/>
        <v>256.44808672666619</v>
      </c>
      <c r="S1070" s="58"/>
      <c r="T1070" s="58"/>
    </row>
    <row r="1071" spans="1:20" ht="12.75">
      <c r="A1071" s="1714"/>
      <c r="B1071" s="20">
        <v>7</v>
      </c>
      <c r="C1071" s="492" t="s">
        <v>673</v>
      </c>
      <c r="D1071" s="263">
        <v>30</v>
      </c>
      <c r="E1071" s="263"/>
      <c r="F1071" s="446">
        <f t="shared" si="101"/>
        <v>40.229999999999997</v>
      </c>
      <c r="G1071" s="446">
        <v>3.0270000000000001</v>
      </c>
      <c r="H1071" s="446">
        <v>4.8</v>
      </c>
      <c r="I1071" s="446">
        <v>32.402999999999999</v>
      </c>
      <c r="J1071" s="446">
        <v>1589.99</v>
      </c>
      <c r="K1071" s="535">
        <v>32.402999999999999</v>
      </c>
      <c r="L1071" s="446">
        <v>1589.99</v>
      </c>
      <c r="M1071" s="493">
        <f t="shared" si="102"/>
        <v>2.0379373455178963E-2</v>
      </c>
      <c r="N1071" s="494">
        <v>206.45</v>
      </c>
      <c r="O1071" s="266">
        <f t="shared" si="98"/>
        <v>4.2073216498216963</v>
      </c>
      <c r="P1071" s="260">
        <f t="shared" si="99"/>
        <v>1222.7624073107377</v>
      </c>
      <c r="Q1071" s="267">
        <f t="shared" si="100"/>
        <v>252.43929898930179</v>
      </c>
      <c r="S1071" s="58"/>
      <c r="T1071" s="58"/>
    </row>
    <row r="1072" spans="1:20" ht="12.75">
      <c r="A1072" s="1714"/>
      <c r="B1072" s="20">
        <v>8</v>
      </c>
      <c r="C1072" s="492" t="s">
        <v>674</v>
      </c>
      <c r="D1072" s="263">
        <v>45</v>
      </c>
      <c r="E1072" s="263"/>
      <c r="F1072" s="446">
        <f t="shared" si="101"/>
        <v>72.764999999999986</v>
      </c>
      <c r="G1072" s="446">
        <v>5.4420000000000002</v>
      </c>
      <c r="H1072" s="446">
        <v>7.2</v>
      </c>
      <c r="I1072" s="446">
        <v>60.122999999999998</v>
      </c>
      <c r="J1072" s="446">
        <v>2911.41</v>
      </c>
      <c r="K1072" s="535">
        <v>60.122999999999998</v>
      </c>
      <c r="L1072" s="446">
        <v>2911.41</v>
      </c>
      <c r="M1072" s="493">
        <f t="shared" si="102"/>
        <v>2.0650818675487136E-2</v>
      </c>
      <c r="N1072" s="494">
        <v>206.45</v>
      </c>
      <c r="O1072" s="266">
        <f t="shared" si="98"/>
        <v>4.263361515554319</v>
      </c>
      <c r="P1072" s="260">
        <f t="shared" si="99"/>
        <v>1239.0491205292283</v>
      </c>
      <c r="Q1072" s="267">
        <f t="shared" si="100"/>
        <v>255.80169093325918</v>
      </c>
      <c r="S1072" s="58"/>
      <c r="T1072" s="58"/>
    </row>
    <row r="1073" spans="1:20" ht="12.75">
      <c r="A1073" s="1715"/>
      <c r="B1073" s="51">
        <v>9</v>
      </c>
      <c r="C1073" s="492" t="s">
        <v>916</v>
      </c>
      <c r="D1073" s="263">
        <v>40</v>
      </c>
      <c r="E1073" s="263"/>
      <c r="F1073" s="446">
        <f t="shared" si="101"/>
        <v>50.985999999999997</v>
      </c>
      <c r="G1073" s="446">
        <v>4.71</v>
      </c>
      <c r="H1073" s="446">
        <v>6.4</v>
      </c>
      <c r="I1073" s="446">
        <v>39.875999999999998</v>
      </c>
      <c r="J1073" s="446">
        <v>1916.2</v>
      </c>
      <c r="K1073" s="535">
        <v>39.875999999999998</v>
      </c>
      <c r="L1073" s="446">
        <v>1916.2</v>
      </c>
      <c r="M1073" s="493">
        <f t="shared" si="102"/>
        <v>2.0809936332324391E-2</v>
      </c>
      <c r="N1073" s="494">
        <v>206.45</v>
      </c>
      <c r="O1073" s="266">
        <f t="shared" si="98"/>
        <v>4.2962113558083708</v>
      </c>
      <c r="P1073" s="260">
        <f t="shared" si="99"/>
        <v>1248.5961799394634</v>
      </c>
      <c r="Q1073" s="267">
        <f t="shared" si="100"/>
        <v>257.7726813485022</v>
      </c>
      <c r="S1073" s="58"/>
      <c r="T1073" s="58"/>
    </row>
    <row r="1074" spans="1:20" ht="13.5" customHeight="1" thickBot="1">
      <c r="A1074" s="1715"/>
      <c r="B1074" s="51">
        <v>10</v>
      </c>
      <c r="C1074" s="536" t="s">
        <v>676</v>
      </c>
      <c r="D1074" s="449">
        <v>40</v>
      </c>
      <c r="E1074" s="449">
        <v>1981</v>
      </c>
      <c r="F1074" s="452">
        <f t="shared" si="101"/>
        <v>59.081000000000003</v>
      </c>
      <c r="G1074" s="452">
        <v>5.5570000000000004</v>
      </c>
      <c r="H1074" s="452">
        <v>6.41</v>
      </c>
      <c r="I1074" s="452">
        <v>47.113999999999997</v>
      </c>
      <c r="J1074" s="452">
        <v>2246.86</v>
      </c>
      <c r="K1074" s="537">
        <v>47.113999999999997</v>
      </c>
      <c r="L1074" s="452">
        <v>2246.86</v>
      </c>
      <c r="M1074" s="495">
        <f t="shared" si="102"/>
        <v>2.0968818706995539E-2</v>
      </c>
      <c r="N1074" s="496">
        <v>206.45</v>
      </c>
      <c r="O1074" s="458">
        <f t="shared" si="98"/>
        <v>4.3290126220592287</v>
      </c>
      <c r="P1074" s="458">
        <f t="shared" si="99"/>
        <v>1258.1291224197323</v>
      </c>
      <c r="Q1074" s="459">
        <f t="shared" si="100"/>
        <v>259.74075732355374</v>
      </c>
      <c r="S1074" s="58"/>
      <c r="T1074" s="58"/>
    </row>
    <row r="1075" spans="1:20" ht="12.75">
      <c r="A1075" s="1670" t="s">
        <v>479</v>
      </c>
      <c r="B1075" s="114">
        <v>1</v>
      </c>
      <c r="C1075" s="497" t="s">
        <v>677</v>
      </c>
      <c r="D1075" s="460">
        <v>22</v>
      </c>
      <c r="E1075" s="460">
        <v>1982</v>
      </c>
      <c r="F1075" s="463">
        <f t="shared" si="101"/>
        <v>41.518000000000001</v>
      </c>
      <c r="G1075" s="463">
        <v>2.7320000000000002</v>
      </c>
      <c r="H1075" s="463">
        <v>3.52</v>
      </c>
      <c r="I1075" s="463">
        <v>35.265999999999998</v>
      </c>
      <c r="J1075" s="463">
        <v>1153.74</v>
      </c>
      <c r="K1075" s="538">
        <v>35.265999999999998</v>
      </c>
      <c r="L1075" s="539">
        <v>1153.74</v>
      </c>
      <c r="M1075" s="500">
        <f>K1075/L1075</f>
        <v>3.0566678801116368E-2</v>
      </c>
      <c r="N1075" s="501">
        <v>206.45</v>
      </c>
      <c r="O1075" s="502">
        <f>M1075*N1075</f>
        <v>6.3104908384904741</v>
      </c>
      <c r="P1075" s="502">
        <f>M1075*60*1000</f>
        <v>1834.0007280669822</v>
      </c>
      <c r="Q1075" s="503">
        <f>P1075*N1075/1000</f>
        <v>378.62945030942842</v>
      </c>
      <c r="S1075" s="58"/>
      <c r="T1075" s="58"/>
    </row>
    <row r="1076" spans="1:20" ht="12.75">
      <c r="A1076" s="1671"/>
      <c r="B1076" s="115">
        <v>2</v>
      </c>
      <c r="C1076" s="504" t="s">
        <v>678</v>
      </c>
      <c r="D1076" s="465">
        <v>18</v>
      </c>
      <c r="E1076" s="465"/>
      <c r="F1076" s="468">
        <f t="shared" si="101"/>
        <v>20.266999999999999</v>
      </c>
      <c r="G1076" s="468">
        <v>1.1220000000000001</v>
      </c>
      <c r="H1076" s="468">
        <v>0.32</v>
      </c>
      <c r="I1076" s="468">
        <v>18.824999999999999</v>
      </c>
      <c r="J1076" s="468">
        <v>623.12</v>
      </c>
      <c r="K1076" s="540">
        <v>18.824999999999999</v>
      </c>
      <c r="L1076" s="468">
        <v>623.12</v>
      </c>
      <c r="M1076" s="505">
        <f t="shared" ref="M1076:M1084" si="103">K1076/L1076</f>
        <v>3.0210874309924252E-2</v>
      </c>
      <c r="N1076" s="507">
        <v>206.45</v>
      </c>
      <c r="O1076" s="278">
        <f t="shared" ref="O1076:O1084" si="104">M1076*N1076</f>
        <v>6.2370350012838616</v>
      </c>
      <c r="P1076" s="502">
        <f t="shared" ref="P1076:P1084" si="105">M1076*60*1000</f>
        <v>1812.6524585954551</v>
      </c>
      <c r="Q1076" s="279">
        <f t="shared" ref="Q1076:Q1084" si="106">P1076*N1076/1000</f>
        <v>374.22210007703171</v>
      </c>
      <c r="S1076" s="58"/>
      <c r="T1076" s="58"/>
    </row>
    <row r="1077" spans="1:20" ht="12.75">
      <c r="A1077" s="1671"/>
      <c r="B1077" s="115">
        <v>3</v>
      </c>
      <c r="C1077" s="504" t="s">
        <v>286</v>
      </c>
      <c r="D1077" s="465">
        <v>30</v>
      </c>
      <c r="E1077" s="465">
        <v>1965</v>
      </c>
      <c r="F1077" s="468">
        <f t="shared" si="101"/>
        <v>43.908000000000001</v>
      </c>
      <c r="G1077" s="468">
        <v>2.649</v>
      </c>
      <c r="H1077" s="468">
        <v>4.18</v>
      </c>
      <c r="I1077" s="468">
        <v>37.079000000000001</v>
      </c>
      <c r="J1077" s="468">
        <v>1199.28</v>
      </c>
      <c r="K1077" s="540">
        <f>SUM(M1077*L1077)</f>
        <v>30.376735599999996</v>
      </c>
      <c r="L1077" s="468">
        <v>982.43</v>
      </c>
      <c r="M1077" s="505">
        <v>3.092E-2</v>
      </c>
      <c r="N1077" s="507">
        <v>206.45</v>
      </c>
      <c r="O1077" s="278">
        <f t="shared" si="104"/>
        <v>6.3834339999999994</v>
      </c>
      <c r="P1077" s="502">
        <f t="shared" si="105"/>
        <v>1855.2</v>
      </c>
      <c r="Q1077" s="279">
        <f t="shared" si="106"/>
        <v>383.00603999999998</v>
      </c>
      <c r="S1077" s="58"/>
      <c r="T1077" s="58"/>
    </row>
    <row r="1078" spans="1:20" ht="12.75">
      <c r="A1078" s="1671"/>
      <c r="B1078" s="115">
        <v>4</v>
      </c>
      <c r="C1078" s="504" t="s">
        <v>917</v>
      </c>
      <c r="D1078" s="465">
        <v>10</v>
      </c>
      <c r="E1078" s="465"/>
      <c r="F1078" s="468">
        <f t="shared" si="101"/>
        <v>18.795999999999999</v>
      </c>
      <c r="G1078" s="468">
        <v>0.81599999999999995</v>
      </c>
      <c r="H1078" s="468">
        <v>1.6</v>
      </c>
      <c r="I1078" s="468">
        <v>16.38</v>
      </c>
      <c r="J1078" s="468">
        <v>534.19000000000005</v>
      </c>
      <c r="K1078" s="540">
        <v>16.38</v>
      </c>
      <c r="L1078" s="468">
        <v>534.19000000000005</v>
      </c>
      <c r="M1078" s="505">
        <f t="shared" si="103"/>
        <v>3.0663247159250447E-2</v>
      </c>
      <c r="N1078" s="507">
        <v>206.45</v>
      </c>
      <c r="O1078" s="278">
        <f t="shared" si="104"/>
        <v>6.3304273760272549</v>
      </c>
      <c r="P1078" s="502">
        <f t="shared" si="105"/>
        <v>1839.7948295550268</v>
      </c>
      <c r="Q1078" s="279">
        <f t="shared" si="106"/>
        <v>379.82564256163522</v>
      </c>
      <c r="S1078" s="58"/>
      <c r="T1078" s="58"/>
    </row>
    <row r="1079" spans="1:20" ht="12.75">
      <c r="A1079" s="1671"/>
      <c r="B1079" s="115">
        <v>5</v>
      </c>
      <c r="C1079" s="504" t="s">
        <v>918</v>
      </c>
      <c r="D1079" s="465">
        <v>10</v>
      </c>
      <c r="E1079" s="465"/>
      <c r="F1079" s="468">
        <f t="shared" si="101"/>
        <v>19.343</v>
      </c>
      <c r="G1079" s="468">
        <v>0.91800000000000004</v>
      </c>
      <c r="H1079" s="468">
        <v>1.6</v>
      </c>
      <c r="I1079" s="468">
        <v>16.824999999999999</v>
      </c>
      <c r="J1079" s="468">
        <v>541.41</v>
      </c>
      <c r="K1079" s="540">
        <v>16.824999999999999</v>
      </c>
      <c r="L1079" s="468">
        <v>541.41</v>
      </c>
      <c r="M1079" s="505">
        <f t="shared" si="103"/>
        <v>3.1076263829630042E-2</v>
      </c>
      <c r="N1079" s="507">
        <v>206.45</v>
      </c>
      <c r="O1079" s="278">
        <f t="shared" si="104"/>
        <v>6.4156946676271218</v>
      </c>
      <c r="P1079" s="502">
        <f t="shared" si="105"/>
        <v>1864.5758297778025</v>
      </c>
      <c r="Q1079" s="279">
        <f t="shared" si="106"/>
        <v>384.94168005762731</v>
      </c>
      <c r="S1079" s="58"/>
      <c r="T1079" s="58"/>
    </row>
    <row r="1080" spans="1:20" ht="12.75">
      <c r="A1080" s="1671"/>
      <c r="B1080" s="115">
        <v>6</v>
      </c>
      <c r="C1080" s="504" t="s">
        <v>919</v>
      </c>
      <c r="D1080" s="465">
        <v>11</v>
      </c>
      <c r="E1080" s="465">
        <v>1961</v>
      </c>
      <c r="F1080" s="468">
        <f t="shared" si="101"/>
        <v>20.118000000000002</v>
      </c>
      <c r="G1080" s="468">
        <v>1.3029999999999999</v>
      </c>
      <c r="H1080" s="468">
        <v>1.76</v>
      </c>
      <c r="I1080" s="468">
        <v>17.055</v>
      </c>
      <c r="J1080" s="468">
        <v>516.28</v>
      </c>
      <c r="K1080" s="540">
        <v>17.055</v>
      </c>
      <c r="L1080" s="468">
        <v>516.28</v>
      </c>
      <c r="M1080" s="505">
        <f t="shared" si="103"/>
        <v>3.3034399938018127E-2</v>
      </c>
      <c r="N1080" s="507">
        <v>206.45</v>
      </c>
      <c r="O1080" s="278">
        <f t="shared" si="104"/>
        <v>6.8199518672038417</v>
      </c>
      <c r="P1080" s="502">
        <f t="shared" si="105"/>
        <v>1982.0639962810876</v>
      </c>
      <c r="Q1080" s="279">
        <f t="shared" si="106"/>
        <v>409.19711203223056</v>
      </c>
      <c r="S1080" s="58"/>
      <c r="T1080" s="58"/>
    </row>
    <row r="1081" spans="1:20" ht="12.75">
      <c r="A1081" s="1671"/>
      <c r="B1081" s="115">
        <v>7</v>
      </c>
      <c r="C1081" s="504" t="s">
        <v>920</v>
      </c>
      <c r="D1081" s="465">
        <v>8</v>
      </c>
      <c r="E1081" s="465">
        <v>1959</v>
      </c>
      <c r="F1081" s="468">
        <f t="shared" si="101"/>
        <v>12.773999999999999</v>
      </c>
      <c r="G1081" s="468">
        <v>0.56100000000000005</v>
      </c>
      <c r="H1081" s="468">
        <v>1.2</v>
      </c>
      <c r="I1081" s="468">
        <v>11.013</v>
      </c>
      <c r="J1081" s="468">
        <v>366.96</v>
      </c>
      <c r="K1081" s="540">
        <f>SUM(M1081*L1081)</f>
        <v>9.6950305999999991</v>
      </c>
      <c r="L1081" s="468">
        <v>323.06</v>
      </c>
      <c r="M1081" s="505">
        <v>3.0009999999999998E-2</v>
      </c>
      <c r="N1081" s="507">
        <v>206.45</v>
      </c>
      <c r="O1081" s="278">
        <f t="shared" si="104"/>
        <v>6.1955644999999997</v>
      </c>
      <c r="P1081" s="502">
        <f t="shared" si="105"/>
        <v>1800.6</v>
      </c>
      <c r="Q1081" s="279">
        <f t="shared" si="106"/>
        <v>371.73386999999991</v>
      </c>
      <c r="S1081" s="58"/>
      <c r="T1081" s="58"/>
    </row>
    <row r="1082" spans="1:20" ht="12.75">
      <c r="A1082" s="1671"/>
      <c r="B1082" s="115">
        <v>8</v>
      </c>
      <c r="C1082" s="504" t="s">
        <v>921</v>
      </c>
      <c r="D1082" s="465">
        <v>8</v>
      </c>
      <c r="E1082" s="465">
        <v>1960</v>
      </c>
      <c r="F1082" s="468">
        <f t="shared" si="101"/>
        <v>13.760000000000002</v>
      </c>
      <c r="G1082" s="468">
        <v>0.56100000000000005</v>
      </c>
      <c r="H1082" s="468">
        <v>1.1200000000000001</v>
      </c>
      <c r="I1082" s="468">
        <v>12.079000000000001</v>
      </c>
      <c r="J1082" s="468">
        <v>371.41</v>
      </c>
      <c r="K1082" s="540">
        <f>SUM(M1082*L1082)</f>
        <v>8.9290164000000001</v>
      </c>
      <c r="L1082" s="468">
        <v>274.57</v>
      </c>
      <c r="M1082" s="505">
        <v>3.252E-2</v>
      </c>
      <c r="N1082" s="507">
        <v>206.45</v>
      </c>
      <c r="O1082" s="278">
        <f t="shared" si="104"/>
        <v>6.7137539999999998</v>
      </c>
      <c r="P1082" s="502">
        <f t="shared" si="105"/>
        <v>1951.2</v>
      </c>
      <c r="Q1082" s="279">
        <f t="shared" si="106"/>
        <v>402.82524000000001</v>
      </c>
      <c r="S1082" s="58"/>
      <c r="T1082" s="58"/>
    </row>
    <row r="1083" spans="1:20" ht="12.75">
      <c r="A1083" s="1671"/>
      <c r="B1083" s="115">
        <v>9</v>
      </c>
      <c r="C1083" s="504" t="s">
        <v>264</v>
      </c>
      <c r="D1083" s="465">
        <v>9</v>
      </c>
      <c r="E1083" s="465">
        <v>1973</v>
      </c>
      <c r="F1083" s="468">
        <f t="shared" si="101"/>
        <v>16.254000000000001</v>
      </c>
      <c r="G1083" s="468">
        <v>0.51</v>
      </c>
      <c r="H1083" s="468">
        <v>1.44</v>
      </c>
      <c r="I1083" s="468">
        <v>14.304</v>
      </c>
      <c r="J1083" s="468">
        <v>471.43</v>
      </c>
      <c r="K1083" s="540">
        <v>14.304</v>
      </c>
      <c r="L1083" s="468">
        <v>471.43</v>
      </c>
      <c r="M1083" s="505">
        <f t="shared" si="103"/>
        <v>3.0341726237193219E-2</v>
      </c>
      <c r="N1083" s="507">
        <v>206.45</v>
      </c>
      <c r="O1083" s="278">
        <f t="shared" si="104"/>
        <v>6.2640493816685394</v>
      </c>
      <c r="P1083" s="502">
        <f t="shared" si="105"/>
        <v>1820.5035742315931</v>
      </c>
      <c r="Q1083" s="279">
        <f t="shared" si="106"/>
        <v>375.84296290011241</v>
      </c>
      <c r="S1083" s="58"/>
      <c r="T1083" s="58"/>
    </row>
    <row r="1084" spans="1:20" ht="13.5" thickBot="1">
      <c r="A1084" s="1679"/>
      <c r="B1084" s="118">
        <v>10</v>
      </c>
      <c r="C1084" s="541" t="s">
        <v>284</v>
      </c>
      <c r="D1084" s="472">
        <v>18</v>
      </c>
      <c r="E1084" s="472"/>
      <c r="F1084" s="475">
        <f t="shared" si="101"/>
        <v>42.405000000000001</v>
      </c>
      <c r="G1084" s="475">
        <v>2.3439999999999999</v>
      </c>
      <c r="H1084" s="475">
        <v>2.88</v>
      </c>
      <c r="I1084" s="475">
        <v>37.180999999999997</v>
      </c>
      <c r="J1084" s="475">
        <v>1161.96</v>
      </c>
      <c r="K1084" s="542">
        <v>37.180999999999997</v>
      </c>
      <c r="L1084" s="475">
        <v>1161.96</v>
      </c>
      <c r="M1084" s="508">
        <f t="shared" si="103"/>
        <v>3.199851974250404E-2</v>
      </c>
      <c r="N1084" s="543">
        <v>206.45</v>
      </c>
      <c r="O1084" s="282">
        <f t="shared" si="104"/>
        <v>6.6060944008399591</v>
      </c>
      <c r="P1084" s="282">
        <f t="shared" si="105"/>
        <v>1919.9111845502423</v>
      </c>
      <c r="Q1084" s="283">
        <f t="shared" si="106"/>
        <v>396.36566405039753</v>
      </c>
      <c r="S1084" s="58"/>
      <c r="T1084" s="58"/>
    </row>
    <row r="1085" spans="1:20" ht="12.75">
      <c r="A1085" s="1601" t="s">
        <v>487</v>
      </c>
      <c r="B1085" s="55">
        <v>1</v>
      </c>
      <c r="C1085" s="116" t="s">
        <v>285</v>
      </c>
      <c r="D1085" s="382">
        <v>8</v>
      </c>
      <c r="E1085" s="382">
        <v>1959</v>
      </c>
      <c r="F1085" s="527">
        <f t="shared" si="101"/>
        <v>13.629</v>
      </c>
      <c r="G1085" s="224">
        <v>0.35699999999999998</v>
      </c>
      <c r="H1085" s="224">
        <v>1.28</v>
      </c>
      <c r="I1085" s="224">
        <v>11.992000000000001</v>
      </c>
      <c r="J1085" s="224">
        <v>361.47</v>
      </c>
      <c r="K1085" s="341">
        <v>11.992000000000001</v>
      </c>
      <c r="L1085" s="332">
        <v>361.47</v>
      </c>
      <c r="M1085" s="308">
        <f>K1085/L1085</f>
        <v>3.3175643898525467E-2</v>
      </c>
      <c r="N1085" s="309">
        <v>206.45</v>
      </c>
      <c r="O1085" s="310">
        <f>M1085*N1085</f>
        <v>6.849111682850582</v>
      </c>
      <c r="P1085" s="310">
        <f>M1085*60*1000</f>
        <v>1990.538633911528</v>
      </c>
      <c r="Q1085" s="311">
        <f>P1085*N1085/1000</f>
        <v>410.94670097103494</v>
      </c>
      <c r="S1085" s="58"/>
      <c r="T1085" s="58"/>
    </row>
    <row r="1086" spans="1:20" ht="12.75">
      <c r="A1086" s="1601"/>
      <c r="B1086" s="55">
        <v>2</v>
      </c>
      <c r="C1086" s="383" t="s">
        <v>922</v>
      </c>
      <c r="D1086" s="384">
        <v>4</v>
      </c>
      <c r="E1086" s="1490"/>
      <c r="F1086" s="230">
        <f t="shared" si="101"/>
        <v>5.3150000000000004</v>
      </c>
      <c r="G1086" s="1491"/>
      <c r="H1086" s="230"/>
      <c r="I1086" s="230">
        <v>5.3150000000000004</v>
      </c>
      <c r="J1086" s="230">
        <v>160.13</v>
      </c>
      <c r="K1086" s="342">
        <v>5.3150000000000004</v>
      </c>
      <c r="L1086" s="230">
        <v>160.13</v>
      </c>
      <c r="M1086" s="386">
        <f t="shared" ref="M1086:M1094" si="107">K1086/L1086</f>
        <v>3.3191781677387129E-2</v>
      </c>
      <c r="N1086" s="387">
        <v>206.45</v>
      </c>
      <c r="O1086" s="388">
        <f t="shared" ref="O1086:O1094" si="108">M1086*N1086</f>
        <v>6.8524433272965721</v>
      </c>
      <c r="P1086" s="310">
        <f t="shared" ref="P1086:P1094" si="109">M1086*60*1000</f>
        <v>1991.5069006432277</v>
      </c>
      <c r="Q1086" s="389">
        <f t="shared" ref="Q1086:Q1094" si="110">P1086*N1086/1000</f>
        <v>411.14659963779434</v>
      </c>
      <c r="S1086" s="58"/>
      <c r="T1086" s="58"/>
    </row>
    <row r="1087" spans="1:20" ht="12.75">
      <c r="A1087" s="1601"/>
      <c r="B1087" s="55">
        <v>3</v>
      </c>
      <c r="C1087" s="383" t="s">
        <v>283</v>
      </c>
      <c r="D1087" s="384">
        <v>14</v>
      </c>
      <c r="E1087" s="384"/>
      <c r="F1087" s="230">
        <f t="shared" si="101"/>
        <v>20.155999999999999</v>
      </c>
      <c r="G1087" s="230">
        <v>1.5720000000000001</v>
      </c>
      <c r="H1087" s="230"/>
      <c r="I1087" s="230">
        <v>18.584</v>
      </c>
      <c r="J1087" s="230">
        <v>551.79</v>
      </c>
      <c r="K1087" s="342">
        <v>18.584</v>
      </c>
      <c r="L1087" s="230">
        <v>551.79</v>
      </c>
      <c r="M1087" s="386">
        <f t="shared" si="107"/>
        <v>3.3679479512133244E-2</v>
      </c>
      <c r="N1087" s="387">
        <v>206.45</v>
      </c>
      <c r="O1087" s="388">
        <f t="shared" si="108"/>
        <v>6.9531285452799079</v>
      </c>
      <c r="P1087" s="310">
        <f t="shared" si="109"/>
        <v>2020.7687707279947</v>
      </c>
      <c r="Q1087" s="389">
        <f t="shared" si="110"/>
        <v>417.18771271679446</v>
      </c>
      <c r="S1087" s="58"/>
      <c r="T1087" s="58"/>
    </row>
    <row r="1088" spans="1:20" ht="12.75">
      <c r="A1088" s="1602"/>
      <c r="B1088" s="26">
        <v>4</v>
      </c>
      <c r="C1088" s="383" t="s">
        <v>287</v>
      </c>
      <c r="D1088" s="384">
        <v>3</v>
      </c>
      <c r="E1088" s="384">
        <v>1940</v>
      </c>
      <c r="F1088" s="230">
        <f t="shared" si="101"/>
        <v>7.6840000000000002</v>
      </c>
      <c r="G1088" s="230"/>
      <c r="H1088" s="230"/>
      <c r="I1088" s="230">
        <v>7.6840000000000002</v>
      </c>
      <c r="J1088" s="230">
        <v>112.26</v>
      </c>
      <c r="K1088" s="342">
        <v>7.6840000000000002</v>
      </c>
      <c r="L1088" s="230">
        <v>112.26</v>
      </c>
      <c r="M1088" s="386">
        <f t="shared" si="107"/>
        <v>6.844824514519865E-2</v>
      </c>
      <c r="N1088" s="387">
        <v>206.45</v>
      </c>
      <c r="O1088" s="388">
        <f t="shared" si="108"/>
        <v>14.13114021022626</v>
      </c>
      <c r="P1088" s="310">
        <f t="shared" si="109"/>
        <v>4106.8947087119186</v>
      </c>
      <c r="Q1088" s="389">
        <f t="shared" si="110"/>
        <v>847.86841261357563</v>
      </c>
      <c r="S1088" s="58"/>
      <c r="T1088" s="58"/>
    </row>
    <row r="1089" spans="1:20" ht="12.75">
      <c r="A1089" s="1602"/>
      <c r="B1089" s="26">
        <v>5</v>
      </c>
      <c r="C1089" s="383" t="s">
        <v>923</v>
      </c>
      <c r="D1089" s="384">
        <v>8</v>
      </c>
      <c r="E1089" s="384">
        <v>1958</v>
      </c>
      <c r="F1089" s="230">
        <f t="shared" si="101"/>
        <v>15.941000000000001</v>
      </c>
      <c r="G1089" s="230">
        <v>0.81599999999999995</v>
      </c>
      <c r="H1089" s="230">
        <v>1.1200000000000001</v>
      </c>
      <c r="I1089" s="230">
        <v>14.005000000000001</v>
      </c>
      <c r="J1089" s="230">
        <v>356.49</v>
      </c>
      <c r="K1089" s="342">
        <f>SUM(M1089*L1089)</f>
        <v>10.5513295</v>
      </c>
      <c r="L1089" s="230">
        <v>268.55</v>
      </c>
      <c r="M1089" s="386">
        <v>3.9289999999999999E-2</v>
      </c>
      <c r="N1089" s="387">
        <v>206.45</v>
      </c>
      <c r="O1089" s="388">
        <f t="shared" si="108"/>
        <v>8.1114204999999995</v>
      </c>
      <c r="P1089" s="310">
        <f t="shared" si="109"/>
        <v>2357.3999999999996</v>
      </c>
      <c r="Q1089" s="389">
        <f t="shared" si="110"/>
        <v>486.68522999999993</v>
      </c>
      <c r="S1089" s="58"/>
      <c r="T1089" s="58"/>
    </row>
    <row r="1090" spans="1:20" ht="12.75">
      <c r="A1090" s="1602"/>
      <c r="B1090" s="26">
        <v>6</v>
      </c>
      <c r="C1090" s="383" t="s">
        <v>924</v>
      </c>
      <c r="D1090" s="384">
        <v>8</v>
      </c>
      <c r="E1090" s="384">
        <v>1960</v>
      </c>
      <c r="F1090" s="230">
        <f t="shared" si="101"/>
        <v>14.542999999999999</v>
      </c>
      <c r="G1090" s="230">
        <v>1.224</v>
      </c>
      <c r="H1090" s="230">
        <v>1.28</v>
      </c>
      <c r="I1090" s="230">
        <v>12.039</v>
      </c>
      <c r="J1090" s="230">
        <v>358.27</v>
      </c>
      <c r="K1090" s="342">
        <v>12.039</v>
      </c>
      <c r="L1090" s="230">
        <v>358.27</v>
      </c>
      <c r="M1090" s="386">
        <f t="shared" si="107"/>
        <v>3.3603148463449355E-2</v>
      </c>
      <c r="N1090" s="387">
        <v>206.45</v>
      </c>
      <c r="O1090" s="388">
        <f t="shared" si="108"/>
        <v>6.9373700002791185</v>
      </c>
      <c r="P1090" s="310">
        <f t="shared" si="109"/>
        <v>2016.1889078069612</v>
      </c>
      <c r="Q1090" s="389">
        <f t="shared" si="110"/>
        <v>416.24220001674712</v>
      </c>
      <c r="S1090" s="58"/>
      <c r="T1090" s="58"/>
    </row>
    <row r="1091" spans="1:20" ht="12.75">
      <c r="A1091" s="1602"/>
      <c r="B1091" s="26">
        <v>7</v>
      </c>
      <c r="C1091" s="383" t="s">
        <v>679</v>
      </c>
      <c r="D1091" s="384">
        <v>9</v>
      </c>
      <c r="E1091" s="384"/>
      <c r="F1091" s="230">
        <f t="shared" si="101"/>
        <v>10.02</v>
      </c>
      <c r="G1091" s="230">
        <v>0.56100000000000005</v>
      </c>
      <c r="H1091" s="230"/>
      <c r="I1091" s="230">
        <v>9.4589999999999996</v>
      </c>
      <c r="J1091" s="230">
        <v>268.74</v>
      </c>
      <c r="K1091" s="342">
        <v>9.4589999999999996</v>
      </c>
      <c r="L1091" s="230">
        <v>268.74</v>
      </c>
      <c r="M1091" s="386">
        <f t="shared" si="107"/>
        <v>3.5197588747488275E-2</v>
      </c>
      <c r="N1091" s="387">
        <v>206.45</v>
      </c>
      <c r="O1091" s="388">
        <f t="shared" si="108"/>
        <v>7.2665421969189543</v>
      </c>
      <c r="P1091" s="310">
        <f t="shared" si="109"/>
        <v>2111.8553248492967</v>
      </c>
      <c r="Q1091" s="389">
        <f t="shared" si="110"/>
        <v>435.99253181513728</v>
      </c>
      <c r="S1091" s="58"/>
      <c r="T1091" s="58"/>
    </row>
    <row r="1092" spans="1:20" ht="12.75">
      <c r="A1092" s="1602"/>
      <c r="B1092" s="26">
        <v>8</v>
      </c>
      <c r="C1092" s="383" t="s">
        <v>288</v>
      </c>
      <c r="D1092" s="384">
        <v>10</v>
      </c>
      <c r="E1092" s="384">
        <v>1976</v>
      </c>
      <c r="F1092" s="230">
        <f t="shared" si="101"/>
        <v>14.401</v>
      </c>
      <c r="G1092" s="230">
        <v>0.51</v>
      </c>
      <c r="H1092" s="230"/>
      <c r="I1092" s="230">
        <v>13.891</v>
      </c>
      <c r="J1092" s="230">
        <v>411.49</v>
      </c>
      <c r="K1092" s="342">
        <v>13.891</v>
      </c>
      <c r="L1092" s="230">
        <v>411.49</v>
      </c>
      <c r="M1092" s="386">
        <f t="shared" si="107"/>
        <v>3.3757806994094634E-2</v>
      </c>
      <c r="N1092" s="387">
        <v>206.45</v>
      </c>
      <c r="O1092" s="388">
        <f t="shared" si="108"/>
        <v>6.9692992539308367</v>
      </c>
      <c r="P1092" s="310">
        <f t="shared" si="109"/>
        <v>2025.4684196456783</v>
      </c>
      <c r="Q1092" s="389">
        <f t="shared" si="110"/>
        <v>418.15795523585024</v>
      </c>
      <c r="S1092" s="58"/>
      <c r="T1092" s="58"/>
    </row>
    <row r="1093" spans="1:20" ht="12.75">
      <c r="A1093" s="1602"/>
      <c r="B1093" s="26">
        <v>9</v>
      </c>
      <c r="C1093" s="383" t="s">
        <v>925</v>
      </c>
      <c r="D1093" s="384">
        <v>12</v>
      </c>
      <c r="E1093" s="384">
        <v>1960</v>
      </c>
      <c r="F1093" s="230">
        <f t="shared" si="101"/>
        <v>13.605</v>
      </c>
      <c r="G1093" s="383"/>
      <c r="H1093" s="383"/>
      <c r="I1093" s="230">
        <v>13.605</v>
      </c>
      <c r="J1093" s="230">
        <v>393.99</v>
      </c>
      <c r="K1093" s="385">
        <v>13.605</v>
      </c>
      <c r="L1093" s="230">
        <v>393.99</v>
      </c>
      <c r="M1093" s="386">
        <f t="shared" si="107"/>
        <v>3.4531333282570624E-2</v>
      </c>
      <c r="N1093" s="387">
        <v>206.45</v>
      </c>
      <c r="O1093" s="388">
        <f t="shared" si="108"/>
        <v>7.1289937561867047</v>
      </c>
      <c r="P1093" s="310">
        <f t="shared" si="109"/>
        <v>2071.8799969542374</v>
      </c>
      <c r="Q1093" s="389">
        <f t="shared" si="110"/>
        <v>427.73962537120229</v>
      </c>
      <c r="S1093" s="58"/>
      <c r="T1093" s="58"/>
    </row>
    <row r="1094" spans="1:20" ht="13.5" thickBot="1">
      <c r="A1094" s="1603"/>
      <c r="B1094" s="29">
        <v>10</v>
      </c>
      <c r="C1094" s="390" t="s">
        <v>926</v>
      </c>
      <c r="D1094" s="391">
        <v>12</v>
      </c>
      <c r="E1094" s="391">
        <v>1960</v>
      </c>
      <c r="F1094" s="231">
        <f t="shared" si="101"/>
        <v>12.547000000000001</v>
      </c>
      <c r="G1094" s="390"/>
      <c r="H1094" s="390"/>
      <c r="I1094" s="231">
        <v>12.547000000000001</v>
      </c>
      <c r="J1094" s="231">
        <v>371.4</v>
      </c>
      <c r="K1094" s="392">
        <v>12.547000000000001</v>
      </c>
      <c r="L1094" s="231">
        <v>371.4</v>
      </c>
      <c r="M1094" s="393">
        <f t="shared" si="107"/>
        <v>3.3782983306408186E-2</v>
      </c>
      <c r="N1094" s="390">
        <v>206.45</v>
      </c>
      <c r="O1094" s="396">
        <f t="shared" si="108"/>
        <v>6.97449690360797</v>
      </c>
      <c r="P1094" s="396">
        <f t="shared" si="109"/>
        <v>2026.9789983844912</v>
      </c>
      <c r="Q1094" s="232">
        <f t="shared" si="110"/>
        <v>418.4698142164782</v>
      </c>
      <c r="S1094" s="58"/>
      <c r="T1094" s="58"/>
    </row>
    <row r="1095" spans="1:20" ht="12.75">
      <c r="S1095" s="58"/>
      <c r="T1095" s="58"/>
    </row>
    <row r="1096" spans="1:20" ht="12.75">
      <c r="S1096" s="58"/>
      <c r="T1096" s="58"/>
    </row>
    <row r="1097" spans="1:20" ht="15">
      <c r="A1097" s="1563" t="s">
        <v>389</v>
      </c>
      <c r="B1097" s="1563"/>
      <c r="C1097" s="1563"/>
      <c r="D1097" s="1563"/>
      <c r="E1097" s="1563"/>
      <c r="F1097" s="1563"/>
      <c r="G1097" s="1563"/>
      <c r="H1097" s="1563"/>
      <c r="I1097" s="1563"/>
      <c r="J1097" s="1563"/>
      <c r="K1097" s="1563"/>
      <c r="L1097" s="1563"/>
      <c r="M1097" s="1563"/>
      <c r="N1097" s="1563"/>
      <c r="O1097" s="1563"/>
      <c r="P1097" s="1563"/>
      <c r="Q1097" s="1563"/>
      <c r="S1097" s="923"/>
      <c r="T1097" s="923"/>
    </row>
    <row r="1098" spans="1:20" ht="12.75">
      <c r="A1098" s="1595" t="s">
        <v>809</v>
      </c>
      <c r="B1098" s="1595"/>
      <c r="C1098" s="1595"/>
      <c r="D1098" s="1595"/>
      <c r="E1098" s="1595"/>
      <c r="F1098" s="1595"/>
      <c r="G1098" s="1595"/>
      <c r="H1098" s="1595"/>
      <c r="I1098" s="1595"/>
      <c r="J1098" s="1595"/>
      <c r="K1098" s="1595"/>
      <c r="L1098" s="1595"/>
      <c r="M1098" s="1595"/>
      <c r="N1098" s="1595"/>
      <c r="O1098" s="1595"/>
      <c r="P1098" s="1595"/>
      <c r="Q1098" s="1595"/>
      <c r="S1098" s="58"/>
      <c r="T1098" s="58"/>
    </row>
    <row r="1099" spans="1:20" ht="13.5" thickBot="1">
      <c r="S1099" s="58"/>
      <c r="T1099" s="58"/>
    </row>
    <row r="1100" spans="1:20" ht="12.75">
      <c r="A1100" s="1581" t="s">
        <v>1</v>
      </c>
      <c r="B1100" s="1584" t="s">
        <v>0</v>
      </c>
      <c r="C1100" s="1565" t="s">
        <v>2</v>
      </c>
      <c r="D1100" s="1565" t="s">
        <v>3</v>
      </c>
      <c r="E1100" s="1565" t="s">
        <v>13</v>
      </c>
      <c r="F1100" s="1575" t="s">
        <v>14</v>
      </c>
      <c r="G1100" s="1576"/>
      <c r="H1100" s="1576"/>
      <c r="I1100" s="1577"/>
      <c r="J1100" s="1565" t="s">
        <v>4</v>
      </c>
      <c r="K1100" s="1565" t="s">
        <v>15</v>
      </c>
      <c r="L1100" s="1565" t="s">
        <v>5</v>
      </c>
      <c r="M1100" s="1565" t="s">
        <v>6</v>
      </c>
      <c r="N1100" s="1565" t="s">
        <v>16</v>
      </c>
      <c r="O1100" s="1565" t="s">
        <v>17</v>
      </c>
      <c r="P1100" s="1599" t="s">
        <v>25</v>
      </c>
      <c r="Q1100" s="1567" t="s">
        <v>26</v>
      </c>
      <c r="S1100" s="58"/>
      <c r="T1100" s="58"/>
    </row>
    <row r="1101" spans="1:20" ht="33.75">
      <c r="A1101" s="1582"/>
      <c r="B1101" s="1585"/>
      <c r="C1101" s="1587"/>
      <c r="D1101" s="1566"/>
      <c r="E1101" s="1566"/>
      <c r="F1101" s="381" t="s">
        <v>18</v>
      </c>
      <c r="G1101" s="381" t="s">
        <v>19</v>
      </c>
      <c r="H1101" s="381" t="s">
        <v>20</v>
      </c>
      <c r="I1101" s="381" t="s">
        <v>21</v>
      </c>
      <c r="J1101" s="1566"/>
      <c r="K1101" s="1566"/>
      <c r="L1101" s="1566"/>
      <c r="M1101" s="1566"/>
      <c r="N1101" s="1566"/>
      <c r="O1101" s="1566"/>
      <c r="P1101" s="1600"/>
      <c r="Q1101" s="1568"/>
      <c r="S1101" s="58"/>
      <c r="T1101" s="58"/>
    </row>
    <row r="1102" spans="1:20" ht="13.5" thickBot="1">
      <c r="A1102" s="1582"/>
      <c r="B1102" s="1585"/>
      <c r="C1102" s="1587"/>
      <c r="D1102" s="9" t="s">
        <v>7</v>
      </c>
      <c r="E1102" s="9" t="s">
        <v>8</v>
      </c>
      <c r="F1102" s="9" t="s">
        <v>9</v>
      </c>
      <c r="G1102" s="9" t="s">
        <v>9</v>
      </c>
      <c r="H1102" s="9" t="s">
        <v>9</v>
      </c>
      <c r="I1102" s="9" t="s">
        <v>9</v>
      </c>
      <c r="J1102" s="9" t="s">
        <v>22</v>
      </c>
      <c r="K1102" s="9" t="s">
        <v>9</v>
      </c>
      <c r="L1102" s="9" t="s">
        <v>22</v>
      </c>
      <c r="M1102" s="9" t="s">
        <v>23</v>
      </c>
      <c r="N1102" s="9" t="s">
        <v>10</v>
      </c>
      <c r="O1102" s="9" t="s">
        <v>24</v>
      </c>
      <c r="P1102" s="1199" t="s">
        <v>27</v>
      </c>
      <c r="Q1102" s="10" t="s">
        <v>28</v>
      </c>
      <c r="S1102" s="58"/>
      <c r="T1102" s="58"/>
    </row>
    <row r="1103" spans="1:20" ht="12.75" customHeight="1">
      <c r="A1103" s="1596" t="s">
        <v>140</v>
      </c>
      <c r="B1103" s="17">
        <v>1</v>
      </c>
      <c r="C1103" s="568" t="s">
        <v>390</v>
      </c>
      <c r="D1103" s="408">
        <v>30</v>
      </c>
      <c r="E1103" s="408">
        <v>2000</v>
      </c>
      <c r="F1103" s="570">
        <v>29.21</v>
      </c>
      <c r="G1103" s="1392">
        <v>3.2471909999999999</v>
      </c>
      <c r="H1103" s="1393">
        <v>4.72</v>
      </c>
      <c r="I1103" s="1394">
        <v>21.242809000000001</v>
      </c>
      <c r="J1103" s="570">
        <v>1411.56</v>
      </c>
      <c r="K1103" s="855">
        <v>21.242809000000001</v>
      </c>
      <c r="L1103" s="570">
        <v>1411.56</v>
      </c>
      <c r="M1103" s="1395">
        <f>K1103/L1103</f>
        <v>1.5049171838249881E-2</v>
      </c>
      <c r="N1103" s="854">
        <v>206.55500000000001</v>
      </c>
      <c r="O1103" s="413">
        <f>K1103*N1103/J1103</f>
        <v>3.1084816890497042</v>
      </c>
      <c r="P1103" s="413">
        <f>M1103*60*1000</f>
        <v>902.95031029499285</v>
      </c>
      <c r="Q1103" s="414">
        <f>O1103*60</f>
        <v>186.50890134298226</v>
      </c>
      <c r="S1103" s="58"/>
      <c r="T1103" s="58"/>
    </row>
    <row r="1104" spans="1:20" ht="12.75">
      <c r="A1104" s="1597"/>
      <c r="B1104" s="18">
        <v>2</v>
      </c>
      <c r="C1104" s="482" t="s">
        <v>391</v>
      </c>
      <c r="D1104" s="415">
        <v>30</v>
      </c>
      <c r="E1104" s="415">
        <v>2007</v>
      </c>
      <c r="F1104" s="530">
        <v>24.07</v>
      </c>
      <c r="G1104" s="1268">
        <v>3.4001999999999999</v>
      </c>
      <c r="H1104" s="530">
        <v>2.4</v>
      </c>
      <c r="I1104" s="1268">
        <v>18.27</v>
      </c>
      <c r="J1104" s="418">
        <v>1423.9</v>
      </c>
      <c r="K1104" s="552">
        <v>18.27</v>
      </c>
      <c r="L1104" s="418">
        <v>1423.9</v>
      </c>
      <c r="M1104" s="1417">
        <f>K1104/L1104</f>
        <v>1.2830957230142565E-2</v>
      </c>
      <c r="N1104" s="850">
        <v>206.55500000000001</v>
      </c>
      <c r="O1104" s="420">
        <f>K1104*N1104/J1104</f>
        <v>2.6502983706720977</v>
      </c>
      <c r="P1104" s="420">
        <f>M1104*60*1000</f>
        <v>769.85743380855388</v>
      </c>
      <c r="Q1104" s="421">
        <f>O1104*60</f>
        <v>159.01790224032587</v>
      </c>
      <c r="S1104" s="58"/>
      <c r="T1104" s="58"/>
    </row>
    <row r="1105" spans="1:20" ht="12.75">
      <c r="A1105" s="1597"/>
      <c r="B1105" s="18"/>
      <c r="C1105" s="11"/>
      <c r="D1105" s="18"/>
      <c r="E1105" s="18"/>
      <c r="F1105" s="179"/>
      <c r="G1105" s="892"/>
      <c r="H1105" s="179"/>
      <c r="I1105" s="892"/>
      <c r="J1105" s="177"/>
      <c r="K1105" s="908"/>
      <c r="L1105" s="177"/>
      <c r="M1105" s="909"/>
      <c r="N1105" s="119"/>
      <c r="O1105" s="180"/>
      <c r="P1105" s="180"/>
      <c r="Q1105" s="181"/>
      <c r="S1105" s="58"/>
      <c r="T1105" s="58"/>
    </row>
    <row r="1106" spans="1:20" ht="12.75">
      <c r="A1106" s="1597"/>
      <c r="B1106" s="18"/>
      <c r="C1106" s="11"/>
      <c r="D1106" s="18"/>
      <c r="E1106" s="18"/>
      <c r="F1106" s="179"/>
      <c r="G1106" s="892"/>
      <c r="H1106" s="179"/>
      <c r="I1106" s="892"/>
      <c r="J1106" s="177"/>
      <c r="K1106" s="908"/>
      <c r="L1106" s="177"/>
      <c r="M1106" s="909"/>
      <c r="N1106" s="119"/>
      <c r="O1106" s="180"/>
      <c r="P1106" s="180"/>
      <c r="Q1106" s="181"/>
      <c r="S1106" s="58"/>
      <c r="T1106" s="58"/>
    </row>
    <row r="1107" spans="1:20" ht="12.75">
      <c r="A1107" s="1597"/>
      <c r="B1107" s="18"/>
      <c r="C1107" s="11"/>
      <c r="D1107" s="18"/>
      <c r="E1107" s="18"/>
      <c r="F1107" s="179"/>
      <c r="G1107" s="892"/>
      <c r="H1107" s="179"/>
      <c r="I1107" s="892"/>
      <c r="J1107" s="177"/>
      <c r="K1107" s="908"/>
      <c r="L1107" s="177"/>
      <c r="M1107" s="909"/>
      <c r="N1107" s="119"/>
      <c r="O1107" s="180"/>
      <c r="P1107" s="180"/>
      <c r="Q1107" s="181"/>
      <c r="S1107" s="58"/>
      <c r="T1107" s="58"/>
    </row>
    <row r="1108" spans="1:20" ht="12.75">
      <c r="A1108" s="1597"/>
      <c r="B1108" s="18"/>
      <c r="C1108" s="11"/>
      <c r="D1108" s="18"/>
      <c r="E1108" s="18"/>
      <c r="F1108" s="179"/>
      <c r="G1108" s="892"/>
      <c r="H1108" s="179"/>
      <c r="I1108" s="892"/>
      <c r="J1108" s="177"/>
      <c r="K1108" s="908"/>
      <c r="L1108" s="177"/>
      <c r="M1108" s="909"/>
      <c r="N1108" s="119"/>
      <c r="O1108" s="180"/>
      <c r="P1108" s="180"/>
      <c r="Q1108" s="181"/>
      <c r="S1108" s="58"/>
      <c r="T1108" s="58"/>
    </row>
    <row r="1109" spans="1:20" ht="12.75">
      <c r="A1109" s="1597"/>
      <c r="B1109" s="18"/>
      <c r="C1109" s="11"/>
      <c r="D1109" s="18"/>
      <c r="E1109" s="18"/>
      <c r="F1109" s="179"/>
      <c r="G1109" s="892"/>
      <c r="H1109" s="179"/>
      <c r="I1109" s="892"/>
      <c r="J1109" s="179"/>
      <c r="K1109" s="908"/>
      <c r="L1109" s="179"/>
      <c r="M1109" s="909"/>
      <c r="N1109" s="119"/>
      <c r="O1109" s="180"/>
      <c r="P1109" s="180"/>
      <c r="Q1109" s="181"/>
      <c r="S1109" s="58"/>
      <c r="T1109" s="58"/>
    </row>
    <row r="1110" spans="1:20" ht="12.75">
      <c r="A1110" s="1597"/>
      <c r="B1110" s="18"/>
      <c r="C1110" s="11"/>
      <c r="D1110" s="18"/>
      <c r="E1110" s="18"/>
      <c r="F1110" s="179"/>
      <c r="G1110" s="892"/>
      <c r="H1110" s="179"/>
      <c r="I1110" s="892"/>
      <c r="J1110" s="179"/>
      <c r="K1110" s="908"/>
      <c r="L1110" s="179"/>
      <c r="M1110" s="909"/>
      <c r="N1110" s="119"/>
      <c r="O1110" s="180"/>
      <c r="P1110" s="180"/>
      <c r="Q1110" s="181"/>
      <c r="S1110" s="58"/>
      <c r="T1110" s="58"/>
    </row>
    <row r="1111" spans="1:20" ht="20.25" customHeight="1" thickBot="1">
      <c r="A1111" s="1598"/>
      <c r="B1111" s="47"/>
      <c r="C1111" s="48"/>
      <c r="D1111" s="47"/>
      <c r="E1111" s="47"/>
      <c r="F1111" s="982"/>
      <c r="G1111" s="1175"/>
      <c r="H1111" s="982"/>
      <c r="I1111" s="1175"/>
      <c r="J1111" s="982"/>
      <c r="K1111" s="1176"/>
      <c r="L1111" s="982"/>
      <c r="M1111" s="1177"/>
      <c r="N1111" s="1205"/>
      <c r="O1111" s="303"/>
      <c r="P1111" s="303"/>
      <c r="Q1111" s="304"/>
      <c r="S1111" s="58"/>
      <c r="T1111" s="58"/>
    </row>
    <row r="1112" spans="1:20" ht="12.75" customHeight="1">
      <c r="A1112" s="1731" t="s">
        <v>392</v>
      </c>
      <c r="B1112" s="313">
        <v>1</v>
      </c>
      <c r="C1112" s="314" t="s">
        <v>393</v>
      </c>
      <c r="D1112" s="313">
        <v>45</v>
      </c>
      <c r="E1112" s="313">
        <v>1995</v>
      </c>
      <c r="F1112" s="975">
        <v>78.099999999999994</v>
      </c>
      <c r="G1112" s="1200">
        <v>7.5937799999999998</v>
      </c>
      <c r="H1112" s="1201">
        <v>7.04</v>
      </c>
      <c r="I1112" s="1202">
        <v>63.46622</v>
      </c>
      <c r="J1112" s="975">
        <v>2837.24</v>
      </c>
      <c r="K1112" s="1203">
        <v>63.46622</v>
      </c>
      <c r="L1112" s="975">
        <v>2837.24</v>
      </c>
      <c r="M1112" s="1204">
        <f>K1112/L1112</f>
        <v>2.2368999450169885E-2</v>
      </c>
      <c r="N1112" s="1180">
        <v>206.55500000000001</v>
      </c>
      <c r="O1112" s="972">
        <f>K1112*N1112/J1112</f>
        <v>4.620428681429841</v>
      </c>
      <c r="P1112" s="972">
        <f>M1112*60*1000</f>
        <v>1342.139967010193</v>
      </c>
      <c r="Q1112" s="973">
        <f>O1112*60</f>
        <v>277.22572088579045</v>
      </c>
      <c r="S1112" s="58"/>
      <c r="T1112" s="58"/>
    </row>
    <row r="1113" spans="1:20" ht="12.75">
      <c r="A1113" s="1732"/>
      <c r="B1113" s="293">
        <v>2</v>
      </c>
      <c r="C1113" s="294" t="s">
        <v>394</v>
      </c>
      <c r="D1113" s="293">
        <v>35</v>
      </c>
      <c r="E1113" s="293">
        <v>1993</v>
      </c>
      <c r="F1113" s="296">
        <v>62.99</v>
      </c>
      <c r="G1113" s="1178">
        <v>3.8535599999999999</v>
      </c>
      <c r="H1113" s="296">
        <v>5.44</v>
      </c>
      <c r="I1113" s="1178">
        <v>53.696440000000003</v>
      </c>
      <c r="J1113" s="296">
        <v>2047.51</v>
      </c>
      <c r="K1113" s="934">
        <v>53.696440000000003</v>
      </c>
      <c r="L1113" s="296">
        <v>2047.51</v>
      </c>
      <c r="M1113" s="1179">
        <f>K1113/L1113</f>
        <v>2.6225239437170027E-2</v>
      </c>
      <c r="N1113" s="315">
        <v>206.55500000000001</v>
      </c>
      <c r="O1113" s="297">
        <f t="shared" ref="O1113:O1119" si="111">K1113*N1113/J1113</f>
        <v>5.4169543319446554</v>
      </c>
      <c r="P1113" s="297">
        <f t="shared" ref="P1113:P1119" si="112">M1113*60*1000</f>
        <v>1573.5143662302016</v>
      </c>
      <c r="Q1113" s="298">
        <f t="shared" ref="Q1113:Q1119" si="113">O1113*60</f>
        <v>325.01725991667934</v>
      </c>
      <c r="S1113" s="58"/>
      <c r="T1113" s="58"/>
    </row>
    <row r="1114" spans="1:20" ht="12.75">
      <c r="A1114" s="1732"/>
      <c r="B1114" s="293">
        <v>3</v>
      </c>
      <c r="C1114" s="294" t="s">
        <v>395</v>
      </c>
      <c r="D1114" s="293">
        <v>45</v>
      </c>
      <c r="E1114" s="293">
        <v>1992</v>
      </c>
      <c r="F1114" s="296">
        <v>78.86</v>
      </c>
      <c r="G1114" s="1178">
        <v>5.1286350000000001</v>
      </c>
      <c r="H1114" s="336">
        <v>7.2</v>
      </c>
      <c r="I1114" s="1178">
        <v>66.531369999999995</v>
      </c>
      <c r="J1114" s="296">
        <v>2843.99</v>
      </c>
      <c r="K1114" s="934">
        <v>66.531369999999995</v>
      </c>
      <c r="L1114" s="296">
        <v>2843.99</v>
      </c>
      <c r="M1114" s="1179">
        <f t="shared" ref="M1114:M1119" si="114">K1114/L1114</f>
        <v>2.339367227029631E-2</v>
      </c>
      <c r="N1114" s="315">
        <v>206.55500000000001</v>
      </c>
      <c r="O1114" s="297">
        <f t="shared" si="111"/>
        <v>4.8320799757910544</v>
      </c>
      <c r="P1114" s="297">
        <f t="shared" si="112"/>
        <v>1403.6203362177787</v>
      </c>
      <c r="Q1114" s="298">
        <f t="shared" si="113"/>
        <v>289.92479854746324</v>
      </c>
      <c r="S1114" s="58"/>
      <c r="T1114" s="58"/>
    </row>
    <row r="1115" spans="1:20" ht="12.75">
      <c r="A1115" s="1732"/>
      <c r="B1115" s="293">
        <v>4</v>
      </c>
      <c r="C1115" s="294" t="s">
        <v>396</v>
      </c>
      <c r="D1115" s="293">
        <v>20</v>
      </c>
      <c r="E1115" s="293">
        <v>1994</v>
      </c>
      <c r="F1115" s="296">
        <v>35.99</v>
      </c>
      <c r="G1115" s="1178">
        <v>1.7567699999999999</v>
      </c>
      <c r="H1115" s="296">
        <v>2.72</v>
      </c>
      <c r="I1115" s="1178">
        <v>31.51323</v>
      </c>
      <c r="J1115" s="296">
        <v>1127.46</v>
      </c>
      <c r="K1115" s="934">
        <v>31.51323</v>
      </c>
      <c r="L1115" s="296">
        <v>1127.46</v>
      </c>
      <c r="M1115" s="1179">
        <f t="shared" si="114"/>
        <v>2.7950641264435101E-2</v>
      </c>
      <c r="N1115" s="315">
        <v>206.55500000000001</v>
      </c>
      <c r="O1115" s="297">
        <f t="shared" si="111"/>
        <v>5.7733447063753927</v>
      </c>
      <c r="P1115" s="297">
        <f t="shared" si="112"/>
        <v>1677.0384758661062</v>
      </c>
      <c r="Q1115" s="298">
        <f t="shared" si="113"/>
        <v>346.40068238252354</v>
      </c>
      <c r="S1115" s="58"/>
      <c r="T1115" s="58"/>
    </row>
    <row r="1116" spans="1:20" ht="12.75">
      <c r="A1116" s="1732"/>
      <c r="B1116" s="293">
        <v>5</v>
      </c>
      <c r="C1116" s="294" t="s">
        <v>397</v>
      </c>
      <c r="D1116" s="293">
        <v>45</v>
      </c>
      <c r="E1116" s="293">
        <v>1993</v>
      </c>
      <c r="F1116" s="296">
        <v>86.1</v>
      </c>
      <c r="G1116" s="1178">
        <v>6.1203599999999998</v>
      </c>
      <c r="H1116" s="296">
        <v>7.04</v>
      </c>
      <c r="I1116" s="1178">
        <v>72.939639999999997</v>
      </c>
      <c r="J1116" s="336">
        <v>2913.8</v>
      </c>
      <c r="K1116" s="934">
        <v>72.939639999999997</v>
      </c>
      <c r="L1116" s="336">
        <v>2913.8</v>
      </c>
      <c r="M1116" s="1179">
        <f t="shared" si="114"/>
        <v>2.5032479923124441E-2</v>
      </c>
      <c r="N1116" s="315">
        <v>206.55500000000001</v>
      </c>
      <c r="O1116" s="297">
        <f t="shared" si="111"/>
        <v>5.1705838905209687</v>
      </c>
      <c r="P1116" s="297">
        <f t="shared" si="112"/>
        <v>1501.9487953874664</v>
      </c>
      <c r="Q1116" s="298">
        <f t="shared" si="113"/>
        <v>310.2350334312581</v>
      </c>
      <c r="S1116" s="58"/>
      <c r="T1116" s="58"/>
    </row>
    <row r="1117" spans="1:20" ht="12.75" customHeight="1">
      <c r="A1117" s="1732"/>
      <c r="B1117" s="293">
        <v>6</v>
      </c>
      <c r="C1117" s="294" t="s">
        <v>398</v>
      </c>
      <c r="D1117" s="293">
        <v>45</v>
      </c>
      <c r="E1117" s="293">
        <v>1997</v>
      </c>
      <c r="F1117" s="296">
        <v>77.459999999999994</v>
      </c>
      <c r="G1117" s="1178">
        <v>3.9780000000000002</v>
      </c>
      <c r="H1117" s="296">
        <v>7.04</v>
      </c>
      <c r="I1117" s="1178">
        <v>66.441999999999993</v>
      </c>
      <c r="J1117" s="336">
        <v>2895.9</v>
      </c>
      <c r="K1117" s="934">
        <v>66.441999999999993</v>
      </c>
      <c r="L1117" s="336">
        <v>2895.9</v>
      </c>
      <c r="M1117" s="1179">
        <f t="shared" si="114"/>
        <v>2.2943471804965639E-2</v>
      </c>
      <c r="N1117" s="315">
        <v>206.55500000000001</v>
      </c>
      <c r="O1117" s="297">
        <f t="shared" si="111"/>
        <v>4.7390888186746771</v>
      </c>
      <c r="P1117" s="297">
        <f t="shared" si="112"/>
        <v>1376.6083082979383</v>
      </c>
      <c r="Q1117" s="298">
        <f t="shared" si="113"/>
        <v>284.34532912048064</v>
      </c>
      <c r="S1117" s="58"/>
      <c r="T1117" s="58"/>
    </row>
    <row r="1118" spans="1:20" ht="12.75">
      <c r="A1118" s="1732"/>
      <c r="B1118" s="293">
        <v>7</v>
      </c>
      <c r="C1118" s="294" t="s">
        <v>399</v>
      </c>
      <c r="D1118" s="293">
        <v>42</v>
      </c>
      <c r="E1118" s="293">
        <v>1994</v>
      </c>
      <c r="F1118" s="296">
        <v>60.27</v>
      </c>
      <c r="G1118" s="1178">
        <v>3.0601799999999999</v>
      </c>
      <c r="H1118" s="296">
        <v>5.84</v>
      </c>
      <c r="I1118" s="1178">
        <v>51.369819999999997</v>
      </c>
      <c r="J1118" s="296">
        <v>1808.75</v>
      </c>
      <c r="K1118" s="934">
        <v>51.369819999999997</v>
      </c>
      <c r="L1118" s="296">
        <v>1808.75</v>
      </c>
      <c r="M1118" s="1179">
        <f t="shared" si="114"/>
        <v>2.8400729785763648E-2</v>
      </c>
      <c r="N1118" s="315">
        <v>206.55500000000001</v>
      </c>
      <c r="O1118" s="297">
        <f t="shared" si="111"/>
        <v>5.8663127408984099</v>
      </c>
      <c r="P1118" s="297">
        <f t="shared" si="112"/>
        <v>1704.0437871458189</v>
      </c>
      <c r="Q1118" s="298">
        <f t="shared" si="113"/>
        <v>351.9787644539046</v>
      </c>
      <c r="S1118" s="58"/>
      <c r="T1118" s="58"/>
    </row>
    <row r="1119" spans="1:20" ht="12.75">
      <c r="A1119" s="1732"/>
      <c r="B1119" s="293">
        <v>8</v>
      </c>
      <c r="C1119" s="294" t="s">
        <v>400</v>
      </c>
      <c r="D1119" s="293">
        <v>26</v>
      </c>
      <c r="E1119" s="293">
        <v>1998</v>
      </c>
      <c r="F1119" s="296">
        <v>53.92</v>
      </c>
      <c r="G1119" s="1178">
        <v>2.4934799999999999</v>
      </c>
      <c r="H1119" s="296">
        <v>4.16</v>
      </c>
      <c r="I1119" s="1178">
        <v>47.26652</v>
      </c>
      <c r="J1119" s="296">
        <v>1900.6</v>
      </c>
      <c r="K1119" s="934">
        <v>47.26652</v>
      </c>
      <c r="L1119" s="336">
        <v>1900.6</v>
      </c>
      <c r="M1119" s="1179">
        <f t="shared" si="114"/>
        <v>2.4869262338208988E-2</v>
      </c>
      <c r="N1119" s="315">
        <v>206.55500000000001</v>
      </c>
      <c r="O1119" s="297">
        <f t="shared" si="111"/>
        <v>5.1368704822687574</v>
      </c>
      <c r="P1119" s="297">
        <f t="shared" si="112"/>
        <v>1492.1557402925393</v>
      </c>
      <c r="Q1119" s="298">
        <f t="shared" si="113"/>
        <v>308.21222893612543</v>
      </c>
      <c r="S1119" s="58"/>
      <c r="T1119" s="58"/>
    </row>
    <row r="1120" spans="1:20" ht="12.75">
      <c r="A1120" s="1732"/>
      <c r="B1120" s="293"/>
      <c r="C1120" s="294"/>
      <c r="D1120" s="293"/>
      <c r="E1120" s="293"/>
      <c r="F1120" s="296"/>
      <c r="G1120" s="1178"/>
      <c r="H1120" s="296"/>
      <c r="I1120" s="1178"/>
      <c r="J1120" s="296"/>
      <c r="K1120" s="343"/>
      <c r="L1120" s="336"/>
      <c r="M1120" s="1179"/>
      <c r="N1120" s="315"/>
      <c r="O1120" s="297"/>
      <c r="P1120" s="297"/>
      <c r="Q1120" s="298"/>
      <c r="S1120" s="58"/>
      <c r="T1120" s="58"/>
    </row>
    <row r="1121" spans="1:20" ht="13.5" thickBot="1">
      <c r="A1121" s="1733"/>
      <c r="B1121" s="300"/>
      <c r="C1121" s="326"/>
      <c r="D1121" s="300"/>
      <c r="E1121" s="300"/>
      <c r="F1121" s="346"/>
      <c r="G1121" s="1181"/>
      <c r="H1121" s="346"/>
      <c r="I1121" s="1181"/>
      <c r="J1121" s="346"/>
      <c r="K1121" s="981"/>
      <c r="L1121" s="344"/>
      <c r="M1121" s="1182"/>
      <c r="N1121" s="327"/>
      <c r="O1121" s="301"/>
      <c r="P1121" s="301"/>
      <c r="Q1121" s="302"/>
      <c r="S1121" s="58"/>
      <c r="T1121" s="58"/>
    </row>
    <row r="1122" spans="1:20" ht="12.75" customHeight="1">
      <c r="A1122" s="1734" t="s">
        <v>401</v>
      </c>
      <c r="B1122" s="1411">
        <v>1</v>
      </c>
      <c r="C1122" s="1412" t="s">
        <v>402</v>
      </c>
      <c r="D1122" s="1411">
        <v>50</v>
      </c>
      <c r="E1122" s="1411">
        <v>1978</v>
      </c>
      <c r="F1122" s="1297">
        <v>32.58</v>
      </c>
      <c r="G1122" s="1413">
        <v>4.9037009999999999</v>
      </c>
      <c r="H1122" s="1297">
        <v>8</v>
      </c>
      <c r="I1122" s="1413">
        <v>19.675999999999998</v>
      </c>
      <c r="J1122" s="1297">
        <v>2590.16</v>
      </c>
      <c r="K1122" s="1414">
        <v>19.675999999999998</v>
      </c>
      <c r="L1122" s="1297">
        <v>2590.16</v>
      </c>
      <c r="M1122" s="1415">
        <f t="shared" ref="M1122:M1130" si="115">K1122/L1122</f>
        <v>7.5964419186459525E-3</v>
      </c>
      <c r="N1122" s="1416">
        <v>206.55500000000001</v>
      </c>
      <c r="O1122" s="1298">
        <f>K1122*N1122/J1122</f>
        <v>1.5690830605059147</v>
      </c>
      <c r="P1122" s="1298">
        <f t="shared" ref="P1122:P1130" si="116">M1122*60*1000</f>
        <v>455.78651511875717</v>
      </c>
      <c r="Q1122" s="1298">
        <f>O1122*60</f>
        <v>94.144983630354886</v>
      </c>
      <c r="S1122" s="58"/>
      <c r="T1122" s="58"/>
    </row>
    <row r="1123" spans="1:20" ht="12.75">
      <c r="A1123" s="1735"/>
      <c r="B1123" s="1295">
        <v>2</v>
      </c>
      <c r="C1123" s="1294" t="s">
        <v>403</v>
      </c>
      <c r="D1123" s="1295">
        <v>12</v>
      </c>
      <c r="E1123" s="1295">
        <v>1962</v>
      </c>
      <c r="F1123" s="1300">
        <v>10</v>
      </c>
      <c r="G1123" s="1406">
        <v>1.1704619999999999</v>
      </c>
      <c r="H1123" s="1300">
        <v>1.92</v>
      </c>
      <c r="I1123" s="1406">
        <v>6.9095000000000004</v>
      </c>
      <c r="J1123" s="1296">
        <v>533.5</v>
      </c>
      <c r="K1123" s="1407">
        <v>6.9095000000000004</v>
      </c>
      <c r="L1123" s="1296">
        <v>533.5</v>
      </c>
      <c r="M1123" s="1408">
        <f t="shared" si="115"/>
        <v>1.2951265229615747E-2</v>
      </c>
      <c r="N1123" s="1409">
        <v>206.55500000000001</v>
      </c>
      <c r="O1123" s="1301">
        <f t="shared" ref="O1123:O1130" si="117">K1123*N1123/J1123</f>
        <v>2.6751485895032805</v>
      </c>
      <c r="P1123" s="1301">
        <f t="shared" si="116"/>
        <v>777.07591377694473</v>
      </c>
      <c r="Q1123" s="1301">
        <f t="shared" ref="Q1123:Q1130" si="118">O1123*60</f>
        <v>160.50891537019683</v>
      </c>
      <c r="S1123" s="58"/>
      <c r="T1123" s="58"/>
    </row>
    <row r="1124" spans="1:20" ht="12.75">
      <c r="A1124" s="1735"/>
      <c r="B1124" s="1295">
        <v>3</v>
      </c>
      <c r="C1124" s="1294" t="s">
        <v>404</v>
      </c>
      <c r="D1124" s="1295">
        <v>12</v>
      </c>
      <c r="E1124" s="1295">
        <v>1962</v>
      </c>
      <c r="F1124" s="1300">
        <v>8.85</v>
      </c>
      <c r="G1124" s="1406">
        <v>0.95783600000000002</v>
      </c>
      <c r="H1124" s="1300">
        <v>1.92</v>
      </c>
      <c r="I1124" s="1406">
        <v>5.9722</v>
      </c>
      <c r="J1124" s="1300">
        <v>528.27</v>
      </c>
      <c r="K1124" s="1407">
        <v>5.9722</v>
      </c>
      <c r="L1124" s="1300">
        <v>528.27</v>
      </c>
      <c r="M1124" s="1408">
        <f t="shared" si="115"/>
        <v>1.1305203778370909E-2</v>
      </c>
      <c r="N1124" s="1409">
        <v>206.55500000000001</v>
      </c>
      <c r="O1124" s="1301">
        <f t="shared" si="117"/>
        <v>2.3351463664414029</v>
      </c>
      <c r="P1124" s="1301">
        <f t="shared" si="116"/>
        <v>678.31222670225452</v>
      </c>
      <c r="Q1124" s="1301">
        <f t="shared" si="118"/>
        <v>140.10878198648419</v>
      </c>
      <c r="S1124" s="58"/>
      <c r="T1124" s="58"/>
    </row>
    <row r="1125" spans="1:20" ht="12.75">
      <c r="A1125" s="1735"/>
      <c r="B1125" s="1295">
        <v>4</v>
      </c>
      <c r="C1125" s="1294" t="s">
        <v>405</v>
      </c>
      <c r="D1125" s="1295">
        <v>12</v>
      </c>
      <c r="E1125" s="1295">
        <v>1962</v>
      </c>
      <c r="F1125" s="1300">
        <v>8.8699999999999992</v>
      </c>
      <c r="G1125" s="1406">
        <v>0.77541599999999999</v>
      </c>
      <c r="H1125" s="1300">
        <v>1.92</v>
      </c>
      <c r="I1125" s="1406">
        <v>6.1745999999999999</v>
      </c>
      <c r="J1125" s="1300">
        <v>533.70000000000005</v>
      </c>
      <c r="K1125" s="1407">
        <v>6.1745999999999999</v>
      </c>
      <c r="L1125" s="1300">
        <v>533.70000000000005</v>
      </c>
      <c r="M1125" s="1408">
        <f t="shared" si="115"/>
        <v>1.1569421023046655E-2</v>
      </c>
      <c r="N1125" s="1409">
        <v>206.55500000000001</v>
      </c>
      <c r="O1125" s="1301">
        <f t="shared" si="117"/>
        <v>2.3897217594154019</v>
      </c>
      <c r="P1125" s="1301">
        <f t="shared" si="116"/>
        <v>694.16526138279937</v>
      </c>
      <c r="Q1125" s="1301">
        <f t="shared" si="118"/>
        <v>143.38330556492411</v>
      </c>
      <c r="S1125" s="58"/>
      <c r="T1125" s="58"/>
    </row>
    <row r="1126" spans="1:20" ht="12.75">
      <c r="A1126" s="1735"/>
      <c r="B1126" s="1295">
        <v>5</v>
      </c>
      <c r="C1126" s="1294" t="s">
        <v>406</v>
      </c>
      <c r="D1126" s="1295">
        <v>12</v>
      </c>
      <c r="E1126" s="1295">
        <v>1963</v>
      </c>
      <c r="F1126" s="1300">
        <v>7.17</v>
      </c>
      <c r="G1126" s="1406">
        <v>0.69120400000000004</v>
      </c>
      <c r="H1126" s="1300">
        <v>1.92</v>
      </c>
      <c r="I1126" s="1406">
        <v>4.5586000000000002</v>
      </c>
      <c r="J1126" s="1300">
        <v>532.45000000000005</v>
      </c>
      <c r="K1126" s="1407">
        <v>4.5586000000000002</v>
      </c>
      <c r="L1126" s="1300">
        <v>532.45000000000005</v>
      </c>
      <c r="M1126" s="1408">
        <f t="shared" si="115"/>
        <v>8.5615550755939514E-3</v>
      </c>
      <c r="N1126" s="1409">
        <v>206.55500000000001</v>
      </c>
      <c r="O1126" s="1301">
        <f t="shared" si="117"/>
        <v>1.7684320086393088</v>
      </c>
      <c r="P1126" s="1301">
        <f t="shared" si="116"/>
        <v>513.69330453563714</v>
      </c>
      <c r="Q1126" s="1301">
        <f t="shared" si="118"/>
        <v>106.10592051835853</v>
      </c>
      <c r="S1126" s="58"/>
      <c r="T1126" s="58"/>
    </row>
    <row r="1127" spans="1:20" ht="12.75">
      <c r="A1127" s="1735"/>
      <c r="B1127" s="1295">
        <v>6</v>
      </c>
      <c r="C1127" s="1294" t="s">
        <v>407</v>
      </c>
      <c r="D1127" s="1295">
        <v>55</v>
      </c>
      <c r="E1127" s="1295">
        <v>1966</v>
      </c>
      <c r="F1127" s="1300">
        <v>39.72</v>
      </c>
      <c r="G1127" s="1406">
        <v>4.8514619999999997</v>
      </c>
      <c r="H1127" s="1300">
        <v>8.8000000000000007</v>
      </c>
      <c r="I1127" s="1406">
        <v>26.068999999999999</v>
      </c>
      <c r="J1127" s="1300">
        <v>2564.02</v>
      </c>
      <c r="K1127" s="1407">
        <v>26.068999999999999</v>
      </c>
      <c r="L1127" s="1300">
        <v>2564.02</v>
      </c>
      <c r="M1127" s="1408">
        <f t="shared" si="115"/>
        <v>1.0167237385043798E-2</v>
      </c>
      <c r="N1127" s="1409">
        <v>206.55500000000001</v>
      </c>
      <c r="O1127" s="1301">
        <f t="shared" si="117"/>
        <v>2.1000937180677215</v>
      </c>
      <c r="P1127" s="1301">
        <f t="shared" si="116"/>
        <v>610.0342431026279</v>
      </c>
      <c r="Q1127" s="1301">
        <f t="shared" si="118"/>
        <v>126.00562308406329</v>
      </c>
      <c r="S1127" s="58"/>
      <c r="T1127" s="58"/>
    </row>
    <row r="1128" spans="1:20" ht="12.75">
      <c r="A1128" s="1735"/>
      <c r="B1128" s="1295">
        <v>7</v>
      </c>
      <c r="C1128" s="1294" t="s">
        <v>408</v>
      </c>
      <c r="D1128" s="1295">
        <v>12</v>
      </c>
      <c r="E1128" s="1295">
        <v>1983</v>
      </c>
      <c r="F1128" s="1300">
        <v>11.3</v>
      </c>
      <c r="G1128" s="1406"/>
      <c r="H1128" s="1300"/>
      <c r="I1128" s="1406">
        <v>11.3</v>
      </c>
      <c r="J1128" s="1300">
        <v>762.17</v>
      </c>
      <c r="K1128" s="1407">
        <v>11.3</v>
      </c>
      <c r="L1128" s="1300">
        <v>762.17</v>
      </c>
      <c r="M1128" s="1408">
        <f t="shared" si="115"/>
        <v>1.4826088667882495E-2</v>
      </c>
      <c r="N1128" s="1409">
        <v>206.55500000000001</v>
      </c>
      <c r="O1128" s="1301">
        <f t="shared" si="117"/>
        <v>3.0624027447944684</v>
      </c>
      <c r="P1128" s="1301">
        <f t="shared" si="116"/>
        <v>889.5653200729497</v>
      </c>
      <c r="Q1128" s="1301">
        <f t="shared" si="118"/>
        <v>183.7441646876681</v>
      </c>
      <c r="S1128" s="58"/>
      <c r="T1128" s="58"/>
    </row>
    <row r="1129" spans="1:20" ht="12.75" customHeight="1">
      <c r="A1129" s="1735"/>
      <c r="B1129" s="1295">
        <v>8</v>
      </c>
      <c r="C1129" s="1294" t="s">
        <v>409</v>
      </c>
      <c r="D1129" s="1295">
        <v>60</v>
      </c>
      <c r="E1129" s="1295">
        <v>1986</v>
      </c>
      <c r="F1129" s="1300">
        <v>48.52</v>
      </c>
      <c r="G1129" s="1406">
        <v>7.3661370000000002</v>
      </c>
      <c r="H1129" s="1300">
        <v>9.2799999999999994</v>
      </c>
      <c r="I1129" s="1406">
        <v>31.873999999999999</v>
      </c>
      <c r="J1129" s="1300">
        <v>3808.22</v>
      </c>
      <c r="K1129" s="1407">
        <v>31.873999999999999</v>
      </c>
      <c r="L1129" s="1300">
        <v>3808.22</v>
      </c>
      <c r="M1129" s="1408">
        <f t="shared" si="115"/>
        <v>8.3697895604770735E-3</v>
      </c>
      <c r="N1129" s="1409">
        <v>206.55500000000001</v>
      </c>
      <c r="O1129" s="1301">
        <f t="shared" si="117"/>
        <v>1.7288218826643418</v>
      </c>
      <c r="P1129" s="1301">
        <f t="shared" si="116"/>
        <v>502.18737362862441</v>
      </c>
      <c r="Q1129" s="1301">
        <f t="shared" si="118"/>
        <v>103.72931295986051</v>
      </c>
      <c r="S1129" s="58"/>
      <c r="T1129" s="58"/>
    </row>
    <row r="1130" spans="1:20" ht="12.75">
      <c r="A1130" s="1735"/>
      <c r="B1130" s="1295">
        <v>9</v>
      </c>
      <c r="C1130" s="1294" t="s">
        <v>410</v>
      </c>
      <c r="D1130" s="1295">
        <v>24</v>
      </c>
      <c r="E1130" s="1295">
        <v>1991</v>
      </c>
      <c r="F1130" s="1300">
        <v>17.579999999999998</v>
      </c>
      <c r="G1130" s="1406">
        <v>2.5190429999999999</v>
      </c>
      <c r="H1130" s="1300">
        <v>3.84</v>
      </c>
      <c r="I1130" s="1406">
        <v>11.221</v>
      </c>
      <c r="J1130" s="1300">
        <v>1163.97</v>
      </c>
      <c r="K1130" s="1407">
        <v>11.221</v>
      </c>
      <c r="L1130" s="1300">
        <v>1163.97</v>
      </c>
      <c r="M1130" s="1408">
        <f t="shared" si="115"/>
        <v>9.6402828251587244E-3</v>
      </c>
      <c r="N1130" s="1409">
        <v>206.55500000000001</v>
      </c>
      <c r="O1130" s="1301">
        <f t="shared" si="117"/>
        <v>1.9912486189506602</v>
      </c>
      <c r="P1130" s="1301">
        <f t="shared" si="116"/>
        <v>578.41696950952348</v>
      </c>
      <c r="Q1130" s="1301">
        <f t="shared" si="118"/>
        <v>119.47491713703961</v>
      </c>
      <c r="S1130" s="58"/>
      <c r="T1130" s="58"/>
    </row>
    <row r="1131" spans="1:20" ht="12.75">
      <c r="A1131" s="1735"/>
      <c r="B1131" s="1295"/>
      <c r="C1131" s="1294"/>
      <c r="D1131" s="1295"/>
      <c r="E1131" s="1295"/>
      <c r="F1131" s="1300"/>
      <c r="G1131" s="1406"/>
      <c r="H1131" s="1300"/>
      <c r="I1131" s="1406"/>
      <c r="J1131" s="1300"/>
      <c r="K1131" s="1299"/>
      <c r="L1131" s="1300"/>
      <c r="M1131" s="1408"/>
      <c r="N1131" s="1409"/>
      <c r="O1131" s="1301"/>
      <c r="P1131" s="1301"/>
      <c r="Q1131" s="1301"/>
      <c r="S1131" s="58"/>
      <c r="T1131" s="58"/>
    </row>
    <row r="1132" spans="1:20" ht="12.75" customHeight="1">
      <c r="A1132" s="1736" t="s">
        <v>169</v>
      </c>
      <c r="B1132" s="1207">
        <v>1</v>
      </c>
      <c r="C1132" s="1208" t="s">
        <v>411</v>
      </c>
      <c r="D1132" s="1207">
        <v>60</v>
      </c>
      <c r="E1132" s="1207">
        <v>1968</v>
      </c>
      <c r="F1132" s="1209">
        <v>70.3</v>
      </c>
      <c r="G1132" s="1210">
        <v>4.3069199999999999</v>
      </c>
      <c r="H1132" s="1215">
        <v>9.6</v>
      </c>
      <c r="I1132" s="1210">
        <v>56.393079999999998</v>
      </c>
      <c r="J1132" s="1209">
        <v>2726.22</v>
      </c>
      <c r="K1132" s="1410">
        <v>56.393079999999998</v>
      </c>
      <c r="L1132" s="1209">
        <v>2726.22</v>
      </c>
      <c r="M1132" s="1212">
        <f t="shared" ref="M1132:M1139" si="119">K1132/L1132</f>
        <v>2.0685447249304899E-2</v>
      </c>
      <c r="N1132" s="1213">
        <v>206.55500000000001</v>
      </c>
      <c r="O1132" s="1214">
        <f t="shared" ref="O1132:O1139" si="120">K1132*N1132/J1132</f>
        <v>4.2726825565801736</v>
      </c>
      <c r="P1132" s="1214">
        <f t="shared" ref="P1132:P1139" si="121">M1132*60*1000</f>
        <v>1241.126834958294</v>
      </c>
      <c r="Q1132" s="1214">
        <f t="shared" ref="Q1132:Q1139" si="122">O1132*60</f>
        <v>256.36095339481039</v>
      </c>
      <c r="S1132" s="58"/>
      <c r="T1132" s="58"/>
    </row>
    <row r="1133" spans="1:20" ht="12.75">
      <c r="A1133" s="1736"/>
      <c r="B1133" s="1207">
        <v>2</v>
      </c>
      <c r="C1133" s="1208" t="s">
        <v>412</v>
      </c>
      <c r="D1133" s="1207">
        <v>50</v>
      </c>
      <c r="E1133" s="1207">
        <v>1975</v>
      </c>
      <c r="F1133" s="1209">
        <v>59.73</v>
      </c>
      <c r="G1133" s="1210">
        <v>3.6720000000000002</v>
      </c>
      <c r="H1133" s="1209">
        <v>7.68</v>
      </c>
      <c r="I1133" s="1210">
        <v>48.378</v>
      </c>
      <c r="J1133" s="1209">
        <v>2485.16</v>
      </c>
      <c r="K1133" s="1410">
        <v>48.378</v>
      </c>
      <c r="L1133" s="1209">
        <v>2485.16</v>
      </c>
      <c r="M1133" s="1212">
        <f t="shared" si="119"/>
        <v>1.9466754655635854E-2</v>
      </c>
      <c r="N1133" s="1213">
        <v>206.55500000000001</v>
      </c>
      <c r="O1133" s="1214">
        <f t="shared" si="120"/>
        <v>4.0209555078948647</v>
      </c>
      <c r="P1133" s="1214">
        <f t="shared" si="121"/>
        <v>1168.0052793381512</v>
      </c>
      <c r="Q1133" s="1214">
        <f t="shared" si="122"/>
        <v>241.25733047369187</v>
      </c>
      <c r="S1133" s="58"/>
      <c r="T1133" s="58"/>
    </row>
    <row r="1134" spans="1:20" ht="12.75">
      <c r="A1134" s="1736"/>
      <c r="B1134" s="1207">
        <v>3</v>
      </c>
      <c r="C1134" s="1208" t="s">
        <v>413</v>
      </c>
      <c r="D1134" s="1207">
        <v>30</v>
      </c>
      <c r="E1134" s="1207">
        <v>1992</v>
      </c>
      <c r="F1134" s="1209">
        <v>43.17</v>
      </c>
      <c r="G1134" s="1210">
        <v>3.6268799999999999</v>
      </c>
      <c r="H1134" s="1215">
        <v>4.8</v>
      </c>
      <c r="I1134" s="1210">
        <v>34.743119999999998</v>
      </c>
      <c r="J1134" s="1209">
        <v>1576.72</v>
      </c>
      <c r="K1134" s="1410">
        <v>34.743119999999998</v>
      </c>
      <c r="L1134" s="1209">
        <v>1576.72</v>
      </c>
      <c r="M1134" s="1212">
        <f t="shared" si="119"/>
        <v>2.2035060124816073E-2</v>
      </c>
      <c r="N1134" s="1213">
        <v>206.55500000000001</v>
      </c>
      <c r="O1134" s="1214">
        <f t="shared" si="120"/>
        <v>4.5514518440813845</v>
      </c>
      <c r="P1134" s="1214">
        <f t="shared" si="121"/>
        <v>1322.1036074889644</v>
      </c>
      <c r="Q1134" s="1214">
        <f t="shared" si="122"/>
        <v>273.08711064488307</v>
      </c>
      <c r="S1134" s="58"/>
      <c r="T1134" s="58"/>
    </row>
    <row r="1135" spans="1:20" ht="12.75">
      <c r="A1135" s="1736"/>
      <c r="B1135" s="1207">
        <v>4</v>
      </c>
      <c r="C1135" s="1208" t="s">
        <v>414</v>
      </c>
      <c r="D1135" s="1207">
        <v>30</v>
      </c>
      <c r="E1135" s="1207">
        <v>1992</v>
      </c>
      <c r="F1135" s="1209">
        <v>46.48</v>
      </c>
      <c r="G1135" s="1210">
        <v>3.3888660000000002</v>
      </c>
      <c r="H1135" s="1209">
        <v>4.6399999999999997</v>
      </c>
      <c r="I1135" s="1210">
        <v>38.451129999999999</v>
      </c>
      <c r="J1135" s="1209">
        <v>1521.17</v>
      </c>
      <c r="K1135" s="1410">
        <v>38.451129999999999</v>
      </c>
      <c r="L1135" s="1209">
        <v>1521.17</v>
      </c>
      <c r="M1135" s="1212">
        <f t="shared" si="119"/>
        <v>2.5277339153414805E-2</v>
      </c>
      <c r="N1135" s="1213">
        <v>206.55500000000001</v>
      </c>
      <c r="O1135" s="1214">
        <f t="shared" si="120"/>
        <v>5.2211607888335951</v>
      </c>
      <c r="P1135" s="1214">
        <f t="shared" si="121"/>
        <v>1516.6403492048883</v>
      </c>
      <c r="Q1135" s="1214">
        <f t="shared" si="122"/>
        <v>313.26964733001569</v>
      </c>
      <c r="S1135" s="58"/>
      <c r="T1135" s="58"/>
    </row>
    <row r="1136" spans="1:20" ht="12.75">
      <c r="A1136" s="1736"/>
      <c r="B1136" s="1207">
        <v>5</v>
      </c>
      <c r="C1136" s="1208" t="s">
        <v>415</v>
      </c>
      <c r="D1136" s="1207">
        <v>40</v>
      </c>
      <c r="E1136" s="1207">
        <v>1973</v>
      </c>
      <c r="F1136" s="1209">
        <v>63.68</v>
      </c>
      <c r="G1136" s="1210">
        <v>4.5335999999999999</v>
      </c>
      <c r="H1136" s="1209">
        <v>6.16</v>
      </c>
      <c r="I1136" s="1210">
        <v>52.986400000000003</v>
      </c>
      <c r="J1136" s="1215">
        <v>2565.4</v>
      </c>
      <c r="K1136" s="1410">
        <v>52.986400000000003</v>
      </c>
      <c r="L1136" s="1215">
        <v>2565.4</v>
      </c>
      <c r="M1136" s="1212">
        <f t="shared" si="119"/>
        <v>2.0654244952054261E-2</v>
      </c>
      <c r="N1136" s="1213">
        <v>206.55500000000001</v>
      </c>
      <c r="O1136" s="1214">
        <f t="shared" si="120"/>
        <v>4.2662375660715677</v>
      </c>
      <c r="P1136" s="1214">
        <f t="shared" si="121"/>
        <v>1239.2546971232557</v>
      </c>
      <c r="Q1136" s="1214">
        <f t="shared" si="122"/>
        <v>255.97425396429406</v>
      </c>
      <c r="S1136" s="58"/>
      <c r="T1136" s="58"/>
    </row>
    <row r="1137" spans="1:20" ht="12.75">
      <c r="A1137" s="1736"/>
      <c r="B1137" s="1207">
        <v>6</v>
      </c>
      <c r="C1137" s="1208" t="s">
        <v>416</v>
      </c>
      <c r="D1137" s="1207">
        <v>60</v>
      </c>
      <c r="E1137" s="1207">
        <v>1980</v>
      </c>
      <c r="F1137" s="1209">
        <v>75.63</v>
      </c>
      <c r="G1137" s="1210">
        <v>8.2738200000000006</v>
      </c>
      <c r="H1137" s="1209">
        <v>9.44</v>
      </c>
      <c r="I1137" s="1210">
        <v>57.916179999999997</v>
      </c>
      <c r="J1137" s="1215">
        <v>3091.1</v>
      </c>
      <c r="K1137" s="1410">
        <v>57.916179999999997</v>
      </c>
      <c r="L1137" s="1215">
        <v>3091.1</v>
      </c>
      <c r="M1137" s="1212">
        <f t="shared" si="119"/>
        <v>1.8736430396946072E-2</v>
      </c>
      <c r="N1137" s="1213">
        <v>206.55500000000001</v>
      </c>
      <c r="O1137" s="1214">
        <f t="shared" si="120"/>
        <v>3.8701033806411957</v>
      </c>
      <c r="P1137" s="1214">
        <f t="shared" si="121"/>
        <v>1124.1858238167642</v>
      </c>
      <c r="Q1137" s="1214">
        <f t="shared" si="122"/>
        <v>232.20620283847174</v>
      </c>
      <c r="S1137" s="58"/>
      <c r="T1137" s="58"/>
    </row>
    <row r="1138" spans="1:20" ht="12.75">
      <c r="A1138" s="1736"/>
      <c r="B1138" s="1207">
        <v>7</v>
      </c>
      <c r="C1138" s="1208" t="s">
        <v>417</v>
      </c>
      <c r="D1138" s="1207">
        <v>60</v>
      </c>
      <c r="E1138" s="1207">
        <v>1974</v>
      </c>
      <c r="F1138" s="1209">
        <v>74.63</v>
      </c>
      <c r="G1138" s="1210">
        <v>6.8570700000000002</v>
      </c>
      <c r="H1138" s="1215">
        <v>9.6</v>
      </c>
      <c r="I1138" s="1210">
        <v>58.172930000000001</v>
      </c>
      <c r="J1138" s="1209">
        <v>3118.24</v>
      </c>
      <c r="K1138" s="1410">
        <v>58.172930000000001</v>
      </c>
      <c r="L1138" s="1209">
        <v>3118.24</v>
      </c>
      <c r="M1138" s="1212">
        <f t="shared" si="119"/>
        <v>1.8655693596387708E-2</v>
      </c>
      <c r="N1138" s="1213">
        <v>206.55500000000001</v>
      </c>
      <c r="O1138" s="1214">
        <f t="shared" si="120"/>
        <v>3.8534267908018629</v>
      </c>
      <c r="P1138" s="1214">
        <f t="shared" si="121"/>
        <v>1119.3416157832626</v>
      </c>
      <c r="Q1138" s="1214">
        <f t="shared" si="122"/>
        <v>231.20560744811178</v>
      </c>
      <c r="S1138" s="58"/>
      <c r="T1138" s="58"/>
    </row>
    <row r="1139" spans="1:20" ht="12.75">
      <c r="A1139" s="1736"/>
      <c r="B1139" s="1207">
        <v>8</v>
      </c>
      <c r="C1139" s="1208" t="s">
        <v>418</v>
      </c>
      <c r="D1139" s="1207">
        <v>100</v>
      </c>
      <c r="E1139" s="1207">
        <v>1973</v>
      </c>
      <c r="F1139" s="1216">
        <v>95.31</v>
      </c>
      <c r="G1139" s="1210">
        <v>6.2253129999999999</v>
      </c>
      <c r="H1139" s="1215">
        <v>16</v>
      </c>
      <c r="I1139" s="1210">
        <v>73.084689999999995</v>
      </c>
      <c r="J1139" s="1209">
        <v>3676.85</v>
      </c>
      <c r="K1139" s="1410">
        <v>73.084699999999998</v>
      </c>
      <c r="L1139" s="1209">
        <v>3676.85</v>
      </c>
      <c r="M1139" s="1212">
        <f t="shared" si="119"/>
        <v>1.9876987094931804E-2</v>
      </c>
      <c r="N1139" s="1213">
        <v>206.55500000000001</v>
      </c>
      <c r="O1139" s="1214">
        <f t="shared" si="120"/>
        <v>4.1056910693936386</v>
      </c>
      <c r="P1139" s="1214">
        <f t="shared" si="121"/>
        <v>1192.6192256959082</v>
      </c>
      <c r="Q1139" s="1214">
        <f t="shared" si="122"/>
        <v>246.34146416361833</v>
      </c>
      <c r="S1139" s="58"/>
      <c r="T1139" s="58"/>
    </row>
    <row r="1140" spans="1:20" ht="12.75">
      <c r="A1140" s="1736"/>
      <c r="B1140" s="1207"/>
      <c r="C1140" s="1208"/>
      <c r="D1140" s="1207"/>
      <c r="E1140" s="1207"/>
      <c r="F1140" s="1217"/>
      <c r="G1140" s="1210"/>
      <c r="H1140" s="1215"/>
      <c r="I1140" s="1210"/>
      <c r="J1140" s="1209"/>
      <c r="K1140" s="1211"/>
      <c r="L1140" s="1209"/>
      <c r="M1140" s="1212"/>
      <c r="N1140" s="1213"/>
      <c r="O1140" s="1214"/>
      <c r="P1140" s="1214"/>
      <c r="Q1140" s="1214"/>
      <c r="S1140" s="58"/>
      <c r="T1140" s="58"/>
    </row>
    <row r="1141" spans="1:20" ht="12.75">
      <c r="A1141" s="1736"/>
      <c r="B1141" s="1207"/>
      <c r="C1141" s="1208"/>
      <c r="D1141" s="1207"/>
      <c r="E1141" s="1207"/>
      <c r="F1141" s="1217"/>
      <c r="G1141" s="1210"/>
      <c r="H1141" s="1215"/>
      <c r="I1141" s="1210"/>
      <c r="J1141" s="1209"/>
      <c r="K1141" s="1211"/>
      <c r="L1141" s="1209"/>
      <c r="M1141" s="1212"/>
      <c r="N1141" s="1213"/>
      <c r="O1141" s="1214"/>
      <c r="P1141" s="1214"/>
      <c r="Q1141" s="1214"/>
      <c r="S1141" s="58"/>
      <c r="T1141" s="58"/>
    </row>
    <row r="1142" spans="1:20" ht="12.75" customHeight="1">
      <c r="A1142" s="1737" t="s">
        <v>180</v>
      </c>
      <c r="B1142" s="1400">
        <v>1</v>
      </c>
      <c r="C1142" s="1401" t="s">
        <v>419</v>
      </c>
      <c r="D1142" s="1400">
        <v>50</v>
      </c>
      <c r="E1142" s="1400">
        <v>1988</v>
      </c>
      <c r="F1142" s="1302">
        <v>76.11</v>
      </c>
      <c r="G1142" s="1402">
        <v>3.6835499999999999</v>
      </c>
      <c r="H1142" s="1302">
        <v>7.84</v>
      </c>
      <c r="I1142" s="1402">
        <v>64.586449999999999</v>
      </c>
      <c r="J1142" s="1302">
        <v>2389.81</v>
      </c>
      <c r="K1142" s="1403">
        <v>64.586449999999999</v>
      </c>
      <c r="L1142" s="1302">
        <v>2389.81</v>
      </c>
      <c r="M1142" s="1404">
        <f t="shared" ref="M1142:M1147" si="123">K1142/L1142</f>
        <v>2.7025767738857901E-2</v>
      </c>
      <c r="N1142" s="1405">
        <v>206.55500000000001</v>
      </c>
      <c r="O1142" s="1303">
        <f t="shared" ref="O1142:O1147" si="124">K1142*N1142/J1142</f>
        <v>5.5823074552997936</v>
      </c>
      <c r="P1142" s="1303">
        <f t="shared" ref="P1142:P1147" si="125">M1142*60*1000</f>
        <v>1621.5460643314741</v>
      </c>
      <c r="Q1142" s="1304">
        <f t="shared" ref="Q1142:Q1147" si="126">O1142*60</f>
        <v>334.9384473179876</v>
      </c>
      <c r="S1142" s="58"/>
      <c r="T1142" s="58"/>
    </row>
    <row r="1143" spans="1:20" ht="12.75">
      <c r="A1143" s="1738"/>
      <c r="B1143" s="1188">
        <v>2</v>
      </c>
      <c r="C1143" s="1189" t="s">
        <v>420</v>
      </c>
      <c r="D1143" s="1188">
        <v>60</v>
      </c>
      <c r="E1143" s="1188">
        <v>1985</v>
      </c>
      <c r="F1143" s="1190">
        <v>123.75</v>
      </c>
      <c r="G1143" s="1191">
        <v>6.4603799999999998</v>
      </c>
      <c r="H1143" s="1190">
        <v>9.36</v>
      </c>
      <c r="I1143" s="1191">
        <v>107.92959999999999</v>
      </c>
      <c r="J1143" s="1190">
        <v>3912.05</v>
      </c>
      <c r="K1143" s="1192">
        <v>107.92959999999999</v>
      </c>
      <c r="L1143" s="1190">
        <v>3912.05</v>
      </c>
      <c r="M1143" s="1193">
        <f t="shared" si="123"/>
        <v>2.7589013432854893E-2</v>
      </c>
      <c r="N1143" s="1194">
        <v>206.55500000000001</v>
      </c>
      <c r="O1143" s="1195">
        <f t="shared" si="124"/>
        <v>5.698648669623342</v>
      </c>
      <c r="P1143" s="1195">
        <f t="shared" si="125"/>
        <v>1655.3408059712935</v>
      </c>
      <c r="Q1143" s="1196">
        <f t="shared" si="126"/>
        <v>341.91892017740054</v>
      </c>
      <c r="S1143" s="58"/>
      <c r="T1143" s="58"/>
    </row>
    <row r="1144" spans="1:20" ht="12.75">
      <c r="A1144" s="1738"/>
      <c r="B1144" s="1188">
        <v>3</v>
      </c>
      <c r="C1144" s="1189" t="s">
        <v>421</v>
      </c>
      <c r="D1144" s="1188">
        <v>85</v>
      </c>
      <c r="E1144" s="1188">
        <v>1970</v>
      </c>
      <c r="F1144" s="1190">
        <v>119.98</v>
      </c>
      <c r="G1144" s="1191">
        <v>6.4037100000000002</v>
      </c>
      <c r="H1144" s="1197">
        <v>13.6</v>
      </c>
      <c r="I1144" s="1191">
        <v>99.976290000000006</v>
      </c>
      <c r="J1144" s="1190">
        <v>3789.83</v>
      </c>
      <c r="K1144" s="1192">
        <v>99.976290000000006</v>
      </c>
      <c r="L1144" s="1190">
        <v>3789.83</v>
      </c>
      <c r="M1144" s="1193">
        <f t="shared" si="123"/>
        <v>2.6380151616299415E-2</v>
      </c>
      <c r="N1144" s="1194">
        <v>206.55500000000001</v>
      </c>
      <c r="O1144" s="1195">
        <f t="shared" si="124"/>
        <v>5.4489522171047255</v>
      </c>
      <c r="P1144" s="1195">
        <f t="shared" si="125"/>
        <v>1582.8090969779648</v>
      </c>
      <c r="Q1144" s="1196">
        <f t="shared" si="126"/>
        <v>326.9371330262835</v>
      </c>
      <c r="S1144" s="58"/>
      <c r="T1144" s="58"/>
    </row>
    <row r="1145" spans="1:20" ht="12.75">
      <c r="A1145" s="1738"/>
      <c r="B1145" s="1188">
        <v>4</v>
      </c>
      <c r="C1145" s="1189" t="s">
        <v>422</v>
      </c>
      <c r="D1145" s="1188">
        <v>85</v>
      </c>
      <c r="E1145" s="1188">
        <v>1970</v>
      </c>
      <c r="F1145" s="1190">
        <v>120.57</v>
      </c>
      <c r="G1145" s="1191">
        <v>6.5170500000000002</v>
      </c>
      <c r="H1145" s="1197">
        <v>13.6</v>
      </c>
      <c r="I1145" s="1191">
        <v>100.453</v>
      </c>
      <c r="J1145" s="1190">
        <v>3839.76</v>
      </c>
      <c r="K1145" s="1192">
        <v>100.453</v>
      </c>
      <c r="L1145" s="1190">
        <v>3839.76</v>
      </c>
      <c r="M1145" s="1193">
        <f t="shared" si="123"/>
        <v>2.6161270496072669E-2</v>
      </c>
      <c r="N1145" s="1194">
        <v>206.55500000000001</v>
      </c>
      <c r="O1145" s="1195">
        <f t="shared" si="124"/>
        <v>5.4037412273162904</v>
      </c>
      <c r="P1145" s="1195">
        <f t="shared" si="125"/>
        <v>1569.6762297643602</v>
      </c>
      <c r="Q1145" s="1196">
        <f t="shared" si="126"/>
        <v>324.22447363897743</v>
      </c>
      <c r="S1145" s="58"/>
      <c r="T1145" s="58"/>
    </row>
    <row r="1146" spans="1:20" ht="12.75">
      <c r="A1146" s="1738"/>
      <c r="B1146" s="1188">
        <v>5</v>
      </c>
      <c r="C1146" s="1189" t="s">
        <v>423</v>
      </c>
      <c r="D1146" s="1188">
        <v>60</v>
      </c>
      <c r="E1146" s="1188">
        <v>1981</v>
      </c>
      <c r="F1146" s="1190">
        <v>86.02</v>
      </c>
      <c r="G1146" s="1191">
        <v>4.9869599999999998</v>
      </c>
      <c r="H1146" s="1197">
        <v>9.6</v>
      </c>
      <c r="I1146" s="1191">
        <v>71.433040000000005</v>
      </c>
      <c r="J1146" s="1190">
        <v>3122.77</v>
      </c>
      <c r="K1146" s="1192">
        <v>71.433040000000005</v>
      </c>
      <c r="L1146" s="1190">
        <v>3122.77</v>
      </c>
      <c r="M1146" s="1193">
        <f t="shared" si="123"/>
        <v>2.2874896326018249E-2</v>
      </c>
      <c r="N1146" s="1194">
        <v>206.55500000000001</v>
      </c>
      <c r="O1146" s="1195">
        <f t="shared" si="124"/>
        <v>4.7249242106206992</v>
      </c>
      <c r="P1146" s="1195">
        <f t="shared" si="125"/>
        <v>1372.4937795610949</v>
      </c>
      <c r="Q1146" s="1196">
        <f t="shared" si="126"/>
        <v>283.49545263724195</v>
      </c>
      <c r="S1146" s="58"/>
      <c r="T1146" s="58"/>
    </row>
    <row r="1147" spans="1:20" ht="12.75">
      <c r="A1147" s="1738"/>
      <c r="B1147" s="1188">
        <v>6</v>
      </c>
      <c r="C1147" s="1189" t="s">
        <v>424</v>
      </c>
      <c r="D1147" s="1188">
        <v>7</v>
      </c>
      <c r="E1147" s="1188">
        <v>1955</v>
      </c>
      <c r="F1147" s="1190">
        <v>11.08</v>
      </c>
      <c r="G1147" s="1197"/>
      <c r="H1147" s="1197"/>
      <c r="I1147" s="1190">
        <v>11.08</v>
      </c>
      <c r="J1147" s="1190">
        <v>326.22000000000003</v>
      </c>
      <c r="K1147" s="1192">
        <v>11.08</v>
      </c>
      <c r="L1147" s="1190">
        <v>326.22000000000003</v>
      </c>
      <c r="M1147" s="1193">
        <f t="shared" si="123"/>
        <v>3.3964809024584632E-2</v>
      </c>
      <c r="N1147" s="1194">
        <v>206.55500000000001</v>
      </c>
      <c r="O1147" s="1195">
        <f t="shared" si="124"/>
        <v>7.0156011280730795</v>
      </c>
      <c r="P1147" s="1195">
        <f t="shared" si="125"/>
        <v>2037.8885414750778</v>
      </c>
      <c r="Q1147" s="1196">
        <f t="shared" si="126"/>
        <v>420.93606768438474</v>
      </c>
      <c r="S1147" s="58"/>
      <c r="T1147" s="58"/>
    </row>
    <row r="1148" spans="1:20" ht="12.75">
      <c r="A1148" s="1738"/>
      <c r="B1148" s="1188"/>
      <c r="C1148" s="1189"/>
      <c r="D1148" s="1188"/>
      <c r="E1148" s="1188"/>
      <c r="F1148" s="1190"/>
      <c r="G1148" s="1197"/>
      <c r="H1148" s="1197"/>
      <c r="I1148" s="1190"/>
      <c r="J1148" s="1190"/>
      <c r="K1148" s="1192"/>
      <c r="L1148" s="1190"/>
      <c r="M1148" s="1193"/>
      <c r="N1148" s="1194"/>
      <c r="O1148" s="1195"/>
      <c r="P1148" s="1195"/>
      <c r="Q1148" s="1196"/>
      <c r="S1148" s="58"/>
      <c r="T1148" s="58"/>
    </row>
    <row r="1149" spans="1:20" ht="12.75">
      <c r="A1149" s="1738"/>
      <c r="B1149" s="1188"/>
      <c r="C1149" s="1189"/>
      <c r="D1149" s="1188"/>
      <c r="E1149" s="1188"/>
      <c r="F1149" s="1190"/>
      <c r="G1149" s="1197"/>
      <c r="H1149" s="1197"/>
      <c r="I1149" s="1190"/>
      <c r="J1149" s="1190"/>
      <c r="K1149" s="1192"/>
      <c r="L1149" s="1190"/>
      <c r="M1149" s="1193"/>
      <c r="N1149" s="1194"/>
      <c r="O1149" s="1195"/>
      <c r="P1149" s="1195"/>
      <c r="Q1149" s="1196"/>
      <c r="S1149" s="58"/>
      <c r="T1149" s="58"/>
    </row>
    <row r="1150" spans="1:20" ht="12.75">
      <c r="A1150" s="1738"/>
      <c r="B1150" s="1188"/>
      <c r="C1150" s="1189"/>
      <c r="D1150" s="1188"/>
      <c r="E1150" s="1188"/>
      <c r="F1150" s="1190"/>
      <c r="G1150" s="1197"/>
      <c r="H1150" s="1197"/>
      <c r="I1150" s="1190"/>
      <c r="J1150" s="1190"/>
      <c r="K1150" s="1192"/>
      <c r="L1150" s="1190"/>
      <c r="M1150" s="1193"/>
      <c r="N1150" s="1194"/>
      <c r="O1150" s="1195"/>
      <c r="P1150" s="1195"/>
      <c r="Q1150" s="1196"/>
      <c r="S1150" s="58"/>
      <c r="T1150" s="58"/>
    </row>
    <row r="1151" spans="1:20" ht="13.5" thickBot="1">
      <c r="A1151" s="1739"/>
      <c r="B1151" s="1271"/>
      <c r="C1151" s="1305"/>
      <c r="D1151" s="1271"/>
      <c r="E1151" s="1271"/>
      <c r="F1151" s="1307"/>
      <c r="G1151" s="1272"/>
      <c r="H1151" s="1272"/>
      <c r="I1151" s="1307"/>
      <c r="J1151" s="1307"/>
      <c r="K1151" s="1306"/>
      <c r="L1151" s="1307"/>
      <c r="M1151" s="1397"/>
      <c r="N1151" s="1398"/>
      <c r="O1151" s="1273"/>
      <c r="P1151" s="1273"/>
      <c r="Q1151" s="1274"/>
      <c r="S1151" s="58"/>
      <c r="T1151" s="58"/>
    </row>
    <row r="1152" spans="1:20" ht="12.75">
      <c r="A1152" s="1578" t="s">
        <v>191</v>
      </c>
      <c r="B1152" s="55">
        <v>1</v>
      </c>
      <c r="C1152" s="130" t="s">
        <v>425</v>
      </c>
      <c r="D1152" s="55">
        <v>8</v>
      </c>
      <c r="E1152" s="55">
        <v>1976</v>
      </c>
      <c r="F1152" s="363">
        <v>14.18</v>
      </c>
      <c r="G1152" s="361"/>
      <c r="H1152" s="361"/>
      <c r="I1152" s="363">
        <v>14.18</v>
      </c>
      <c r="J1152" s="363">
        <v>404.24</v>
      </c>
      <c r="K1152" s="368">
        <v>14.18</v>
      </c>
      <c r="L1152" s="363">
        <v>404.24</v>
      </c>
      <c r="M1152" s="1399">
        <f t="shared" ref="M1152:M1158" si="127">K1152/L1152</f>
        <v>3.5078171383336632E-2</v>
      </c>
      <c r="N1152" s="366">
        <v>206.55500000000001</v>
      </c>
      <c r="O1152" s="364">
        <f t="shared" ref="O1152:O1158" si="128">K1152*N1152/J1152</f>
        <v>7.2455716900850984</v>
      </c>
      <c r="P1152" s="364">
        <f t="shared" ref="P1152:P1158" si="129">M1152*60*1000</f>
        <v>2104.6902830001982</v>
      </c>
      <c r="Q1152" s="367">
        <f t="shared" ref="Q1152:Q1158" si="130">O1152*60</f>
        <v>434.7343014051059</v>
      </c>
      <c r="S1152" s="58"/>
      <c r="T1152" s="58"/>
    </row>
    <row r="1153" spans="1:20" ht="12.75">
      <c r="A1153" s="1579"/>
      <c r="B1153" s="26">
        <v>2</v>
      </c>
      <c r="C1153" s="32" t="s">
        <v>426</v>
      </c>
      <c r="D1153" s="26">
        <v>9</v>
      </c>
      <c r="E1153" s="26">
        <v>1961</v>
      </c>
      <c r="F1153" s="38">
        <v>15.58</v>
      </c>
      <c r="G1153" s="335"/>
      <c r="H1153" s="335"/>
      <c r="I1153" s="38">
        <v>15.58</v>
      </c>
      <c r="J1153" s="38">
        <v>391.38</v>
      </c>
      <c r="K1153" s="369">
        <v>15.58</v>
      </c>
      <c r="L1153" s="38">
        <v>391.38</v>
      </c>
      <c r="M1153" s="1185">
        <f t="shared" si="127"/>
        <v>3.9807859369410802E-2</v>
      </c>
      <c r="N1153" s="141">
        <v>206.55500000000001</v>
      </c>
      <c r="O1153" s="52">
        <f t="shared" si="128"/>
        <v>8.2225123920486496</v>
      </c>
      <c r="P1153" s="52">
        <f t="shared" si="129"/>
        <v>2388.4715621646483</v>
      </c>
      <c r="Q1153" s="53">
        <f t="shared" si="130"/>
        <v>493.35074352291895</v>
      </c>
      <c r="S1153" s="58"/>
      <c r="T1153" s="58"/>
    </row>
    <row r="1154" spans="1:20" ht="12.75">
      <c r="A1154" s="1579"/>
      <c r="B1154" s="26">
        <v>3</v>
      </c>
      <c r="C1154" s="32" t="s">
        <v>427</v>
      </c>
      <c r="D1154" s="26">
        <v>16</v>
      </c>
      <c r="E1154" s="26">
        <v>1964</v>
      </c>
      <c r="F1154" s="38">
        <v>27.57</v>
      </c>
      <c r="G1154" s="335"/>
      <c r="H1154" s="335"/>
      <c r="I1154" s="38">
        <v>27.57</v>
      </c>
      <c r="J1154" s="38">
        <v>606.77</v>
      </c>
      <c r="K1154" s="369">
        <v>27.57</v>
      </c>
      <c r="L1154" s="38">
        <v>606.77</v>
      </c>
      <c r="M1154" s="1185">
        <f t="shared" si="127"/>
        <v>4.5437315622064378E-2</v>
      </c>
      <c r="N1154" s="141">
        <v>206.55500000000001</v>
      </c>
      <c r="O1154" s="52">
        <f t="shared" si="128"/>
        <v>9.3853047283155071</v>
      </c>
      <c r="P1154" s="52">
        <f t="shared" si="129"/>
        <v>2726.2389373238625</v>
      </c>
      <c r="Q1154" s="53">
        <f t="shared" si="130"/>
        <v>563.11828369893044</v>
      </c>
      <c r="S1154" s="58"/>
      <c r="T1154" s="58"/>
    </row>
    <row r="1155" spans="1:20" ht="12.75">
      <c r="A1155" s="1579"/>
      <c r="B1155" s="26">
        <v>4</v>
      </c>
      <c r="C1155" s="32" t="s">
        <v>428</v>
      </c>
      <c r="D1155" s="26">
        <v>24</v>
      </c>
      <c r="E1155" s="26">
        <v>1960</v>
      </c>
      <c r="F1155" s="38">
        <v>34.69</v>
      </c>
      <c r="G1155" s="335"/>
      <c r="H1155" s="335"/>
      <c r="I1155" s="38">
        <v>34.69</v>
      </c>
      <c r="J1155" s="38">
        <v>914.41</v>
      </c>
      <c r="K1155" s="369">
        <v>34.69</v>
      </c>
      <c r="L1155" s="38">
        <v>914.41</v>
      </c>
      <c r="M1155" s="1185">
        <f t="shared" si="127"/>
        <v>3.7937030434925252E-2</v>
      </c>
      <c r="N1155" s="141">
        <v>206.55500000000001</v>
      </c>
      <c r="O1155" s="52">
        <f t="shared" si="128"/>
        <v>7.8360833214859849</v>
      </c>
      <c r="P1155" s="52">
        <f t="shared" si="129"/>
        <v>2276.2218260955151</v>
      </c>
      <c r="Q1155" s="53">
        <f t="shared" si="130"/>
        <v>470.16499928915908</v>
      </c>
      <c r="S1155" s="58"/>
      <c r="T1155" s="58"/>
    </row>
    <row r="1156" spans="1:20" ht="12.75">
      <c r="A1156" s="1579"/>
      <c r="B1156" s="26">
        <v>5</v>
      </c>
      <c r="C1156" s="32" t="s">
        <v>429</v>
      </c>
      <c r="D1156" s="26">
        <v>24</v>
      </c>
      <c r="E1156" s="26">
        <v>1961</v>
      </c>
      <c r="F1156" s="38">
        <v>32.44</v>
      </c>
      <c r="G1156" s="335"/>
      <c r="H1156" s="335"/>
      <c r="I1156" s="38">
        <v>32.44</v>
      </c>
      <c r="J1156" s="38">
        <v>909.58</v>
      </c>
      <c r="K1156" s="369">
        <v>32.44</v>
      </c>
      <c r="L1156" s="38">
        <v>909.58</v>
      </c>
      <c r="M1156" s="1185">
        <f t="shared" si="127"/>
        <v>3.5664812330965939E-2</v>
      </c>
      <c r="N1156" s="141">
        <v>206.55500000000001</v>
      </c>
      <c r="O1156" s="52">
        <f t="shared" si="128"/>
        <v>7.3667453110226688</v>
      </c>
      <c r="P1156" s="52">
        <f t="shared" si="129"/>
        <v>2139.8887398579564</v>
      </c>
      <c r="Q1156" s="53">
        <f t="shared" si="130"/>
        <v>442.00471866136013</v>
      </c>
      <c r="S1156" s="58"/>
      <c r="T1156" s="58"/>
    </row>
    <row r="1157" spans="1:20" ht="12.75">
      <c r="A1157" s="1579"/>
      <c r="B1157" s="26">
        <v>6</v>
      </c>
      <c r="C1157" s="32" t="s">
        <v>430</v>
      </c>
      <c r="D1157" s="26">
        <v>10</v>
      </c>
      <c r="E1157" s="26">
        <v>1938</v>
      </c>
      <c r="F1157" s="38">
        <v>15.37</v>
      </c>
      <c r="G1157" s="335"/>
      <c r="H1157" s="335"/>
      <c r="I1157" s="38">
        <v>15.37</v>
      </c>
      <c r="J1157" s="38">
        <v>304.82</v>
      </c>
      <c r="K1157" s="369">
        <v>15.37</v>
      </c>
      <c r="L1157" s="38">
        <v>304.82</v>
      </c>
      <c r="M1157" s="1185">
        <f t="shared" si="127"/>
        <v>5.0423200577389936E-2</v>
      </c>
      <c r="N1157" s="141">
        <v>206.55500000000001</v>
      </c>
      <c r="O1157" s="52">
        <f t="shared" si="128"/>
        <v>10.415164195262777</v>
      </c>
      <c r="P1157" s="52">
        <f t="shared" si="129"/>
        <v>3025.3920346433961</v>
      </c>
      <c r="Q1157" s="53">
        <f t="shared" si="130"/>
        <v>624.90985171576665</v>
      </c>
      <c r="S1157" s="58"/>
      <c r="T1157" s="58"/>
    </row>
    <row r="1158" spans="1:20" ht="12.75">
      <c r="A1158" s="1579"/>
      <c r="B1158" s="26">
        <v>7</v>
      </c>
      <c r="C1158" s="32" t="s">
        <v>431</v>
      </c>
      <c r="D1158" s="26">
        <v>8</v>
      </c>
      <c r="E1158" s="26">
        <v>1960</v>
      </c>
      <c r="F1158" s="38">
        <v>10.35</v>
      </c>
      <c r="G1158" s="335"/>
      <c r="H1158" s="335"/>
      <c r="I1158" s="38">
        <v>10.35</v>
      </c>
      <c r="J1158" s="38">
        <v>288.58</v>
      </c>
      <c r="K1158" s="369">
        <v>10.35</v>
      </c>
      <c r="L1158" s="38">
        <v>288.58</v>
      </c>
      <c r="M1158" s="1185">
        <f t="shared" si="127"/>
        <v>3.5865271328574401E-2</v>
      </c>
      <c r="N1158" s="141">
        <v>206.55500000000001</v>
      </c>
      <c r="O1158" s="52">
        <f t="shared" si="128"/>
        <v>7.4081511192736853</v>
      </c>
      <c r="P1158" s="52">
        <f t="shared" si="129"/>
        <v>2151.9162797144641</v>
      </c>
      <c r="Q1158" s="53">
        <f t="shared" si="130"/>
        <v>444.48906715642113</v>
      </c>
      <c r="S1158" s="58"/>
      <c r="T1158" s="58"/>
    </row>
    <row r="1159" spans="1:20" ht="12.75">
      <c r="A1159" s="1579"/>
      <c r="B1159" s="26"/>
      <c r="C1159" s="32"/>
      <c r="D1159" s="26"/>
      <c r="E1159" s="26"/>
      <c r="F1159" s="38"/>
      <c r="G1159" s="335"/>
      <c r="H1159" s="335"/>
      <c r="I1159" s="38"/>
      <c r="J1159" s="38"/>
      <c r="K1159" s="369"/>
      <c r="L1159" s="38"/>
      <c r="M1159" s="1185"/>
      <c r="N1159" s="141"/>
      <c r="O1159" s="52"/>
      <c r="P1159" s="52"/>
      <c r="Q1159" s="53"/>
      <c r="S1159" s="58"/>
      <c r="T1159" s="58"/>
    </row>
    <row r="1160" spans="1:20" ht="12.75">
      <c r="A1160" s="1579"/>
      <c r="B1160" s="26"/>
      <c r="C1160" s="32"/>
      <c r="D1160" s="26"/>
      <c r="E1160" s="26"/>
      <c r="F1160" s="38"/>
      <c r="G1160" s="335"/>
      <c r="H1160" s="335"/>
      <c r="I1160" s="38"/>
      <c r="J1160" s="38"/>
      <c r="K1160" s="369"/>
      <c r="L1160" s="38"/>
      <c r="M1160" s="1185"/>
      <c r="N1160" s="141"/>
      <c r="O1160" s="52"/>
      <c r="P1160" s="52"/>
      <c r="Q1160" s="53"/>
      <c r="S1160" s="58"/>
      <c r="T1160" s="58"/>
    </row>
    <row r="1161" spans="1:20" ht="13.5" thickBot="1">
      <c r="A1161" s="1580"/>
      <c r="B1161" s="29"/>
      <c r="C1161" s="35"/>
      <c r="D1161" s="29"/>
      <c r="E1161" s="29"/>
      <c r="F1161" s="41"/>
      <c r="G1161" s="372"/>
      <c r="H1161" s="372"/>
      <c r="I1161" s="41"/>
      <c r="J1161" s="41"/>
      <c r="K1161" s="373"/>
      <c r="L1161" s="41"/>
      <c r="M1161" s="1186"/>
      <c r="N1161" s="371"/>
      <c r="O1161" s="54"/>
      <c r="P1161" s="54"/>
      <c r="Q1161" s="331"/>
      <c r="S1161" s="58"/>
      <c r="T1161" s="58"/>
    </row>
    <row r="1162" spans="1:20" ht="12.75">
      <c r="S1162" s="58"/>
      <c r="T1162" s="58"/>
    </row>
    <row r="1163" spans="1:20" ht="12.75">
      <c r="S1163" s="58"/>
      <c r="T1163" s="58"/>
    </row>
    <row r="1164" spans="1:20" ht="15">
      <c r="A1164" s="1563" t="s">
        <v>45</v>
      </c>
      <c r="B1164" s="1563"/>
      <c r="C1164" s="1563"/>
      <c r="D1164" s="1563"/>
      <c r="E1164" s="1563"/>
      <c r="F1164" s="1563"/>
      <c r="G1164" s="1563"/>
      <c r="H1164" s="1563"/>
      <c r="I1164" s="1563"/>
      <c r="J1164" s="1563"/>
      <c r="K1164" s="1563"/>
      <c r="L1164" s="1563"/>
      <c r="M1164" s="1563"/>
      <c r="N1164" s="1563"/>
      <c r="O1164" s="1563"/>
      <c r="P1164" s="1563"/>
      <c r="Q1164" s="1563"/>
      <c r="S1164" s="923"/>
      <c r="T1164" s="923"/>
    </row>
    <row r="1165" spans="1:20" ht="13.5" thickBot="1">
      <c r="A1165" s="1672" t="s">
        <v>772</v>
      </c>
      <c r="B1165" s="1672"/>
      <c r="C1165" s="1672"/>
      <c r="D1165" s="1672"/>
      <c r="E1165" s="1672"/>
      <c r="F1165" s="1672"/>
      <c r="G1165" s="1672"/>
      <c r="H1165" s="1672"/>
      <c r="I1165" s="1672"/>
      <c r="J1165" s="1672"/>
      <c r="K1165" s="1672"/>
      <c r="L1165" s="1672"/>
      <c r="M1165" s="1672"/>
      <c r="N1165" s="1672"/>
      <c r="O1165" s="1672"/>
      <c r="P1165" s="1672"/>
      <c r="Q1165" s="1672"/>
      <c r="S1165" s="58"/>
      <c r="T1165" s="58"/>
    </row>
    <row r="1166" spans="1:20" ht="12.75" customHeight="1">
      <c r="A1166" s="1581" t="s">
        <v>1</v>
      </c>
      <c r="B1166" s="1584" t="s">
        <v>0</v>
      </c>
      <c r="C1166" s="1565" t="s">
        <v>2</v>
      </c>
      <c r="D1166" s="1565" t="s">
        <v>3</v>
      </c>
      <c r="E1166" s="1565" t="s">
        <v>13</v>
      </c>
      <c r="F1166" s="1575" t="s">
        <v>14</v>
      </c>
      <c r="G1166" s="1576"/>
      <c r="H1166" s="1576"/>
      <c r="I1166" s="1577"/>
      <c r="J1166" s="1565" t="s">
        <v>4</v>
      </c>
      <c r="K1166" s="1565" t="s">
        <v>15</v>
      </c>
      <c r="L1166" s="1565" t="s">
        <v>5</v>
      </c>
      <c r="M1166" s="1565" t="s">
        <v>6</v>
      </c>
      <c r="N1166" s="1565" t="s">
        <v>16</v>
      </c>
      <c r="O1166" s="1565" t="s">
        <v>17</v>
      </c>
      <c r="P1166" s="1599" t="s">
        <v>25</v>
      </c>
      <c r="Q1166" s="1567" t="s">
        <v>26</v>
      </c>
      <c r="S1166" s="58"/>
      <c r="T1166" s="58"/>
    </row>
    <row r="1167" spans="1:20" s="2" customFormat="1" ht="33.75">
      <c r="A1167" s="1582"/>
      <c r="B1167" s="1585"/>
      <c r="C1167" s="1587"/>
      <c r="D1167" s="1566"/>
      <c r="E1167" s="1566"/>
      <c r="F1167" s="21" t="s">
        <v>18</v>
      </c>
      <c r="G1167" s="21" t="s">
        <v>19</v>
      </c>
      <c r="H1167" s="21" t="s">
        <v>20</v>
      </c>
      <c r="I1167" s="21" t="s">
        <v>21</v>
      </c>
      <c r="J1167" s="1566"/>
      <c r="K1167" s="1566"/>
      <c r="L1167" s="1566"/>
      <c r="M1167" s="1566"/>
      <c r="N1167" s="1566"/>
      <c r="O1167" s="1566"/>
      <c r="P1167" s="1600"/>
      <c r="Q1167" s="1568"/>
      <c r="S1167" s="58"/>
      <c r="T1167" s="58"/>
    </row>
    <row r="1168" spans="1:20" s="3" customFormat="1" ht="13.5" customHeight="1" thickBot="1">
      <c r="A1168" s="1582"/>
      <c r="B1168" s="1585"/>
      <c r="C1168" s="1588"/>
      <c r="D1168" s="43" t="s">
        <v>7</v>
      </c>
      <c r="E1168" s="43" t="s">
        <v>8</v>
      </c>
      <c r="F1168" s="43" t="s">
        <v>9</v>
      </c>
      <c r="G1168" s="43" t="s">
        <v>9</v>
      </c>
      <c r="H1168" s="43" t="s">
        <v>9</v>
      </c>
      <c r="I1168" s="43" t="s">
        <v>9</v>
      </c>
      <c r="J1168" s="43" t="s">
        <v>22</v>
      </c>
      <c r="K1168" s="43" t="s">
        <v>9</v>
      </c>
      <c r="L1168" s="43" t="s">
        <v>22</v>
      </c>
      <c r="M1168" s="43" t="s">
        <v>23</v>
      </c>
      <c r="N1168" s="43" t="s">
        <v>10</v>
      </c>
      <c r="O1168" s="43" t="s">
        <v>24</v>
      </c>
      <c r="P1168" s="49" t="s">
        <v>27</v>
      </c>
      <c r="Q1168" s="45" t="s">
        <v>28</v>
      </c>
      <c r="S1168" s="58"/>
      <c r="T1168" s="58"/>
    </row>
    <row r="1169" spans="1:20" ht="12.75" customHeight="1">
      <c r="A1169" s="1569" t="s">
        <v>11</v>
      </c>
      <c r="B1169" s="65">
        <v>1</v>
      </c>
      <c r="C1169" s="479" t="s">
        <v>289</v>
      </c>
      <c r="D1169" s="480">
        <v>60</v>
      </c>
      <c r="E1169" s="480" t="s">
        <v>773</v>
      </c>
      <c r="F1169" s="544">
        <f>SUM(G1169,H1169,I1169)</f>
        <v>45.031999999999996</v>
      </c>
      <c r="G1169" s="544">
        <v>7.4340000000000002</v>
      </c>
      <c r="H1169" s="544">
        <v>7.2969999999999997</v>
      </c>
      <c r="I1169" s="544">
        <v>30.300999999999998</v>
      </c>
      <c r="J1169" s="112"/>
      <c r="K1169" s="551">
        <f>I1169</f>
        <v>30.300999999999998</v>
      </c>
      <c r="L1169" s="347">
        <v>3374.49</v>
      </c>
      <c r="M1169" s="348">
        <f>K1169/L1169</f>
        <v>8.9794309658644718E-3</v>
      </c>
      <c r="N1169" s="347">
        <v>243.07</v>
      </c>
      <c r="O1169" s="256">
        <f>M1169*N1169</f>
        <v>2.1826302848726771</v>
      </c>
      <c r="P1169" s="256">
        <f>M1169*60*1000</f>
        <v>538.76585795186827</v>
      </c>
      <c r="Q1169" s="414">
        <f>P1169*N1169/1000</f>
        <v>130.95781709236061</v>
      </c>
      <c r="R1169" s="6"/>
      <c r="S1169" s="58"/>
      <c r="T1169" s="58"/>
    </row>
    <row r="1170" spans="1:20" ht="12.75">
      <c r="A1170" s="1570"/>
      <c r="B1170" s="61">
        <v>2</v>
      </c>
      <c r="C1170" s="482"/>
      <c r="D1170" s="415"/>
      <c r="E1170" s="415"/>
      <c r="F1170" s="418"/>
      <c r="G1170" s="418"/>
      <c r="H1170" s="418"/>
      <c r="I1170" s="418"/>
      <c r="J1170" s="418"/>
      <c r="K1170" s="552"/>
      <c r="L1170" s="418"/>
      <c r="M1170" s="483"/>
      <c r="N1170" s="530"/>
      <c r="O1170" s="420"/>
      <c r="P1170" s="256"/>
      <c r="Q1170" s="421"/>
      <c r="R1170" s="6"/>
      <c r="S1170" s="58"/>
      <c r="T1170" s="58"/>
    </row>
    <row r="1171" spans="1:20" ht="12.75">
      <c r="A1171" s="1570"/>
      <c r="B1171" s="61">
        <v>3</v>
      </c>
      <c r="C1171" s="482"/>
      <c r="D1171" s="415"/>
      <c r="E1171" s="415"/>
      <c r="F1171" s="418"/>
      <c r="G1171" s="418"/>
      <c r="H1171" s="418"/>
      <c r="I1171" s="418"/>
      <c r="J1171" s="418"/>
      <c r="K1171" s="552"/>
      <c r="L1171" s="418"/>
      <c r="M1171" s="483"/>
      <c r="N1171" s="530"/>
      <c r="O1171" s="420"/>
      <c r="P1171" s="256"/>
      <c r="Q1171" s="421"/>
      <c r="R1171" s="6"/>
      <c r="S1171" s="58"/>
      <c r="T1171" s="58"/>
    </row>
    <row r="1172" spans="1:20" ht="12.75">
      <c r="A1172" s="1570"/>
      <c r="B1172" s="18">
        <v>4</v>
      </c>
      <c r="C1172" s="482"/>
      <c r="D1172" s="415"/>
      <c r="E1172" s="415"/>
      <c r="F1172" s="418"/>
      <c r="G1172" s="418"/>
      <c r="H1172" s="418"/>
      <c r="I1172" s="418"/>
      <c r="J1172" s="418"/>
      <c r="K1172" s="552"/>
      <c r="L1172" s="418"/>
      <c r="M1172" s="483"/>
      <c r="N1172" s="530"/>
      <c r="O1172" s="420"/>
      <c r="P1172" s="256"/>
      <c r="Q1172" s="421"/>
      <c r="R1172" s="6"/>
      <c r="S1172" s="58"/>
      <c r="T1172" s="58"/>
    </row>
    <row r="1173" spans="1:20" ht="12.75">
      <c r="A1173" s="1570"/>
      <c r="B1173" s="18">
        <v>5</v>
      </c>
      <c r="C1173" s="482"/>
      <c r="D1173" s="415"/>
      <c r="E1173" s="415"/>
      <c r="F1173" s="418"/>
      <c r="G1173" s="418"/>
      <c r="H1173" s="418"/>
      <c r="I1173" s="418"/>
      <c r="J1173" s="418"/>
      <c r="K1173" s="552"/>
      <c r="L1173" s="418"/>
      <c r="M1173" s="483"/>
      <c r="N1173" s="530"/>
      <c r="O1173" s="420"/>
      <c r="P1173" s="256"/>
      <c r="Q1173" s="421"/>
      <c r="R1173" s="6"/>
      <c r="S1173" s="58"/>
      <c r="T1173" s="58"/>
    </row>
    <row r="1174" spans="1:20" ht="12.75">
      <c r="A1174" s="1570"/>
      <c r="B1174" s="18">
        <v>6</v>
      </c>
      <c r="C1174" s="482"/>
      <c r="D1174" s="415"/>
      <c r="E1174" s="415"/>
      <c r="F1174" s="418"/>
      <c r="G1174" s="418"/>
      <c r="H1174" s="418"/>
      <c r="I1174" s="418"/>
      <c r="J1174" s="418"/>
      <c r="K1174" s="552"/>
      <c r="L1174" s="418"/>
      <c r="M1174" s="483"/>
      <c r="N1174" s="530"/>
      <c r="O1174" s="420"/>
      <c r="P1174" s="256"/>
      <c r="Q1174" s="421"/>
      <c r="R1174" s="6"/>
      <c r="S1174" s="58"/>
      <c r="T1174" s="58"/>
    </row>
    <row r="1175" spans="1:20" ht="12.75">
      <c r="A1175" s="1570"/>
      <c r="B1175" s="18">
        <v>7</v>
      </c>
      <c r="C1175" s="482"/>
      <c r="D1175" s="415"/>
      <c r="E1175" s="415"/>
      <c r="F1175" s="418"/>
      <c r="G1175" s="418"/>
      <c r="H1175" s="418"/>
      <c r="I1175" s="418"/>
      <c r="J1175" s="418"/>
      <c r="K1175" s="552"/>
      <c r="L1175" s="418"/>
      <c r="M1175" s="483"/>
      <c r="N1175" s="530"/>
      <c r="O1175" s="420"/>
      <c r="P1175" s="256"/>
      <c r="Q1175" s="421"/>
      <c r="R1175" s="6"/>
      <c r="S1175" s="58"/>
      <c r="T1175" s="58"/>
    </row>
    <row r="1176" spans="1:20" ht="12.75">
      <c r="A1176" s="1570"/>
      <c r="B1176" s="18">
        <v>8</v>
      </c>
      <c r="C1176" s="482"/>
      <c r="D1176" s="415"/>
      <c r="E1176" s="415"/>
      <c r="F1176" s="418"/>
      <c r="G1176" s="418"/>
      <c r="H1176" s="418"/>
      <c r="I1176" s="418"/>
      <c r="J1176" s="418"/>
      <c r="K1176" s="552"/>
      <c r="L1176" s="418"/>
      <c r="M1176" s="483"/>
      <c r="N1176" s="530"/>
      <c r="O1176" s="420"/>
      <c r="P1176" s="256"/>
      <c r="Q1176" s="421"/>
      <c r="R1176" s="6"/>
      <c r="S1176" s="58"/>
      <c r="T1176" s="58"/>
    </row>
    <row r="1177" spans="1:20" ht="13.5" customHeight="1">
      <c r="A1177" s="1570"/>
      <c r="B1177" s="18">
        <v>9</v>
      </c>
      <c r="C1177" s="482"/>
      <c r="D1177" s="415"/>
      <c r="E1177" s="415"/>
      <c r="F1177" s="418"/>
      <c r="G1177" s="418"/>
      <c r="H1177" s="418"/>
      <c r="I1177" s="418"/>
      <c r="J1177" s="418"/>
      <c r="K1177" s="552"/>
      <c r="L1177" s="418"/>
      <c r="M1177" s="483"/>
      <c r="N1177" s="530"/>
      <c r="O1177" s="420"/>
      <c r="P1177" s="256"/>
      <c r="Q1177" s="421"/>
      <c r="R1177" s="6"/>
      <c r="S1177" s="58"/>
      <c r="T1177" s="58"/>
    </row>
    <row r="1178" spans="1:20" ht="13.5" customHeight="1" thickBot="1">
      <c r="A1178" s="1571"/>
      <c r="B1178" s="47">
        <v>10</v>
      </c>
      <c r="C1178" s="484"/>
      <c r="D1178" s="485"/>
      <c r="E1178" s="485"/>
      <c r="F1178" s="532"/>
      <c r="G1178" s="532"/>
      <c r="H1178" s="532"/>
      <c r="I1178" s="532"/>
      <c r="J1178" s="532"/>
      <c r="K1178" s="553"/>
      <c r="L1178" s="532"/>
      <c r="M1178" s="486"/>
      <c r="N1178" s="487"/>
      <c r="O1178" s="349"/>
      <c r="P1178" s="488"/>
      <c r="Q1178" s="489"/>
      <c r="R1178" s="6"/>
      <c r="S1178" s="58"/>
      <c r="T1178" s="58"/>
    </row>
    <row r="1179" spans="1:20" ht="12.75">
      <c r="A1179" s="1654" t="s">
        <v>29</v>
      </c>
      <c r="B1179" s="50">
        <v>1</v>
      </c>
      <c r="C1179" s="492" t="s">
        <v>774</v>
      </c>
      <c r="D1179" s="263">
        <v>35</v>
      </c>
      <c r="E1179" s="263" t="s">
        <v>773</v>
      </c>
      <c r="F1179" s="1269">
        <f>SUM(G1179,H1179,I1179)</f>
        <v>45.844000000000001</v>
      </c>
      <c r="G1179" s="545">
        <v>5.6660000000000004</v>
      </c>
      <c r="H1179" s="545">
        <v>5.6</v>
      </c>
      <c r="I1179" s="546">
        <v>34.578000000000003</v>
      </c>
      <c r="J1179" s="438"/>
      <c r="K1179" s="1270">
        <f>I1179</f>
        <v>34.578000000000003</v>
      </c>
      <c r="L1179" s="547">
        <v>2248.65</v>
      </c>
      <c r="M1179" s="490">
        <f>K1179/L1179</f>
        <v>1.5377226335801481E-2</v>
      </c>
      <c r="N1179" s="491">
        <v>243.07</v>
      </c>
      <c r="O1179" s="260">
        <f t="shared" ref="O1179:O1181" si="131">M1179*N1179</f>
        <v>3.737742405443266</v>
      </c>
      <c r="P1179" s="260">
        <f t="shared" ref="P1179:P1181" si="132">M1179*60*1000</f>
        <v>922.63358014808887</v>
      </c>
      <c r="Q1179" s="261">
        <f t="shared" ref="Q1179:Q1181" si="133">P1179*N1179/1000</f>
        <v>224.26454432659597</v>
      </c>
      <c r="S1179" s="58"/>
      <c r="T1179" s="58"/>
    </row>
    <row r="1180" spans="1:20" ht="12.75">
      <c r="A1180" s="1655"/>
      <c r="B1180" s="72">
        <v>2</v>
      </c>
      <c r="C1180" s="492" t="s">
        <v>558</v>
      </c>
      <c r="D1180" s="263">
        <v>60</v>
      </c>
      <c r="E1180" s="263" t="s">
        <v>773</v>
      </c>
      <c r="F1180" s="546">
        <f>SUM(G1180,H1180,I1180)</f>
        <v>68.194999999999993</v>
      </c>
      <c r="G1180" s="546">
        <v>11.574</v>
      </c>
      <c r="H1180" s="546">
        <v>3.5449999999999999</v>
      </c>
      <c r="I1180" s="546">
        <v>53.076000000000001</v>
      </c>
      <c r="J1180" s="446"/>
      <c r="K1180" s="535">
        <f>I1180</f>
        <v>53.076000000000001</v>
      </c>
      <c r="L1180" s="494">
        <v>3378.71</v>
      </c>
      <c r="M1180" s="490">
        <f>K1180/L1180</f>
        <v>1.5708954009074468E-2</v>
      </c>
      <c r="N1180" s="491">
        <v>243.07</v>
      </c>
      <c r="O1180" s="260">
        <f t="shared" si="131"/>
        <v>3.8183754509857306</v>
      </c>
      <c r="P1180" s="260">
        <f t="shared" si="132"/>
        <v>942.53724054446809</v>
      </c>
      <c r="Q1180" s="261">
        <f t="shared" si="133"/>
        <v>229.10252705914385</v>
      </c>
      <c r="S1180" s="58"/>
      <c r="T1180" s="58"/>
    </row>
    <row r="1181" spans="1:20" ht="12.75">
      <c r="A1181" s="1655"/>
      <c r="B1181" s="20">
        <v>3</v>
      </c>
      <c r="C1181" s="492" t="s">
        <v>775</v>
      </c>
      <c r="D1181" s="263">
        <v>30</v>
      </c>
      <c r="E1181" s="263" t="s">
        <v>773</v>
      </c>
      <c r="F1181" s="546">
        <f>SUM(G1181,H1181,I1181)</f>
        <v>33.838999999999999</v>
      </c>
      <c r="G1181" s="546">
        <v>3.8119999999999998</v>
      </c>
      <c r="H1181" s="546">
        <v>4.3170000000000002</v>
      </c>
      <c r="I1181" s="546">
        <v>25.71</v>
      </c>
      <c r="J1181" s="446"/>
      <c r="K1181" s="535">
        <f>I1181</f>
        <v>25.71</v>
      </c>
      <c r="L1181" s="494">
        <v>1665.94</v>
      </c>
      <c r="M1181" s="493">
        <f t="shared" ref="M1181" si="134">K1181/L1181</f>
        <v>1.543272866969999E-2</v>
      </c>
      <c r="N1181" s="491">
        <v>243.07</v>
      </c>
      <c r="O1181" s="260">
        <f t="shared" si="131"/>
        <v>3.7512333577439763</v>
      </c>
      <c r="P1181" s="260">
        <f t="shared" si="132"/>
        <v>925.96372018199941</v>
      </c>
      <c r="Q1181" s="267">
        <f t="shared" si="133"/>
        <v>225.0740014646386</v>
      </c>
      <c r="S1181" s="58"/>
      <c r="T1181" s="58"/>
    </row>
    <row r="1182" spans="1:20" ht="12.75">
      <c r="A1182" s="1655"/>
      <c r="B1182" s="20">
        <v>4</v>
      </c>
      <c r="C1182" s="492"/>
      <c r="D1182" s="263"/>
      <c r="E1182" s="263"/>
      <c r="F1182" s="494"/>
      <c r="G1182" s="546"/>
      <c r="H1182" s="546"/>
      <c r="I1182" s="546"/>
      <c r="J1182" s="446"/>
      <c r="K1182" s="554"/>
      <c r="L1182" s="494"/>
      <c r="M1182" s="493"/>
      <c r="N1182" s="491"/>
      <c r="O1182" s="266"/>
      <c r="P1182" s="260"/>
      <c r="Q1182" s="267"/>
      <c r="S1182" s="58"/>
      <c r="T1182" s="58"/>
    </row>
    <row r="1183" spans="1:20" ht="12.75">
      <c r="A1183" s="1655"/>
      <c r="B1183" s="20">
        <v>5</v>
      </c>
      <c r="C1183" s="492"/>
      <c r="D1183" s="263"/>
      <c r="E1183" s="263"/>
      <c r="F1183" s="494"/>
      <c r="G1183" s="546"/>
      <c r="H1183" s="546"/>
      <c r="I1183" s="546"/>
      <c r="J1183" s="446"/>
      <c r="K1183" s="554"/>
      <c r="L1183" s="494"/>
      <c r="M1183" s="493"/>
      <c r="N1183" s="491"/>
      <c r="O1183" s="266"/>
      <c r="P1183" s="260"/>
      <c r="Q1183" s="267"/>
      <c r="S1183" s="58"/>
      <c r="T1183" s="58"/>
    </row>
    <row r="1184" spans="1:20" ht="12.75">
      <c r="A1184" s="1655"/>
      <c r="B1184" s="20">
        <v>6</v>
      </c>
      <c r="C1184" s="492"/>
      <c r="D1184" s="263"/>
      <c r="E1184" s="263"/>
      <c r="F1184" s="494"/>
      <c r="G1184" s="546"/>
      <c r="H1184" s="546"/>
      <c r="I1184" s="546"/>
      <c r="J1184" s="446"/>
      <c r="K1184" s="554"/>
      <c r="L1184" s="494"/>
      <c r="M1184" s="493"/>
      <c r="N1184" s="491"/>
      <c r="O1184" s="266"/>
      <c r="P1184" s="260"/>
      <c r="Q1184" s="267"/>
      <c r="S1184" s="58"/>
      <c r="T1184" s="58"/>
    </row>
    <row r="1185" spans="1:20" ht="12.75">
      <c r="A1185" s="1655"/>
      <c r="B1185" s="20">
        <v>7</v>
      </c>
      <c r="C1185" s="492"/>
      <c r="D1185" s="263"/>
      <c r="E1185" s="263"/>
      <c r="F1185" s="494"/>
      <c r="G1185" s="546"/>
      <c r="H1185" s="546"/>
      <c r="I1185" s="546"/>
      <c r="J1185" s="446"/>
      <c r="K1185" s="554"/>
      <c r="L1185" s="494"/>
      <c r="M1185" s="493"/>
      <c r="N1185" s="491"/>
      <c r="O1185" s="266"/>
      <c r="P1185" s="260"/>
      <c r="Q1185" s="267"/>
      <c r="S1185" s="58"/>
      <c r="T1185" s="58"/>
    </row>
    <row r="1186" spans="1:20" ht="12.75">
      <c r="A1186" s="1655"/>
      <c r="B1186" s="20">
        <v>8</v>
      </c>
      <c r="C1186" s="492"/>
      <c r="D1186" s="263"/>
      <c r="E1186" s="263"/>
      <c r="F1186" s="494"/>
      <c r="G1186" s="546"/>
      <c r="H1186" s="546"/>
      <c r="I1186" s="546"/>
      <c r="J1186" s="446"/>
      <c r="K1186" s="554"/>
      <c r="L1186" s="494"/>
      <c r="M1186" s="493"/>
      <c r="N1186" s="491"/>
      <c r="O1186" s="266"/>
      <c r="P1186" s="260"/>
      <c r="Q1186" s="267"/>
      <c r="S1186" s="58"/>
      <c r="T1186" s="58"/>
    </row>
    <row r="1187" spans="1:20" ht="12.75">
      <c r="A1187" s="1655"/>
      <c r="B1187" s="51">
        <v>9</v>
      </c>
      <c r="C1187" s="492"/>
      <c r="D1187" s="263"/>
      <c r="E1187" s="263"/>
      <c r="F1187" s="494"/>
      <c r="G1187" s="546"/>
      <c r="H1187" s="546"/>
      <c r="I1187" s="546"/>
      <c r="J1187" s="446"/>
      <c r="K1187" s="554"/>
      <c r="L1187" s="494"/>
      <c r="M1187" s="493"/>
      <c r="N1187" s="491"/>
      <c r="O1187" s="266"/>
      <c r="P1187" s="260"/>
      <c r="Q1187" s="267"/>
      <c r="S1187" s="58"/>
      <c r="T1187" s="58"/>
    </row>
    <row r="1188" spans="1:20" ht="13.5" thickBot="1">
      <c r="A1188" s="1656"/>
      <c r="B1188" s="51">
        <v>10</v>
      </c>
      <c r="C1188" s="492"/>
      <c r="D1188" s="449"/>
      <c r="E1188" s="449"/>
      <c r="F1188" s="496"/>
      <c r="G1188" s="548"/>
      <c r="H1188" s="548"/>
      <c r="I1188" s="548"/>
      <c r="J1188" s="452"/>
      <c r="K1188" s="555"/>
      <c r="L1188" s="496"/>
      <c r="M1188" s="495"/>
      <c r="N1188" s="496"/>
      <c r="O1188" s="458"/>
      <c r="P1188" s="458"/>
      <c r="Q1188" s="459"/>
      <c r="S1188" s="58"/>
      <c r="T1188" s="58"/>
    </row>
    <row r="1189" spans="1:20" ht="12.75">
      <c r="A1189" s="1657" t="s">
        <v>30</v>
      </c>
      <c r="B1189" s="114">
        <v>1</v>
      </c>
      <c r="C1189" s="497" t="s">
        <v>559</v>
      </c>
      <c r="D1189" s="460">
        <v>17</v>
      </c>
      <c r="E1189" s="498" t="s">
        <v>773</v>
      </c>
      <c r="F1189" s="933">
        <f>SUM(G1189,H1189,I1189)</f>
        <v>25.687999999999999</v>
      </c>
      <c r="G1189" s="549">
        <v>1.448</v>
      </c>
      <c r="H1189" s="549">
        <v>2.2599999999999998</v>
      </c>
      <c r="I1189" s="549">
        <v>21.98</v>
      </c>
      <c r="J1189" s="463"/>
      <c r="K1189" s="1148">
        <f>I1189</f>
        <v>21.98</v>
      </c>
      <c r="L1189" s="501">
        <v>1058.2</v>
      </c>
      <c r="M1189" s="500">
        <f>K1189/L1189</f>
        <v>2.0771120771120772E-2</v>
      </c>
      <c r="N1189" s="501">
        <v>243.07</v>
      </c>
      <c r="O1189" s="502">
        <f>M1189*N1189</f>
        <v>5.0488363258363256</v>
      </c>
      <c r="P1189" s="502">
        <f>M1189*60*1000</f>
        <v>1246.2672462672465</v>
      </c>
      <c r="Q1189" s="503">
        <f>P1189*N1189/1000</f>
        <v>302.93017955017956</v>
      </c>
      <c r="S1189" s="58"/>
      <c r="T1189" s="58"/>
    </row>
    <row r="1190" spans="1:20" ht="12.75">
      <c r="A1190" s="1659"/>
      <c r="B1190" s="115">
        <v>2</v>
      </c>
      <c r="C1190" s="504" t="s">
        <v>561</v>
      </c>
      <c r="D1190" s="465">
        <v>10</v>
      </c>
      <c r="E1190" s="465" t="s">
        <v>773</v>
      </c>
      <c r="F1190" s="933">
        <f t="shared" ref="F1190:F1198" si="135">SUM(G1190,H1190,I1190)</f>
        <v>16.59</v>
      </c>
      <c r="G1190" s="550">
        <v>1.3029999999999999</v>
      </c>
      <c r="H1190" s="550">
        <v>1.6</v>
      </c>
      <c r="I1190" s="550">
        <v>13.686999999999999</v>
      </c>
      <c r="J1190" s="468"/>
      <c r="K1190" s="1148">
        <f t="shared" ref="K1190:K1198" si="136">I1190</f>
        <v>13.686999999999999</v>
      </c>
      <c r="L1190" s="507">
        <v>705.87</v>
      </c>
      <c r="M1190" s="505">
        <f t="shared" ref="M1190:M1198" si="137">K1190/L1190</f>
        <v>1.9390255996146598E-2</v>
      </c>
      <c r="N1190" s="501">
        <v>243.07</v>
      </c>
      <c r="O1190" s="278">
        <f t="shared" ref="O1190:O1198" si="138">M1190*N1190</f>
        <v>4.7131895249833535</v>
      </c>
      <c r="P1190" s="502">
        <f t="shared" ref="P1190:P1198" si="139">M1190*60*1000</f>
        <v>1163.415359768796</v>
      </c>
      <c r="Q1190" s="279">
        <f t="shared" ref="Q1190:Q1198" si="140">P1190*N1190/1000</f>
        <v>282.79137149900123</v>
      </c>
      <c r="S1190" s="58"/>
      <c r="T1190" s="58"/>
    </row>
    <row r="1191" spans="1:20" ht="12.75">
      <c r="A1191" s="1659"/>
      <c r="B1191" s="115">
        <v>3</v>
      </c>
      <c r="C1191" s="504" t="s">
        <v>555</v>
      </c>
      <c r="D1191" s="465">
        <v>55</v>
      </c>
      <c r="E1191" s="465" t="s">
        <v>773</v>
      </c>
      <c r="F1191" s="933">
        <f t="shared" si="135"/>
        <v>62.709000000000003</v>
      </c>
      <c r="G1191" s="550">
        <v>5.5810000000000004</v>
      </c>
      <c r="H1191" s="550">
        <v>8.7799999999999994</v>
      </c>
      <c r="I1191" s="550">
        <v>48.347999999999999</v>
      </c>
      <c r="J1191" s="468"/>
      <c r="K1191" s="1148">
        <f t="shared" si="136"/>
        <v>48.347999999999999</v>
      </c>
      <c r="L1191" s="507">
        <v>2903.18</v>
      </c>
      <c r="M1191" s="505">
        <f t="shared" si="137"/>
        <v>1.6653462754634574E-2</v>
      </c>
      <c r="N1191" s="501">
        <v>243.07</v>
      </c>
      <c r="O1191" s="278">
        <f t="shared" si="138"/>
        <v>4.0479571917690258</v>
      </c>
      <c r="P1191" s="502">
        <f t="shared" si="139"/>
        <v>999.20776527807448</v>
      </c>
      <c r="Q1191" s="279">
        <f t="shared" si="140"/>
        <v>242.87743150614156</v>
      </c>
      <c r="S1191" s="58"/>
      <c r="T1191" s="58"/>
    </row>
    <row r="1192" spans="1:20" ht="12.75">
      <c r="A1192" s="1659"/>
      <c r="B1192" s="115">
        <v>4</v>
      </c>
      <c r="C1192" s="504" t="s">
        <v>562</v>
      </c>
      <c r="D1192" s="465">
        <v>55</v>
      </c>
      <c r="E1192" s="465" t="s">
        <v>773</v>
      </c>
      <c r="F1192" s="933">
        <f t="shared" si="135"/>
        <v>63.486000000000004</v>
      </c>
      <c r="G1192" s="550">
        <v>6.1310000000000002</v>
      </c>
      <c r="H1192" s="550">
        <v>8.8000000000000007</v>
      </c>
      <c r="I1192" s="550">
        <v>48.555</v>
      </c>
      <c r="J1192" s="468"/>
      <c r="K1192" s="1148">
        <f t="shared" si="136"/>
        <v>48.555</v>
      </c>
      <c r="L1192" s="507">
        <v>2542.62</v>
      </c>
      <c r="M1192" s="505">
        <f t="shared" si="137"/>
        <v>1.9096443825660146E-2</v>
      </c>
      <c r="N1192" s="501">
        <v>243.07</v>
      </c>
      <c r="O1192" s="278">
        <f t="shared" si="138"/>
        <v>4.6417726007032112</v>
      </c>
      <c r="P1192" s="502">
        <f t="shared" si="139"/>
        <v>1145.7866295396086</v>
      </c>
      <c r="Q1192" s="279">
        <f t="shared" si="140"/>
        <v>278.50635604219269</v>
      </c>
      <c r="S1192" s="58"/>
      <c r="T1192" s="58"/>
    </row>
    <row r="1193" spans="1:20" ht="12.75">
      <c r="A1193" s="1659"/>
      <c r="B1193" s="115">
        <v>5</v>
      </c>
      <c r="C1193" s="504" t="s">
        <v>556</v>
      </c>
      <c r="D1193" s="465">
        <v>60</v>
      </c>
      <c r="E1193" s="465" t="s">
        <v>773</v>
      </c>
      <c r="F1193" s="933">
        <f t="shared" si="135"/>
        <v>59.311999999999998</v>
      </c>
      <c r="G1193" s="550">
        <v>5.9320000000000004</v>
      </c>
      <c r="H1193" s="550">
        <v>8.3000000000000007</v>
      </c>
      <c r="I1193" s="550">
        <v>45.08</v>
      </c>
      <c r="J1193" s="468"/>
      <c r="K1193" s="1148">
        <f t="shared" si="136"/>
        <v>45.08</v>
      </c>
      <c r="L1193" s="507">
        <v>2816.38</v>
      </c>
      <c r="M1193" s="505">
        <f t="shared" si="137"/>
        <v>1.6006362777750159E-2</v>
      </c>
      <c r="N1193" s="501">
        <v>243.07</v>
      </c>
      <c r="O1193" s="278">
        <f t="shared" si="138"/>
        <v>3.890666600387731</v>
      </c>
      <c r="P1193" s="502">
        <f t="shared" si="139"/>
        <v>960.38176666500954</v>
      </c>
      <c r="Q1193" s="279">
        <f t="shared" si="140"/>
        <v>233.43999602326386</v>
      </c>
      <c r="S1193" s="58"/>
      <c r="T1193" s="58"/>
    </row>
    <row r="1194" spans="1:20" ht="12.75">
      <c r="A1194" s="1659"/>
      <c r="B1194" s="115">
        <v>6</v>
      </c>
      <c r="C1194" s="504" t="s">
        <v>557</v>
      </c>
      <c r="D1194" s="465">
        <v>60</v>
      </c>
      <c r="E1194" s="465" t="s">
        <v>773</v>
      </c>
      <c r="F1194" s="933">
        <f t="shared" si="135"/>
        <v>62.150000000000006</v>
      </c>
      <c r="G1194" s="550">
        <v>6.7709999999999999</v>
      </c>
      <c r="H1194" s="550">
        <v>9.6</v>
      </c>
      <c r="I1194" s="550">
        <v>45.779000000000003</v>
      </c>
      <c r="J1194" s="468"/>
      <c r="K1194" s="1148">
        <f t="shared" si="136"/>
        <v>45.779000000000003</v>
      </c>
      <c r="L1194" s="507">
        <v>2501.58</v>
      </c>
      <c r="M1194" s="505">
        <f t="shared" si="137"/>
        <v>1.8300034378272934E-2</v>
      </c>
      <c r="N1194" s="501">
        <v>243.07</v>
      </c>
      <c r="O1194" s="278">
        <f t="shared" si="138"/>
        <v>4.448189356326802</v>
      </c>
      <c r="P1194" s="502">
        <f t="shared" si="139"/>
        <v>1098.002062696376</v>
      </c>
      <c r="Q1194" s="279">
        <f t="shared" si="140"/>
        <v>266.8913613796081</v>
      </c>
      <c r="S1194" s="58"/>
      <c r="T1194" s="58"/>
    </row>
    <row r="1195" spans="1:20" ht="12.75">
      <c r="A1195" s="1659"/>
      <c r="B1195" s="115">
        <v>7</v>
      </c>
      <c r="C1195" s="504" t="s">
        <v>563</v>
      </c>
      <c r="D1195" s="465">
        <v>55</v>
      </c>
      <c r="E1195" s="465" t="s">
        <v>773</v>
      </c>
      <c r="F1195" s="933">
        <f t="shared" si="135"/>
        <v>63.521000000000001</v>
      </c>
      <c r="G1195" s="550">
        <v>7.0010000000000003</v>
      </c>
      <c r="H1195" s="550">
        <v>6.85</v>
      </c>
      <c r="I1195" s="550">
        <v>49.67</v>
      </c>
      <c r="J1195" s="468"/>
      <c r="K1195" s="1148">
        <f t="shared" si="136"/>
        <v>49.67</v>
      </c>
      <c r="L1195" s="507">
        <v>2639.89</v>
      </c>
      <c r="M1195" s="505">
        <f t="shared" si="137"/>
        <v>1.881517790513999E-2</v>
      </c>
      <c r="N1195" s="501">
        <v>243.07</v>
      </c>
      <c r="O1195" s="278">
        <f t="shared" si="138"/>
        <v>4.5734052934023772</v>
      </c>
      <c r="P1195" s="502">
        <f t="shared" si="139"/>
        <v>1128.9106743083994</v>
      </c>
      <c r="Q1195" s="279">
        <f t="shared" si="140"/>
        <v>274.40431760414265</v>
      </c>
      <c r="S1195" s="58"/>
      <c r="T1195" s="58"/>
    </row>
    <row r="1196" spans="1:20" ht="12.75">
      <c r="A1196" s="1659"/>
      <c r="B1196" s="115">
        <v>8</v>
      </c>
      <c r="C1196" s="504" t="s">
        <v>290</v>
      </c>
      <c r="D1196" s="465">
        <v>25</v>
      </c>
      <c r="E1196" s="465" t="s">
        <v>773</v>
      </c>
      <c r="F1196" s="933">
        <f t="shared" si="135"/>
        <v>26.756999999999998</v>
      </c>
      <c r="G1196" s="550">
        <v>1.252</v>
      </c>
      <c r="H1196" s="550">
        <v>3.4449999999999998</v>
      </c>
      <c r="I1196" s="550">
        <v>22.06</v>
      </c>
      <c r="J1196" s="468"/>
      <c r="K1196" s="1148">
        <f t="shared" si="136"/>
        <v>22.06</v>
      </c>
      <c r="L1196" s="507">
        <v>1073.72</v>
      </c>
      <c r="M1196" s="505">
        <f t="shared" si="137"/>
        <v>2.0545393584919715E-2</v>
      </c>
      <c r="N1196" s="501">
        <v>243.07</v>
      </c>
      <c r="O1196" s="278">
        <f t="shared" si="138"/>
        <v>4.9939688186864348</v>
      </c>
      <c r="P1196" s="502">
        <f t="shared" si="139"/>
        <v>1232.723615095183</v>
      </c>
      <c r="Q1196" s="279">
        <f t="shared" si="140"/>
        <v>299.63812912118613</v>
      </c>
      <c r="S1196" s="58"/>
      <c r="T1196" s="58"/>
    </row>
    <row r="1197" spans="1:20" ht="12.75">
      <c r="A1197" s="1659"/>
      <c r="B1197" s="115">
        <v>9</v>
      </c>
      <c r="C1197" s="504" t="s">
        <v>252</v>
      </c>
      <c r="D1197" s="465">
        <v>45</v>
      </c>
      <c r="E1197" s="465" t="s">
        <v>773</v>
      </c>
      <c r="F1197" s="933">
        <f t="shared" si="135"/>
        <v>60.728000000000002</v>
      </c>
      <c r="G1197" s="550">
        <v>7.5170000000000003</v>
      </c>
      <c r="H1197" s="550">
        <v>7.2</v>
      </c>
      <c r="I1197" s="550">
        <v>46.011000000000003</v>
      </c>
      <c r="J1197" s="468"/>
      <c r="K1197" s="1148">
        <f t="shared" si="136"/>
        <v>46.011000000000003</v>
      </c>
      <c r="L1197" s="507">
        <v>2197.71</v>
      </c>
      <c r="M1197" s="505">
        <f t="shared" si="137"/>
        <v>2.0935883260302771E-2</v>
      </c>
      <c r="N1197" s="501">
        <v>243.07</v>
      </c>
      <c r="O1197" s="278">
        <f t="shared" si="138"/>
        <v>5.0888851440817948</v>
      </c>
      <c r="P1197" s="502">
        <f t="shared" si="139"/>
        <v>1256.1529956181662</v>
      </c>
      <c r="Q1197" s="279">
        <f t="shared" si="140"/>
        <v>305.33310864490767</v>
      </c>
      <c r="S1197" s="58"/>
      <c r="T1197" s="58"/>
    </row>
    <row r="1198" spans="1:20" ht="13.5" thickBot="1">
      <c r="A1198" s="1660"/>
      <c r="B1198" s="118">
        <v>10</v>
      </c>
      <c r="C1198" s="541" t="s">
        <v>776</v>
      </c>
      <c r="D1198" s="472">
        <v>30</v>
      </c>
      <c r="E1198" s="472" t="s">
        <v>773</v>
      </c>
      <c r="F1198" s="852">
        <f t="shared" si="135"/>
        <v>40.698999999999998</v>
      </c>
      <c r="G1198" s="852">
        <v>2.0950000000000002</v>
      </c>
      <c r="H1198" s="852">
        <f>4.8+0.331</f>
        <v>5.1310000000000002</v>
      </c>
      <c r="I1198" s="852">
        <v>33.472999999999999</v>
      </c>
      <c r="J1198" s="475"/>
      <c r="K1198" s="542">
        <f t="shared" si="136"/>
        <v>33.472999999999999</v>
      </c>
      <c r="L1198" s="543">
        <v>1747.33</v>
      </c>
      <c r="M1198" s="508">
        <f t="shared" si="137"/>
        <v>1.9156656155391368E-2</v>
      </c>
      <c r="N1198" s="543">
        <v>243.07</v>
      </c>
      <c r="O1198" s="282">
        <f t="shared" si="138"/>
        <v>4.6564084116909799</v>
      </c>
      <c r="P1198" s="282">
        <f t="shared" si="139"/>
        <v>1149.399369323482</v>
      </c>
      <c r="Q1198" s="283">
        <f t="shared" si="140"/>
        <v>279.38450470145881</v>
      </c>
      <c r="S1198" s="58"/>
      <c r="T1198" s="58"/>
    </row>
    <row r="1199" spans="1:20" ht="12.75">
      <c r="A1199" s="1632" t="s">
        <v>12</v>
      </c>
      <c r="B1199" s="55">
        <v>1</v>
      </c>
      <c r="C1199" s="97" t="s">
        <v>253</v>
      </c>
      <c r="D1199" s="382">
        <v>18</v>
      </c>
      <c r="E1199" s="509" t="s">
        <v>773</v>
      </c>
      <c r="F1199" s="1266">
        <f>SUM(G1199,H1199,I1199)</f>
        <v>31.373999999999999</v>
      </c>
      <c r="G1199" s="350">
        <v>0.97499999999999998</v>
      </c>
      <c r="H1199" s="350">
        <v>2.88</v>
      </c>
      <c r="I1199" s="350">
        <v>27.518999999999998</v>
      </c>
      <c r="J1199" s="224"/>
      <c r="K1199" s="359">
        <f>I1199</f>
        <v>27.518999999999998</v>
      </c>
      <c r="L1199" s="309">
        <v>1120.9000000000001</v>
      </c>
      <c r="M1199" s="308">
        <f>K1199/L1199</f>
        <v>2.4550807386921222E-2</v>
      </c>
      <c r="N1199" s="309">
        <v>243.07</v>
      </c>
      <c r="O1199" s="310">
        <f>M1199*N1199</f>
        <v>5.9675647515389416</v>
      </c>
      <c r="P1199" s="310">
        <f>M1199*60*1000</f>
        <v>1473.0484432152732</v>
      </c>
      <c r="Q1199" s="311">
        <f>P1199*N1199/1000</f>
        <v>358.05388509233643</v>
      </c>
      <c r="S1199" s="58"/>
      <c r="T1199" s="58"/>
    </row>
    <row r="1200" spans="1:20" ht="12.75">
      <c r="A1200" s="1633"/>
      <c r="B1200" s="55">
        <v>2</v>
      </c>
      <c r="C1200" s="383" t="s">
        <v>291</v>
      </c>
      <c r="D1200" s="384">
        <v>20</v>
      </c>
      <c r="E1200" s="509" t="s">
        <v>773</v>
      </c>
      <c r="F1200" s="889">
        <f t="shared" ref="F1200:F1208" si="141">SUM(G1200,H1200,I1200)</f>
        <v>30.984000000000002</v>
      </c>
      <c r="G1200" s="889">
        <v>1.1100000000000001</v>
      </c>
      <c r="H1200" s="889">
        <v>3.2</v>
      </c>
      <c r="I1200" s="889">
        <v>26.673999999999999</v>
      </c>
      <c r="J1200" s="230"/>
      <c r="K1200" s="342">
        <f t="shared" ref="K1200:K1208" si="142">I1200</f>
        <v>26.673999999999999</v>
      </c>
      <c r="L1200" s="387">
        <v>1061.6199999999999</v>
      </c>
      <c r="M1200" s="386">
        <f t="shared" ref="M1200:M1208" si="143">K1200/L1200</f>
        <v>2.5125751210414275E-2</v>
      </c>
      <c r="N1200" s="309">
        <v>243.07</v>
      </c>
      <c r="O1200" s="388">
        <f t="shared" ref="O1200:O1208" si="144">M1200*N1200</f>
        <v>6.1073163467153977</v>
      </c>
      <c r="P1200" s="310">
        <f t="shared" ref="P1200:P1208" si="145">M1200*60*1000</f>
        <v>1507.5450726248564</v>
      </c>
      <c r="Q1200" s="389">
        <f t="shared" ref="Q1200:Q1208" si="146">P1200*N1200/1000</f>
        <v>366.43898080292382</v>
      </c>
      <c r="S1200" s="58"/>
      <c r="T1200" s="58"/>
    </row>
    <row r="1201" spans="1:20" ht="12.75">
      <c r="A1201" s="1633"/>
      <c r="B1201" s="55">
        <v>3</v>
      </c>
      <c r="C1201" s="383" t="s">
        <v>564</v>
      </c>
      <c r="D1201" s="384">
        <v>18</v>
      </c>
      <c r="E1201" s="509" t="s">
        <v>773</v>
      </c>
      <c r="F1201" s="889">
        <f t="shared" si="141"/>
        <v>28.288</v>
      </c>
      <c r="G1201" s="889">
        <v>0.42399999999999999</v>
      </c>
      <c r="H1201" s="889">
        <v>3.04</v>
      </c>
      <c r="I1201" s="889">
        <v>24.824000000000002</v>
      </c>
      <c r="J1201" s="230"/>
      <c r="K1201" s="342">
        <f t="shared" si="142"/>
        <v>24.824000000000002</v>
      </c>
      <c r="L1201" s="387">
        <v>966.6</v>
      </c>
      <c r="M1201" s="386">
        <f t="shared" si="143"/>
        <v>2.5681771156631492E-2</v>
      </c>
      <c r="N1201" s="309">
        <v>243.07</v>
      </c>
      <c r="O1201" s="388">
        <f t="shared" si="144"/>
        <v>6.2424681150424162</v>
      </c>
      <c r="P1201" s="310">
        <f t="shared" si="145"/>
        <v>1540.9062693978894</v>
      </c>
      <c r="Q1201" s="389">
        <f t="shared" si="146"/>
        <v>374.54808690254492</v>
      </c>
      <c r="S1201" s="58"/>
      <c r="T1201" s="58"/>
    </row>
    <row r="1202" spans="1:20" ht="12.75">
      <c r="A1202" s="1634"/>
      <c r="B1202" s="26">
        <v>4</v>
      </c>
      <c r="C1202" s="383" t="s">
        <v>560</v>
      </c>
      <c r="D1202" s="384">
        <v>38</v>
      </c>
      <c r="E1202" s="509" t="s">
        <v>773</v>
      </c>
      <c r="F1202" s="889">
        <f t="shared" si="141"/>
        <v>36.134999999999998</v>
      </c>
      <c r="G1202" s="889">
        <v>0.94599999999999995</v>
      </c>
      <c r="H1202" s="889">
        <v>0.18</v>
      </c>
      <c r="I1202" s="889">
        <v>35.009</v>
      </c>
      <c r="J1202" s="230"/>
      <c r="K1202" s="342">
        <f t="shared" si="142"/>
        <v>35.009</v>
      </c>
      <c r="L1202" s="387">
        <v>1477.51</v>
      </c>
      <c r="M1202" s="386">
        <f t="shared" si="143"/>
        <v>2.3694594283625831E-2</v>
      </c>
      <c r="N1202" s="309">
        <v>243.07</v>
      </c>
      <c r="O1202" s="388">
        <f t="shared" si="144"/>
        <v>5.7594450325209303</v>
      </c>
      <c r="P1202" s="310">
        <f t="shared" si="145"/>
        <v>1421.6756570175496</v>
      </c>
      <c r="Q1202" s="389">
        <f t="shared" si="146"/>
        <v>345.56670195125577</v>
      </c>
      <c r="S1202" s="58"/>
      <c r="T1202" s="58"/>
    </row>
    <row r="1203" spans="1:20" ht="12.75">
      <c r="A1203" s="1634"/>
      <c r="B1203" s="26">
        <v>5</v>
      </c>
      <c r="C1203" s="383" t="s">
        <v>777</v>
      </c>
      <c r="D1203" s="384">
        <v>10</v>
      </c>
      <c r="E1203" s="509" t="s">
        <v>773</v>
      </c>
      <c r="F1203" s="889">
        <f t="shared" si="141"/>
        <v>17.294</v>
      </c>
      <c r="G1203" s="889">
        <v>0.88400000000000001</v>
      </c>
      <c r="H1203" s="889">
        <f>1.7+0.157</f>
        <v>1.857</v>
      </c>
      <c r="I1203" s="889">
        <v>14.553000000000001</v>
      </c>
      <c r="J1203" s="230"/>
      <c r="K1203" s="342">
        <f t="shared" si="142"/>
        <v>14.553000000000001</v>
      </c>
      <c r="L1203" s="387">
        <v>641.72</v>
      </c>
      <c r="M1203" s="386">
        <f t="shared" si="143"/>
        <v>2.2678115065760767E-2</v>
      </c>
      <c r="N1203" s="309">
        <v>243.07</v>
      </c>
      <c r="O1203" s="388">
        <f t="shared" si="144"/>
        <v>5.5123694290344698</v>
      </c>
      <c r="P1203" s="310">
        <f t="shared" si="145"/>
        <v>1360.686903945646</v>
      </c>
      <c r="Q1203" s="389">
        <f t="shared" si="146"/>
        <v>330.74216574206815</v>
      </c>
      <c r="S1203" s="58"/>
      <c r="T1203" s="58"/>
    </row>
    <row r="1204" spans="1:20" ht="12.75">
      <c r="A1204" s="1634"/>
      <c r="B1204" s="26">
        <v>6</v>
      </c>
      <c r="C1204" s="383" t="s">
        <v>565</v>
      </c>
      <c r="D1204" s="384">
        <v>12</v>
      </c>
      <c r="E1204" s="509" t="s">
        <v>773</v>
      </c>
      <c r="F1204" s="889">
        <f t="shared" si="141"/>
        <v>19.425999999999998</v>
      </c>
      <c r="G1204" s="889">
        <v>0.76500000000000001</v>
      </c>
      <c r="H1204" s="889">
        <v>1.92</v>
      </c>
      <c r="I1204" s="889">
        <v>16.741</v>
      </c>
      <c r="J1204" s="230"/>
      <c r="K1204" s="342">
        <f t="shared" si="142"/>
        <v>16.741</v>
      </c>
      <c r="L1204" s="387">
        <v>533.79999999999995</v>
      </c>
      <c r="M1204" s="386">
        <f t="shared" si="143"/>
        <v>3.136193330835519E-2</v>
      </c>
      <c r="N1204" s="309">
        <v>243.07</v>
      </c>
      <c r="O1204" s="388">
        <f t="shared" si="144"/>
        <v>7.6231451292618955</v>
      </c>
      <c r="P1204" s="310">
        <f t="shared" si="145"/>
        <v>1881.7159985013113</v>
      </c>
      <c r="Q1204" s="389">
        <f t="shared" si="146"/>
        <v>457.38870775571371</v>
      </c>
      <c r="S1204" s="58"/>
      <c r="T1204" s="58"/>
    </row>
    <row r="1205" spans="1:20" ht="12.75">
      <c r="A1205" s="1634"/>
      <c r="B1205" s="26">
        <v>7</v>
      </c>
      <c r="C1205" s="383" t="s">
        <v>115</v>
      </c>
      <c r="D1205" s="384">
        <v>35</v>
      </c>
      <c r="E1205" s="509" t="s">
        <v>773</v>
      </c>
      <c r="F1205" s="889">
        <f t="shared" si="141"/>
        <v>33.18</v>
      </c>
      <c r="G1205" s="889">
        <v>0</v>
      </c>
      <c r="H1205" s="889">
        <v>0</v>
      </c>
      <c r="I1205" s="889">
        <v>33.18</v>
      </c>
      <c r="J1205" s="230"/>
      <c r="K1205" s="342">
        <f t="shared" si="142"/>
        <v>33.18</v>
      </c>
      <c r="L1205" s="387">
        <v>1229.18</v>
      </c>
      <c r="M1205" s="386">
        <f t="shared" si="143"/>
        <v>2.6993605493092956E-2</v>
      </c>
      <c r="N1205" s="309">
        <v>243.07</v>
      </c>
      <c r="O1205" s="388">
        <f t="shared" si="144"/>
        <v>6.5613356872061042</v>
      </c>
      <c r="P1205" s="310">
        <f t="shared" si="145"/>
        <v>1619.6163295855774</v>
      </c>
      <c r="Q1205" s="389">
        <f t="shared" si="146"/>
        <v>393.68014123236634</v>
      </c>
      <c r="S1205" s="58"/>
      <c r="T1205" s="58"/>
    </row>
    <row r="1206" spans="1:20" ht="12.75">
      <c r="A1206" s="1634"/>
      <c r="B1206" s="26">
        <v>8</v>
      </c>
      <c r="C1206" s="383" t="s">
        <v>116</v>
      </c>
      <c r="D1206" s="384">
        <v>8</v>
      </c>
      <c r="E1206" s="509" t="s">
        <v>773</v>
      </c>
      <c r="F1206" s="889">
        <f t="shared" si="141"/>
        <v>11.188000000000001</v>
      </c>
      <c r="G1206" s="889">
        <v>0</v>
      </c>
      <c r="H1206" s="889">
        <v>0</v>
      </c>
      <c r="I1206" s="889">
        <v>11.188000000000001</v>
      </c>
      <c r="J1206" s="230"/>
      <c r="K1206" s="342">
        <f t="shared" si="142"/>
        <v>11.188000000000001</v>
      </c>
      <c r="L1206" s="387">
        <v>378.95</v>
      </c>
      <c r="M1206" s="386">
        <f t="shared" si="143"/>
        <v>2.9523683863306508E-2</v>
      </c>
      <c r="N1206" s="309">
        <v>243.07</v>
      </c>
      <c r="O1206" s="388">
        <f t="shared" si="144"/>
        <v>7.176321836653913</v>
      </c>
      <c r="P1206" s="310">
        <f t="shared" si="145"/>
        <v>1771.4210317983905</v>
      </c>
      <c r="Q1206" s="389">
        <f t="shared" si="146"/>
        <v>430.57931019923473</v>
      </c>
      <c r="S1206" s="58"/>
      <c r="T1206" s="58"/>
    </row>
    <row r="1207" spans="1:20" ht="12.75">
      <c r="A1207" s="1634"/>
      <c r="B1207" s="26">
        <v>9</v>
      </c>
      <c r="C1207" s="383" t="s">
        <v>114</v>
      </c>
      <c r="D1207" s="384">
        <v>8</v>
      </c>
      <c r="E1207" s="509" t="s">
        <v>773</v>
      </c>
      <c r="F1207" s="889">
        <f t="shared" si="141"/>
        <v>12.559999999999999</v>
      </c>
      <c r="G1207" s="889">
        <v>0</v>
      </c>
      <c r="H1207" s="889">
        <v>0.02</v>
      </c>
      <c r="I1207" s="889">
        <v>12.54</v>
      </c>
      <c r="J1207" s="383"/>
      <c r="K1207" s="342">
        <f t="shared" si="142"/>
        <v>12.54</v>
      </c>
      <c r="L1207" s="387">
        <v>389.52</v>
      </c>
      <c r="M1207" s="386">
        <f t="shared" si="143"/>
        <v>3.2193468884781272E-2</v>
      </c>
      <c r="N1207" s="309">
        <v>243.07</v>
      </c>
      <c r="O1207" s="388">
        <f t="shared" si="144"/>
        <v>7.8252664818237836</v>
      </c>
      <c r="P1207" s="310">
        <f t="shared" si="145"/>
        <v>1931.6081330868765</v>
      </c>
      <c r="Q1207" s="389">
        <f t="shared" si="146"/>
        <v>469.51598890942705</v>
      </c>
      <c r="S1207" s="58"/>
      <c r="T1207" s="58"/>
    </row>
    <row r="1208" spans="1:20" ht="13.5" thickBot="1">
      <c r="A1208" s="1635"/>
      <c r="B1208" s="29">
        <v>10</v>
      </c>
      <c r="C1208" s="390" t="s">
        <v>778</v>
      </c>
      <c r="D1208" s="391">
        <v>42</v>
      </c>
      <c r="E1208" s="391" t="s">
        <v>773</v>
      </c>
      <c r="F1208" s="1146">
        <f t="shared" si="141"/>
        <v>30.59</v>
      </c>
      <c r="G1208" s="1146">
        <v>0</v>
      </c>
      <c r="H1208" s="1146">
        <v>0</v>
      </c>
      <c r="I1208" s="1146">
        <v>30.59</v>
      </c>
      <c r="J1208" s="390"/>
      <c r="K1208" s="980">
        <f t="shared" si="142"/>
        <v>30.59</v>
      </c>
      <c r="L1208" s="394">
        <v>1067.17</v>
      </c>
      <c r="M1208" s="393">
        <f t="shared" si="143"/>
        <v>2.8664598892397648E-2</v>
      </c>
      <c r="N1208" s="394">
        <v>243.07</v>
      </c>
      <c r="O1208" s="396">
        <f t="shared" si="144"/>
        <v>6.9675040527750962</v>
      </c>
      <c r="P1208" s="396">
        <f t="shared" si="145"/>
        <v>1719.875933543859</v>
      </c>
      <c r="Q1208" s="232">
        <f t="shared" si="146"/>
        <v>418.05024316650577</v>
      </c>
      <c r="S1208" s="58"/>
      <c r="T1208" s="58"/>
    </row>
    <row r="1209" spans="1:20" s="564" customFormat="1" ht="12.75">
      <c r="A1209" s="558"/>
      <c r="B1209" s="559"/>
      <c r="C1209" s="560"/>
      <c r="D1209" s="559"/>
      <c r="E1209" s="559"/>
      <c r="F1209" s="561"/>
      <c r="G1209" s="561"/>
      <c r="H1209" s="561"/>
      <c r="I1209" s="561"/>
      <c r="J1209" s="561"/>
      <c r="K1209" s="561"/>
      <c r="L1209" s="561"/>
      <c r="M1209" s="562"/>
      <c r="N1209" s="561"/>
      <c r="O1209" s="563"/>
      <c r="P1209" s="563"/>
      <c r="Q1209" s="563"/>
      <c r="S1209" s="565"/>
      <c r="T1209" s="565"/>
    </row>
    <row r="1210" spans="1:20" ht="15">
      <c r="A1210" s="1563" t="s">
        <v>48</v>
      </c>
      <c r="B1210" s="1563"/>
      <c r="C1210" s="1563"/>
      <c r="D1210" s="1563"/>
      <c r="E1210" s="1563"/>
      <c r="F1210" s="1563"/>
      <c r="G1210" s="1563"/>
      <c r="H1210" s="1563"/>
      <c r="I1210" s="1563"/>
      <c r="J1210" s="1563"/>
      <c r="K1210" s="1563"/>
      <c r="L1210" s="1563"/>
      <c r="M1210" s="1563"/>
      <c r="N1210" s="1563"/>
      <c r="O1210" s="1563"/>
      <c r="P1210" s="1563"/>
      <c r="Q1210" s="1563"/>
      <c r="S1210" s="923"/>
      <c r="T1210" s="923"/>
    </row>
    <row r="1211" spans="1:20" ht="13.5" thickBot="1">
      <c r="A1211" s="1672" t="s">
        <v>727</v>
      </c>
      <c r="B1211" s="1672"/>
      <c r="C1211" s="1672"/>
      <c r="D1211" s="1672"/>
      <c r="E1211" s="1672"/>
      <c r="F1211" s="1672"/>
      <c r="G1211" s="1672"/>
      <c r="H1211" s="1672"/>
      <c r="I1211" s="1672"/>
      <c r="J1211" s="1672"/>
      <c r="K1211" s="1672"/>
      <c r="L1211" s="1672"/>
      <c r="M1211" s="1672"/>
      <c r="N1211" s="1672"/>
      <c r="O1211" s="1672"/>
      <c r="P1211" s="1672"/>
      <c r="Q1211" s="1672"/>
      <c r="S1211" s="58"/>
      <c r="T1211" s="58"/>
    </row>
    <row r="1212" spans="1:20" ht="12.75" customHeight="1">
      <c r="A1212" s="1581" t="s">
        <v>1</v>
      </c>
      <c r="B1212" s="1584" t="s">
        <v>0</v>
      </c>
      <c r="C1212" s="1565" t="s">
        <v>2</v>
      </c>
      <c r="D1212" s="1565" t="s">
        <v>3</v>
      </c>
      <c r="E1212" s="1565" t="s">
        <v>13</v>
      </c>
      <c r="F1212" s="1575" t="s">
        <v>14</v>
      </c>
      <c r="G1212" s="1576"/>
      <c r="H1212" s="1576"/>
      <c r="I1212" s="1577"/>
      <c r="J1212" s="1565" t="s">
        <v>4</v>
      </c>
      <c r="K1212" s="1565" t="s">
        <v>15</v>
      </c>
      <c r="L1212" s="1565" t="s">
        <v>5</v>
      </c>
      <c r="M1212" s="1565" t="s">
        <v>6</v>
      </c>
      <c r="N1212" s="1565" t="s">
        <v>16</v>
      </c>
      <c r="O1212" s="1621" t="s">
        <v>17</v>
      </c>
      <c r="P1212" s="1565" t="s">
        <v>25</v>
      </c>
      <c r="Q1212" s="1567" t="s">
        <v>26</v>
      </c>
      <c r="S1212" s="58"/>
      <c r="T1212" s="58"/>
    </row>
    <row r="1213" spans="1:20" s="2" customFormat="1" ht="33.75">
      <c r="A1213" s="1582"/>
      <c r="B1213" s="1585"/>
      <c r="C1213" s="1587"/>
      <c r="D1213" s="1566"/>
      <c r="E1213" s="1566"/>
      <c r="F1213" s="21" t="s">
        <v>18</v>
      </c>
      <c r="G1213" s="21" t="s">
        <v>19</v>
      </c>
      <c r="H1213" s="21" t="s">
        <v>20</v>
      </c>
      <c r="I1213" s="21" t="s">
        <v>21</v>
      </c>
      <c r="J1213" s="1566"/>
      <c r="K1213" s="1566"/>
      <c r="L1213" s="1566"/>
      <c r="M1213" s="1566"/>
      <c r="N1213" s="1566"/>
      <c r="O1213" s="1622"/>
      <c r="P1213" s="1566"/>
      <c r="Q1213" s="1568"/>
      <c r="S1213" s="58"/>
      <c r="T1213" s="58"/>
    </row>
    <row r="1214" spans="1:20" s="3" customFormat="1" ht="13.5" customHeight="1" thickBot="1">
      <c r="A1214" s="1583"/>
      <c r="B1214" s="1586"/>
      <c r="C1214" s="1588"/>
      <c r="D1214" s="43" t="s">
        <v>7</v>
      </c>
      <c r="E1214" s="43" t="s">
        <v>8</v>
      </c>
      <c r="F1214" s="43" t="s">
        <v>9</v>
      </c>
      <c r="G1214" s="43" t="s">
        <v>9</v>
      </c>
      <c r="H1214" s="43" t="s">
        <v>9</v>
      </c>
      <c r="I1214" s="43" t="s">
        <v>9</v>
      </c>
      <c r="J1214" s="43" t="s">
        <v>22</v>
      </c>
      <c r="K1214" s="43" t="s">
        <v>9</v>
      </c>
      <c r="L1214" s="43" t="s">
        <v>22</v>
      </c>
      <c r="M1214" s="43" t="s">
        <v>23</v>
      </c>
      <c r="N1214" s="43" t="s">
        <v>10</v>
      </c>
      <c r="O1214" s="43" t="s">
        <v>24</v>
      </c>
      <c r="P1214" s="44" t="s">
        <v>27</v>
      </c>
      <c r="Q1214" s="45" t="s">
        <v>28</v>
      </c>
      <c r="S1214" s="58"/>
      <c r="T1214" s="58"/>
    </row>
    <row r="1215" spans="1:20" ht="12.75">
      <c r="A1215" s="1569" t="s">
        <v>11</v>
      </c>
      <c r="B1215" s="17">
        <v>1</v>
      </c>
      <c r="C1215" s="479" t="s">
        <v>728</v>
      </c>
      <c r="D1215" s="480">
        <v>73</v>
      </c>
      <c r="E1215" s="480">
        <v>2007</v>
      </c>
      <c r="F1215" s="544">
        <f>G1215+H1215+I1215</f>
        <v>102.12199999999999</v>
      </c>
      <c r="G1215" s="544">
        <v>7.3310000000000004</v>
      </c>
      <c r="H1215" s="544">
        <v>5.84</v>
      </c>
      <c r="I1215" s="544">
        <v>88.950999999999993</v>
      </c>
      <c r="J1215" s="112">
        <v>5307.64</v>
      </c>
      <c r="K1215" s="551">
        <v>88.950999999999993</v>
      </c>
      <c r="L1215" s="112">
        <v>5307.64</v>
      </c>
      <c r="M1215" s="348">
        <f>K1215/L1215</f>
        <v>1.6759049219615494E-2</v>
      </c>
      <c r="N1215" s="347">
        <v>246.2</v>
      </c>
      <c r="O1215" s="353">
        <f>M1215*N1215</f>
        <v>4.1260779178693348</v>
      </c>
      <c r="P1215" s="353">
        <f>M1215*60*1000</f>
        <v>1005.5429531769296</v>
      </c>
      <c r="Q1215" s="176">
        <f>P1215*N1215/1000</f>
        <v>247.56467507216004</v>
      </c>
      <c r="R1215" s="6"/>
      <c r="S1215" s="58"/>
      <c r="T1215" s="58"/>
    </row>
    <row r="1216" spans="1:20" ht="12.75">
      <c r="A1216" s="1631"/>
      <c r="B1216" s="18">
        <v>2</v>
      </c>
      <c r="C1216" s="482" t="s">
        <v>729</v>
      </c>
      <c r="D1216" s="415">
        <v>15</v>
      </c>
      <c r="E1216" s="415">
        <v>1995</v>
      </c>
      <c r="F1216" s="850">
        <f>G1216+H1216+I1216</f>
        <v>27.768999999999998</v>
      </c>
      <c r="G1216" s="850">
        <v>3.0270000000000001</v>
      </c>
      <c r="H1216" s="850">
        <v>2.4</v>
      </c>
      <c r="I1216" s="850">
        <v>22.341999999999999</v>
      </c>
      <c r="J1216" s="418">
        <v>1092.6600000000001</v>
      </c>
      <c r="K1216" s="552">
        <v>22.341999999999999</v>
      </c>
      <c r="L1216" s="418">
        <v>1092.6600000000001</v>
      </c>
      <c r="M1216" s="483">
        <f t="shared" ref="M1216:M1224" si="147">K1216/L1216</f>
        <v>2.0447348672048025E-2</v>
      </c>
      <c r="N1216" s="530">
        <v>246.2</v>
      </c>
      <c r="O1216" s="180">
        <f t="shared" ref="O1216:O1234" si="148">M1216*N1216</f>
        <v>5.0341372430582236</v>
      </c>
      <c r="P1216" s="353">
        <f t="shared" ref="P1216:P1234" si="149">M1216*60*1000</f>
        <v>1226.8409203228816</v>
      </c>
      <c r="Q1216" s="181">
        <f t="shared" ref="Q1216:Q1234" si="150">P1216*N1216/1000</f>
        <v>302.04823458349341</v>
      </c>
      <c r="R1216" s="6"/>
      <c r="S1216" s="58"/>
      <c r="T1216" s="58"/>
    </row>
    <row r="1217" spans="1:20" ht="12.75">
      <c r="A1217" s="1631"/>
      <c r="B1217" s="18">
        <v>3</v>
      </c>
      <c r="C1217" s="482" t="s">
        <v>730</v>
      </c>
      <c r="D1217" s="415">
        <v>15</v>
      </c>
      <c r="E1217" s="415">
        <v>1996</v>
      </c>
      <c r="F1217" s="850">
        <f>G1217+H1217+I1217</f>
        <v>21.311</v>
      </c>
      <c r="G1217" s="850">
        <v>2.4409999999999998</v>
      </c>
      <c r="H1217" s="850">
        <v>2.4</v>
      </c>
      <c r="I1217" s="850">
        <v>16.47</v>
      </c>
      <c r="J1217" s="418">
        <v>906.06</v>
      </c>
      <c r="K1217" s="552">
        <v>16.47</v>
      </c>
      <c r="L1217" s="418">
        <v>906.06</v>
      </c>
      <c r="M1217" s="483">
        <f t="shared" si="147"/>
        <v>1.8177604132176676E-2</v>
      </c>
      <c r="N1217" s="530">
        <v>246.2</v>
      </c>
      <c r="O1217" s="180">
        <f t="shared" si="148"/>
        <v>4.4753261373418978</v>
      </c>
      <c r="P1217" s="353">
        <f t="shared" si="149"/>
        <v>1090.6562479306006</v>
      </c>
      <c r="Q1217" s="181">
        <f t="shared" si="150"/>
        <v>268.51956824051388</v>
      </c>
      <c r="R1217" s="6"/>
      <c r="S1217" s="58"/>
      <c r="T1217" s="58"/>
    </row>
    <row r="1218" spans="1:20" ht="12.75">
      <c r="A1218" s="1631"/>
      <c r="B1218" s="18">
        <v>4</v>
      </c>
      <c r="C1218" s="482" t="s">
        <v>731</v>
      </c>
      <c r="D1218" s="415">
        <v>15</v>
      </c>
      <c r="E1218" s="415">
        <v>2006</v>
      </c>
      <c r="F1218" s="850">
        <f>G1218+H1218+I1218</f>
        <v>13.664000000000001</v>
      </c>
      <c r="G1218" s="850">
        <v>2.097</v>
      </c>
      <c r="H1218" s="850">
        <v>1.2</v>
      </c>
      <c r="I1218" s="850">
        <v>10.367000000000001</v>
      </c>
      <c r="J1218" s="418">
        <v>1104.46</v>
      </c>
      <c r="K1218" s="552">
        <v>10.367000000000001</v>
      </c>
      <c r="L1218" s="418">
        <v>1104.46</v>
      </c>
      <c r="M1218" s="483">
        <f t="shared" si="147"/>
        <v>9.3864875142603624E-3</v>
      </c>
      <c r="N1218" s="530">
        <v>246.2</v>
      </c>
      <c r="O1218" s="180">
        <f t="shared" si="148"/>
        <v>2.3109532260109011</v>
      </c>
      <c r="P1218" s="353">
        <f t="shared" si="149"/>
        <v>563.18925085562182</v>
      </c>
      <c r="Q1218" s="181">
        <f t="shared" si="150"/>
        <v>138.65719356065409</v>
      </c>
      <c r="R1218" s="6"/>
      <c r="S1218" s="58"/>
      <c r="T1218" s="58"/>
    </row>
    <row r="1219" spans="1:20" ht="12.75">
      <c r="A1219" s="1631"/>
      <c r="B1219" s="18">
        <v>5</v>
      </c>
      <c r="C1219" s="482" t="s">
        <v>76</v>
      </c>
      <c r="D1219" s="415">
        <v>64</v>
      </c>
      <c r="E1219" s="415">
        <v>1961</v>
      </c>
      <c r="F1219" s="1268">
        <f t="shared" ref="F1219:F1244" si="151">G1219+H1219+I1219</f>
        <v>68.2239</v>
      </c>
      <c r="G1219" s="1268">
        <v>3.9199000000000002</v>
      </c>
      <c r="H1219" s="1268">
        <v>10.24</v>
      </c>
      <c r="I1219" s="1268">
        <v>54.064</v>
      </c>
      <c r="J1219" s="418">
        <v>2955.71</v>
      </c>
      <c r="K1219" s="552">
        <v>54.064</v>
      </c>
      <c r="L1219" s="418">
        <v>2955.71</v>
      </c>
      <c r="M1219" s="483">
        <f t="shared" si="147"/>
        <v>1.829137499957709E-2</v>
      </c>
      <c r="N1219" s="530">
        <v>246.2</v>
      </c>
      <c r="O1219" s="180">
        <f t="shared" si="148"/>
        <v>4.5033365248958797</v>
      </c>
      <c r="P1219" s="353">
        <f t="shared" si="149"/>
        <v>1097.4824999746254</v>
      </c>
      <c r="Q1219" s="181">
        <f t="shared" si="150"/>
        <v>270.20019149375275</v>
      </c>
      <c r="R1219" s="6"/>
      <c r="S1219" s="58"/>
      <c r="T1219" s="58"/>
    </row>
    <row r="1220" spans="1:20" ht="12.75">
      <c r="A1220" s="1631"/>
      <c r="B1220" s="18">
        <v>6</v>
      </c>
      <c r="C1220" s="482" t="s">
        <v>732</v>
      </c>
      <c r="D1220" s="415">
        <v>36</v>
      </c>
      <c r="E1220" s="415">
        <v>1989</v>
      </c>
      <c r="F1220" s="1268">
        <f t="shared" si="151"/>
        <v>58.509</v>
      </c>
      <c r="G1220" s="1268">
        <v>9.4410000000000007</v>
      </c>
      <c r="H1220" s="1268">
        <v>8.64</v>
      </c>
      <c r="I1220" s="1268">
        <v>40.427999999999997</v>
      </c>
      <c r="J1220" s="418">
        <v>2219.58</v>
      </c>
      <c r="K1220" s="552">
        <v>40.4</v>
      </c>
      <c r="L1220" s="418">
        <v>2219.58</v>
      </c>
      <c r="M1220" s="483">
        <f t="shared" si="147"/>
        <v>1.8201641752043179E-2</v>
      </c>
      <c r="N1220" s="530">
        <v>246.2</v>
      </c>
      <c r="O1220" s="180">
        <f t="shared" si="148"/>
        <v>4.4812441993530303</v>
      </c>
      <c r="P1220" s="353">
        <f t="shared" si="149"/>
        <v>1092.0985051225907</v>
      </c>
      <c r="Q1220" s="181">
        <f t="shared" si="150"/>
        <v>268.87465196118183</v>
      </c>
      <c r="R1220" s="6"/>
      <c r="S1220" s="58"/>
      <c r="T1220" s="58"/>
    </row>
    <row r="1221" spans="1:20" ht="12.75">
      <c r="A1221" s="1631"/>
      <c r="B1221" s="18">
        <v>7</v>
      </c>
      <c r="C1221" s="482" t="s">
        <v>100</v>
      </c>
      <c r="D1221" s="415">
        <v>48</v>
      </c>
      <c r="E1221" s="415">
        <v>1961</v>
      </c>
      <c r="F1221" s="850">
        <f t="shared" si="151"/>
        <v>49.649000000000001</v>
      </c>
      <c r="G1221" s="850">
        <v>4.03</v>
      </c>
      <c r="H1221" s="850">
        <v>7.68</v>
      </c>
      <c r="I1221" s="850">
        <v>37.939</v>
      </c>
      <c r="J1221" s="418">
        <v>2296.96</v>
      </c>
      <c r="K1221" s="552">
        <v>37.939</v>
      </c>
      <c r="L1221" s="418">
        <v>2296.96</v>
      </c>
      <c r="M1221" s="483">
        <f t="shared" si="147"/>
        <v>1.6517048620785735E-2</v>
      </c>
      <c r="N1221" s="530">
        <v>246.2</v>
      </c>
      <c r="O1221" s="180">
        <f t="shared" si="148"/>
        <v>4.0664973704374479</v>
      </c>
      <c r="P1221" s="353">
        <f t="shared" si="149"/>
        <v>991.02291724714405</v>
      </c>
      <c r="Q1221" s="181">
        <f t="shared" si="150"/>
        <v>243.98984222624688</v>
      </c>
      <c r="R1221" s="6"/>
      <c r="S1221" s="58"/>
      <c r="T1221" s="58"/>
    </row>
    <row r="1222" spans="1:20" ht="12.75">
      <c r="A1222" s="1631"/>
      <c r="B1222" s="18">
        <v>8</v>
      </c>
      <c r="C1222" s="482" t="s">
        <v>101</v>
      </c>
      <c r="D1222" s="415">
        <v>60</v>
      </c>
      <c r="E1222" s="415">
        <v>1966</v>
      </c>
      <c r="F1222" s="850">
        <f t="shared" si="151"/>
        <v>56.664999999999999</v>
      </c>
      <c r="G1222" s="850">
        <v>4.2510000000000003</v>
      </c>
      <c r="H1222" s="850">
        <v>9.6</v>
      </c>
      <c r="I1222" s="850">
        <v>42.814</v>
      </c>
      <c r="J1222" s="530">
        <v>2723.4</v>
      </c>
      <c r="K1222" s="552">
        <v>42.814</v>
      </c>
      <c r="L1222" s="418">
        <v>2723.4</v>
      </c>
      <c r="M1222" s="483">
        <f t="shared" si="147"/>
        <v>1.5720790188734669E-2</v>
      </c>
      <c r="N1222" s="530">
        <v>246.2</v>
      </c>
      <c r="O1222" s="180">
        <f t="shared" si="148"/>
        <v>3.8704585444664752</v>
      </c>
      <c r="P1222" s="353">
        <f t="shared" si="149"/>
        <v>943.24741132408008</v>
      </c>
      <c r="Q1222" s="181">
        <f t="shared" si="150"/>
        <v>232.22751266798852</v>
      </c>
      <c r="R1222" s="6"/>
      <c r="S1222" s="58"/>
      <c r="T1222" s="58"/>
    </row>
    <row r="1223" spans="1:20" ht="12.75">
      <c r="A1223" s="1631"/>
      <c r="B1223" s="18">
        <v>9</v>
      </c>
      <c r="C1223" s="482" t="s">
        <v>543</v>
      </c>
      <c r="D1223" s="415">
        <v>48</v>
      </c>
      <c r="E1223" s="415">
        <v>1964</v>
      </c>
      <c r="F1223" s="850">
        <f t="shared" si="151"/>
        <v>52.900000000000006</v>
      </c>
      <c r="G1223" s="483">
        <v>5.3</v>
      </c>
      <c r="H1223" s="850">
        <v>7.68</v>
      </c>
      <c r="I1223" s="850">
        <v>39.92</v>
      </c>
      <c r="J1223" s="418">
        <v>2296.33</v>
      </c>
      <c r="K1223" s="552">
        <v>39.92</v>
      </c>
      <c r="L1223" s="418">
        <v>2296.3000000000002</v>
      </c>
      <c r="M1223" s="483">
        <f t="shared" si="147"/>
        <v>1.7384488089535338E-2</v>
      </c>
      <c r="N1223" s="530">
        <v>246.2</v>
      </c>
      <c r="O1223" s="180">
        <f t="shared" si="148"/>
        <v>4.2800609676435997</v>
      </c>
      <c r="P1223" s="353">
        <f t="shared" si="149"/>
        <v>1043.0692853721202</v>
      </c>
      <c r="Q1223" s="181">
        <f t="shared" si="150"/>
        <v>256.80365805861601</v>
      </c>
      <c r="R1223" s="6"/>
      <c r="S1223" s="58"/>
      <c r="T1223" s="58"/>
    </row>
    <row r="1224" spans="1:20" ht="13.5" thickBot="1">
      <c r="A1224" s="1653"/>
      <c r="B1224" s="47">
        <v>10</v>
      </c>
      <c r="C1224" s="484" t="s">
        <v>95</v>
      </c>
      <c r="D1224" s="485">
        <v>48</v>
      </c>
      <c r="E1224" s="485">
        <v>1961</v>
      </c>
      <c r="F1224" s="851">
        <f t="shared" si="151"/>
        <v>51.591999999999999</v>
      </c>
      <c r="G1224" s="851">
        <v>4.3620000000000001</v>
      </c>
      <c r="H1224" s="851">
        <v>7.68</v>
      </c>
      <c r="I1224" s="851">
        <v>39.549999999999997</v>
      </c>
      <c r="J1224" s="487">
        <v>2296.96</v>
      </c>
      <c r="K1224" s="553">
        <v>39.549999999999997</v>
      </c>
      <c r="L1224" s="532">
        <v>2296.96</v>
      </c>
      <c r="M1224" s="486">
        <f t="shared" si="147"/>
        <v>1.7218410420730006E-2</v>
      </c>
      <c r="N1224" s="487">
        <v>246.2</v>
      </c>
      <c r="O1224" s="566">
        <f t="shared" si="148"/>
        <v>4.2391726455837277</v>
      </c>
      <c r="P1224" s="303">
        <f t="shared" si="149"/>
        <v>1033.1046252438002</v>
      </c>
      <c r="Q1224" s="304">
        <f t="shared" si="150"/>
        <v>254.35035873502358</v>
      </c>
      <c r="R1224" s="6"/>
      <c r="S1224" s="58"/>
      <c r="T1224" s="58"/>
    </row>
    <row r="1225" spans="1:20" ht="11.25" customHeight="1">
      <c r="A1225" s="1716" t="s">
        <v>29</v>
      </c>
      <c r="B1225" s="313">
        <v>1</v>
      </c>
      <c r="C1225" s="567" t="s">
        <v>733</v>
      </c>
      <c r="D1225" s="263">
        <v>36</v>
      </c>
      <c r="E1225" s="263">
        <v>1990</v>
      </c>
      <c r="F1225" s="545">
        <f t="shared" si="151"/>
        <v>74.707000000000008</v>
      </c>
      <c r="G1225" s="545">
        <v>5.19</v>
      </c>
      <c r="H1225" s="545">
        <v>8.64</v>
      </c>
      <c r="I1225" s="546">
        <v>60.877000000000002</v>
      </c>
      <c r="J1225" s="438">
        <v>2325.87</v>
      </c>
      <c r="K1225" s="953">
        <v>60.877000000000002</v>
      </c>
      <c r="L1225" s="438">
        <v>2325.87</v>
      </c>
      <c r="M1225" s="490">
        <f>K1225/L1225</f>
        <v>2.6173861823747674E-2</v>
      </c>
      <c r="N1225" s="491">
        <v>246.2</v>
      </c>
      <c r="O1225" s="260">
        <f t="shared" si="148"/>
        <v>6.4440047810066767</v>
      </c>
      <c r="P1225" s="260">
        <f t="shared" si="149"/>
        <v>1570.4317094248604</v>
      </c>
      <c r="Q1225" s="261">
        <f t="shared" si="150"/>
        <v>386.64028686040064</v>
      </c>
      <c r="R1225" s="6"/>
      <c r="S1225" s="58"/>
      <c r="T1225" s="58"/>
    </row>
    <row r="1226" spans="1:20" ht="12.75" customHeight="1">
      <c r="A1226" s="1717"/>
      <c r="B1226" s="293">
        <v>2</v>
      </c>
      <c r="C1226" s="567" t="s">
        <v>734</v>
      </c>
      <c r="D1226" s="263">
        <v>20</v>
      </c>
      <c r="E1226" s="263">
        <v>1983</v>
      </c>
      <c r="F1226" s="546">
        <f t="shared" si="151"/>
        <v>33.819000000000003</v>
      </c>
      <c r="G1226" s="546">
        <v>2.153</v>
      </c>
      <c r="H1226" s="546">
        <v>3.2</v>
      </c>
      <c r="I1226" s="546">
        <v>28.466000000000001</v>
      </c>
      <c r="J1226" s="446">
        <v>1058.8499999999999</v>
      </c>
      <c r="K1226" s="554">
        <v>28.466000000000001</v>
      </c>
      <c r="L1226" s="446">
        <v>1058.8499999999999</v>
      </c>
      <c r="M1226" s="490">
        <f>K1226/L1226</f>
        <v>2.6883883458469097E-2</v>
      </c>
      <c r="N1226" s="494">
        <v>246.2</v>
      </c>
      <c r="O1226" s="260">
        <f t="shared" si="148"/>
        <v>6.6188121074750912</v>
      </c>
      <c r="P1226" s="260">
        <f t="shared" si="149"/>
        <v>1613.0330075081458</v>
      </c>
      <c r="Q1226" s="261">
        <f t="shared" si="150"/>
        <v>397.12872644850546</v>
      </c>
      <c r="R1226" s="6"/>
      <c r="S1226" s="58"/>
      <c r="T1226" s="58"/>
    </row>
    <row r="1227" spans="1:20" ht="12.75" customHeight="1">
      <c r="A1227" s="1717"/>
      <c r="B1227" s="293">
        <v>3</v>
      </c>
      <c r="C1227" s="492" t="s">
        <v>735</v>
      </c>
      <c r="D1227" s="263">
        <v>35</v>
      </c>
      <c r="E1227" s="263">
        <v>1988</v>
      </c>
      <c r="F1227" s="546">
        <f t="shared" si="151"/>
        <v>67.780999999999992</v>
      </c>
      <c r="G1227" s="546">
        <v>4.968</v>
      </c>
      <c r="H1227" s="546">
        <v>8.4</v>
      </c>
      <c r="I1227" s="546">
        <v>54.412999999999997</v>
      </c>
      <c r="J1227" s="446">
        <v>2071.39</v>
      </c>
      <c r="K1227" s="554">
        <v>54.412999999999997</v>
      </c>
      <c r="L1227" s="446">
        <v>2071.39</v>
      </c>
      <c r="M1227" s="493">
        <f t="shared" ref="M1227:M1234" si="152">K1227/L1227</f>
        <v>2.6268833971391192E-2</v>
      </c>
      <c r="N1227" s="494">
        <v>246.2</v>
      </c>
      <c r="O1227" s="260">
        <f t="shared" si="148"/>
        <v>6.4673869237565107</v>
      </c>
      <c r="P1227" s="260">
        <f t="shared" si="149"/>
        <v>1576.1300382834715</v>
      </c>
      <c r="Q1227" s="267">
        <f t="shared" si="150"/>
        <v>388.04321542539071</v>
      </c>
      <c r="R1227" s="6"/>
      <c r="S1227" s="58"/>
      <c r="T1227" s="58"/>
    </row>
    <row r="1228" spans="1:20" ht="12.75" customHeight="1">
      <c r="A1228" s="1717"/>
      <c r="B1228" s="293">
        <v>4</v>
      </c>
      <c r="C1228" s="492" t="s">
        <v>736</v>
      </c>
      <c r="D1228" s="263">
        <v>20</v>
      </c>
      <c r="E1228" s="263">
        <v>1986</v>
      </c>
      <c r="F1228" s="546">
        <f t="shared" si="151"/>
        <v>34.384999999999998</v>
      </c>
      <c r="G1228" s="546">
        <v>2.0419999999999998</v>
      </c>
      <c r="H1228" s="546">
        <v>3.2</v>
      </c>
      <c r="I1228" s="546">
        <v>29.143000000000001</v>
      </c>
      <c r="J1228" s="446">
        <v>1054.27</v>
      </c>
      <c r="K1228" s="554">
        <v>29.143000000000001</v>
      </c>
      <c r="L1228" s="446">
        <v>1054.27</v>
      </c>
      <c r="M1228" s="493">
        <f t="shared" si="152"/>
        <v>2.764282394453034E-2</v>
      </c>
      <c r="N1228" s="494">
        <v>246.2</v>
      </c>
      <c r="O1228" s="266">
        <f t="shared" si="148"/>
        <v>6.8056632551433696</v>
      </c>
      <c r="P1228" s="260">
        <f t="shared" si="149"/>
        <v>1658.5694366718205</v>
      </c>
      <c r="Q1228" s="267">
        <f t="shared" si="150"/>
        <v>408.33979530860222</v>
      </c>
      <c r="R1228" s="6"/>
      <c r="S1228" s="58"/>
      <c r="T1228" s="58"/>
    </row>
    <row r="1229" spans="1:20" ht="12.75" customHeight="1">
      <c r="A1229" s="1717"/>
      <c r="B1229" s="293">
        <v>5</v>
      </c>
      <c r="C1229" s="492" t="s">
        <v>437</v>
      </c>
      <c r="D1229" s="263">
        <v>20</v>
      </c>
      <c r="E1229" s="263">
        <v>1984</v>
      </c>
      <c r="F1229" s="546">
        <f t="shared" si="151"/>
        <v>35.686999999999998</v>
      </c>
      <c r="G1229" s="546">
        <v>2.8149999999999999</v>
      </c>
      <c r="H1229" s="546">
        <v>3.2</v>
      </c>
      <c r="I1229" s="546">
        <v>29.672000000000001</v>
      </c>
      <c r="J1229" s="446">
        <v>1066.7</v>
      </c>
      <c r="K1229" s="554">
        <v>29.672000000000001</v>
      </c>
      <c r="L1229" s="446">
        <v>1066.7</v>
      </c>
      <c r="M1229" s="493">
        <f t="shared" si="152"/>
        <v>2.7816630730289678E-2</v>
      </c>
      <c r="N1229" s="494">
        <v>246.2</v>
      </c>
      <c r="O1229" s="266">
        <f t="shared" si="148"/>
        <v>6.8484544857973182</v>
      </c>
      <c r="P1229" s="260">
        <f t="shared" si="149"/>
        <v>1668.9978438173807</v>
      </c>
      <c r="Q1229" s="267">
        <f t="shared" si="150"/>
        <v>410.90726914783909</v>
      </c>
      <c r="R1229" s="6"/>
      <c r="S1229" s="58"/>
      <c r="T1229" s="58"/>
    </row>
    <row r="1230" spans="1:20" ht="12.75" customHeight="1">
      <c r="A1230" s="1717"/>
      <c r="B1230" s="293">
        <v>6</v>
      </c>
      <c r="C1230" s="492" t="s">
        <v>737</v>
      </c>
      <c r="D1230" s="263">
        <v>36</v>
      </c>
      <c r="E1230" s="263">
        <v>1984</v>
      </c>
      <c r="F1230" s="546">
        <f t="shared" si="151"/>
        <v>70.015000000000001</v>
      </c>
      <c r="G1230" s="546">
        <v>2.9260000000000002</v>
      </c>
      <c r="H1230" s="546">
        <v>8.64</v>
      </c>
      <c r="I1230" s="546">
        <v>58.448999999999998</v>
      </c>
      <c r="J1230" s="446">
        <v>2094.31</v>
      </c>
      <c r="K1230" s="554">
        <v>58.448999999999998</v>
      </c>
      <c r="L1230" s="446">
        <v>2094.31</v>
      </c>
      <c r="M1230" s="493">
        <f t="shared" si="152"/>
        <v>2.790847582258596E-2</v>
      </c>
      <c r="N1230" s="494">
        <v>246.2</v>
      </c>
      <c r="O1230" s="266">
        <f t="shared" si="148"/>
        <v>6.871066747520663</v>
      </c>
      <c r="P1230" s="260">
        <f t="shared" si="149"/>
        <v>1674.5085493551576</v>
      </c>
      <c r="Q1230" s="267">
        <f t="shared" si="150"/>
        <v>412.2640048512398</v>
      </c>
      <c r="R1230" s="6"/>
      <c r="S1230" s="58"/>
      <c r="T1230" s="58"/>
    </row>
    <row r="1231" spans="1:20" ht="12.75" customHeight="1">
      <c r="A1231" s="1717"/>
      <c r="B1231" s="293">
        <v>7</v>
      </c>
      <c r="C1231" s="492" t="s">
        <v>738</v>
      </c>
      <c r="D1231" s="263">
        <v>20</v>
      </c>
      <c r="E1231" s="263">
        <v>1981</v>
      </c>
      <c r="F1231" s="546">
        <f t="shared" si="151"/>
        <v>34.024999999999999</v>
      </c>
      <c r="G1231" s="546">
        <v>1.546</v>
      </c>
      <c r="H1231" s="546">
        <v>3.2</v>
      </c>
      <c r="I1231" s="546">
        <v>29.279</v>
      </c>
      <c r="J1231" s="446">
        <v>1042.6500000000001</v>
      </c>
      <c r="K1231" s="554">
        <v>29.279</v>
      </c>
      <c r="L1231" s="446">
        <v>1042.6500000000001</v>
      </c>
      <c r="M1231" s="493">
        <f t="shared" si="152"/>
        <v>2.8081331223325179E-2</v>
      </c>
      <c r="N1231" s="494">
        <v>246.2</v>
      </c>
      <c r="O1231" s="266">
        <f t="shared" si="148"/>
        <v>6.9136237471826592</v>
      </c>
      <c r="P1231" s="260">
        <f t="shared" si="149"/>
        <v>1684.8798733995106</v>
      </c>
      <c r="Q1231" s="267">
        <f t="shared" si="150"/>
        <v>414.81742483095951</v>
      </c>
      <c r="R1231" s="6"/>
      <c r="S1231" s="58"/>
      <c r="T1231" s="58"/>
    </row>
    <row r="1232" spans="1:20" ht="12.75" customHeight="1">
      <c r="A1232" s="1717"/>
      <c r="B1232" s="293">
        <v>8</v>
      </c>
      <c r="C1232" s="492" t="s">
        <v>739</v>
      </c>
      <c r="D1232" s="263">
        <v>20</v>
      </c>
      <c r="E1232" s="263">
        <v>1982</v>
      </c>
      <c r="F1232" s="546">
        <f t="shared" si="151"/>
        <v>54.856000000000002</v>
      </c>
      <c r="G1232" s="546">
        <v>1.9870000000000001</v>
      </c>
      <c r="H1232" s="546">
        <v>6.4</v>
      </c>
      <c r="I1232" s="546">
        <v>46.469000000000001</v>
      </c>
      <c r="J1232" s="446">
        <v>1644.35</v>
      </c>
      <c r="K1232" s="554">
        <v>46.469000000000001</v>
      </c>
      <c r="L1232" s="446">
        <v>1644.35</v>
      </c>
      <c r="M1232" s="493">
        <f t="shared" si="152"/>
        <v>2.8259798704655337E-2</v>
      </c>
      <c r="N1232" s="494">
        <v>246.2</v>
      </c>
      <c r="O1232" s="266">
        <f t="shared" si="148"/>
        <v>6.9575624410861439</v>
      </c>
      <c r="P1232" s="260">
        <f t="shared" si="149"/>
        <v>1695.5879222793203</v>
      </c>
      <c r="Q1232" s="267">
        <f t="shared" si="150"/>
        <v>417.45374646516865</v>
      </c>
      <c r="R1232" s="6"/>
      <c r="S1232" s="58"/>
      <c r="T1232" s="58"/>
    </row>
    <row r="1233" spans="1:20" ht="13.5" customHeight="1">
      <c r="A1233" s="1717"/>
      <c r="B1233" s="293">
        <v>9</v>
      </c>
      <c r="C1233" s="492" t="s">
        <v>740</v>
      </c>
      <c r="D1233" s="263">
        <v>20</v>
      </c>
      <c r="E1233" s="263">
        <v>1981</v>
      </c>
      <c r="F1233" s="546">
        <f t="shared" si="151"/>
        <v>99.274000000000001</v>
      </c>
      <c r="G1233" s="546">
        <v>7.343</v>
      </c>
      <c r="H1233" s="546">
        <v>9.44</v>
      </c>
      <c r="I1233" s="546">
        <v>82.491</v>
      </c>
      <c r="J1233" s="446">
        <v>3213.36</v>
      </c>
      <c r="K1233" s="554">
        <v>82.491</v>
      </c>
      <c r="L1233" s="446">
        <v>3213.36</v>
      </c>
      <c r="M1233" s="493">
        <f t="shared" si="152"/>
        <v>2.5671259989543654E-2</v>
      </c>
      <c r="N1233" s="494">
        <v>246.2</v>
      </c>
      <c r="O1233" s="266">
        <f t="shared" si="148"/>
        <v>6.3202642094256474</v>
      </c>
      <c r="P1233" s="260">
        <f t="shared" si="149"/>
        <v>1540.2755993726191</v>
      </c>
      <c r="Q1233" s="267">
        <f t="shared" si="150"/>
        <v>379.21585256553885</v>
      </c>
      <c r="R1233" s="6"/>
      <c r="S1233" s="58"/>
      <c r="T1233" s="58"/>
    </row>
    <row r="1234" spans="1:20" ht="13.5" customHeight="1" thickBot="1">
      <c r="A1234" s="1718"/>
      <c r="B1234" s="857">
        <v>10</v>
      </c>
      <c r="C1234" s="536" t="s">
        <v>546</v>
      </c>
      <c r="D1234" s="449">
        <v>20</v>
      </c>
      <c r="E1234" s="449">
        <v>1984</v>
      </c>
      <c r="F1234" s="548">
        <f t="shared" si="151"/>
        <v>34.613999999999997</v>
      </c>
      <c r="G1234" s="548">
        <v>2.7050000000000001</v>
      </c>
      <c r="H1234" s="548">
        <v>3.2</v>
      </c>
      <c r="I1234" s="548">
        <v>28.709</v>
      </c>
      <c r="J1234" s="452">
        <v>1062.2</v>
      </c>
      <c r="K1234" s="555">
        <v>28.709</v>
      </c>
      <c r="L1234" s="452">
        <v>1062.2</v>
      </c>
      <c r="M1234" s="495">
        <f t="shared" si="152"/>
        <v>2.7027866691771794E-2</v>
      </c>
      <c r="N1234" s="496">
        <v>246.2</v>
      </c>
      <c r="O1234" s="458">
        <f t="shared" si="148"/>
        <v>6.6542607795142157</v>
      </c>
      <c r="P1234" s="458">
        <f t="shared" si="149"/>
        <v>1621.6720015063074</v>
      </c>
      <c r="Q1234" s="459">
        <f t="shared" si="150"/>
        <v>399.25564677085288</v>
      </c>
      <c r="R1234" s="6"/>
      <c r="S1234" s="58"/>
      <c r="T1234" s="58"/>
    </row>
    <row r="1235" spans="1:20" ht="12.75">
      <c r="A1235" s="1673" t="s">
        <v>30</v>
      </c>
      <c r="B1235" s="324">
        <v>1</v>
      </c>
      <c r="C1235" s="497" t="s">
        <v>544</v>
      </c>
      <c r="D1235" s="460">
        <v>20</v>
      </c>
      <c r="E1235" s="460">
        <v>1984</v>
      </c>
      <c r="F1235" s="549">
        <f t="shared" si="151"/>
        <v>38.052</v>
      </c>
      <c r="G1235" s="549">
        <v>1.7110000000000001</v>
      </c>
      <c r="H1235" s="549">
        <v>3.2</v>
      </c>
      <c r="I1235" s="549">
        <v>33.140999999999998</v>
      </c>
      <c r="J1235" s="539">
        <v>1044.93</v>
      </c>
      <c r="K1235" s="853">
        <v>33.140999999999998</v>
      </c>
      <c r="L1235" s="539">
        <v>1044.93</v>
      </c>
      <c r="M1235" s="500">
        <f>K1235/L1235</f>
        <v>3.1716000114840222E-2</v>
      </c>
      <c r="N1235" s="501">
        <v>246.2</v>
      </c>
      <c r="O1235" s="502">
        <f>M1235*N1235</f>
        <v>7.8084792282736624</v>
      </c>
      <c r="P1235" s="502">
        <f>M1235*60*1000</f>
        <v>1902.9600068904133</v>
      </c>
      <c r="Q1235" s="503">
        <f>P1235*N1235/1000</f>
        <v>468.50875369641972</v>
      </c>
      <c r="R1235" s="6"/>
      <c r="S1235" s="58"/>
      <c r="T1235" s="58"/>
    </row>
    <row r="1236" spans="1:20" ht="12.75">
      <c r="A1236" s="1674"/>
      <c r="B1236" s="316">
        <v>2</v>
      </c>
      <c r="C1236" s="504" t="s">
        <v>440</v>
      </c>
      <c r="D1236" s="465">
        <v>20</v>
      </c>
      <c r="E1236" s="465">
        <v>1984</v>
      </c>
      <c r="F1236" s="550">
        <f t="shared" si="151"/>
        <v>41.896000000000001</v>
      </c>
      <c r="G1236" s="550">
        <v>1.9319999999999999</v>
      </c>
      <c r="H1236" s="550">
        <v>3.2</v>
      </c>
      <c r="I1236" s="550">
        <v>36.764000000000003</v>
      </c>
      <c r="J1236" s="468">
        <v>1066.74</v>
      </c>
      <c r="K1236" s="556">
        <v>36.764000000000003</v>
      </c>
      <c r="L1236" s="468">
        <v>1066.74</v>
      </c>
      <c r="M1236" s="505">
        <f t="shared" ref="M1236:M1244" si="153">K1236/L1236</f>
        <v>3.4463880608208187E-2</v>
      </c>
      <c r="N1236" s="507">
        <v>246.2</v>
      </c>
      <c r="O1236" s="278">
        <f t="shared" ref="O1236:O1244" si="154">M1236*N1236</f>
        <v>8.4850074057408555</v>
      </c>
      <c r="P1236" s="502">
        <f t="shared" ref="P1236:P1244" si="155">M1236*60*1000</f>
        <v>2067.8328364924914</v>
      </c>
      <c r="Q1236" s="279">
        <f t="shared" ref="Q1236:Q1244" si="156">P1236*N1236/1000</f>
        <v>509.10044434445138</v>
      </c>
      <c r="R1236" s="6"/>
      <c r="S1236" s="58"/>
      <c r="T1236" s="58"/>
    </row>
    <row r="1237" spans="1:20" ht="12.75">
      <c r="A1237" s="1674"/>
      <c r="B1237" s="316">
        <v>3</v>
      </c>
      <c r="C1237" s="504" t="s">
        <v>439</v>
      </c>
      <c r="D1237" s="465">
        <v>20</v>
      </c>
      <c r="E1237" s="465">
        <v>1984</v>
      </c>
      <c r="F1237" s="550">
        <f t="shared" si="151"/>
        <v>40.329000000000001</v>
      </c>
      <c r="G1237" s="550">
        <v>1.4350000000000001</v>
      </c>
      <c r="H1237" s="550">
        <v>3.2</v>
      </c>
      <c r="I1237" s="550">
        <v>35.694000000000003</v>
      </c>
      <c r="J1237" s="468">
        <v>1058.05</v>
      </c>
      <c r="K1237" s="556">
        <v>35.694000000000003</v>
      </c>
      <c r="L1237" s="468">
        <v>1058.05</v>
      </c>
      <c r="M1237" s="505">
        <f t="shared" si="153"/>
        <v>3.3735645763432735E-2</v>
      </c>
      <c r="N1237" s="507">
        <v>246.2</v>
      </c>
      <c r="O1237" s="278">
        <f t="shared" si="154"/>
        <v>8.3057159869571393</v>
      </c>
      <c r="P1237" s="502">
        <f t="shared" si="155"/>
        <v>2024.1387458059644</v>
      </c>
      <c r="Q1237" s="279">
        <f t="shared" si="156"/>
        <v>498.34295921742842</v>
      </c>
      <c r="R1237" s="6"/>
      <c r="S1237" s="58"/>
      <c r="T1237" s="58"/>
    </row>
    <row r="1238" spans="1:20" ht="12.75">
      <c r="A1238" s="1674"/>
      <c r="B1238" s="316">
        <v>4</v>
      </c>
      <c r="C1238" s="504" t="s">
        <v>438</v>
      </c>
      <c r="D1238" s="465">
        <v>20</v>
      </c>
      <c r="E1238" s="465">
        <v>1984</v>
      </c>
      <c r="F1238" s="550">
        <f t="shared" si="151"/>
        <v>38.321999999999996</v>
      </c>
      <c r="G1238" s="550">
        <v>0.82799999999999996</v>
      </c>
      <c r="H1238" s="550">
        <v>3.2</v>
      </c>
      <c r="I1238" s="550">
        <v>34.293999999999997</v>
      </c>
      <c r="J1238" s="468">
        <v>1065.45</v>
      </c>
      <c r="K1238" s="556">
        <v>34.293999999999997</v>
      </c>
      <c r="L1238" s="468">
        <v>1065.45</v>
      </c>
      <c r="M1238" s="505">
        <f t="shared" si="153"/>
        <v>3.2187338683185504E-2</v>
      </c>
      <c r="N1238" s="507">
        <v>246.2</v>
      </c>
      <c r="O1238" s="278">
        <f t="shared" si="154"/>
        <v>7.9245227838002705</v>
      </c>
      <c r="P1238" s="502">
        <f t="shared" si="155"/>
        <v>1931.2403209911301</v>
      </c>
      <c r="Q1238" s="279">
        <f t="shared" si="156"/>
        <v>475.47136702801623</v>
      </c>
      <c r="R1238" s="6"/>
      <c r="S1238" s="58"/>
      <c r="T1238" s="58"/>
    </row>
    <row r="1239" spans="1:20" ht="12.75">
      <c r="A1239" s="1674"/>
      <c r="B1239" s="316">
        <v>5</v>
      </c>
      <c r="C1239" s="504" t="s">
        <v>545</v>
      </c>
      <c r="D1239" s="465">
        <v>20</v>
      </c>
      <c r="E1239" s="465">
        <v>1983</v>
      </c>
      <c r="F1239" s="550">
        <f t="shared" si="151"/>
        <v>38.433</v>
      </c>
      <c r="G1239" s="550">
        <v>1.601</v>
      </c>
      <c r="H1239" s="550">
        <v>3.2</v>
      </c>
      <c r="I1239" s="550">
        <v>33.631999999999998</v>
      </c>
      <c r="J1239" s="468">
        <v>1013.02</v>
      </c>
      <c r="K1239" s="556">
        <v>33.631999999999998</v>
      </c>
      <c r="L1239" s="468">
        <v>1013.02</v>
      </c>
      <c r="M1239" s="505">
        <f t="shared" si="153"/>
        <v>3.3199739393101814E-2</v>
      </c>
      <c r="N1239" s="507">
        <v>246.2</v>
      </c>
      <c r="O1239" s="278">
        <f t="shared" si="154"/>
        <v>8.1737758385816655</v>
      </c>
      <c r="P1239" s="502">
        <f t="shared" si="155"/>
        <v>1991.9843635861087</v>
      </c>
      <c r="Q1239" s="279">
        <f t="shared" si="156"/>
        <v>490.42655031489994</v>
      </c>
      <c r="R1239" s="6"/>
      <c r="S1239" s="58"/>
      <c r="T1239" s="58"/>
    </row>
    <row r="1240" spans="1:20" ht="12.75">
      <c r="A1240" s="1674"/>
      <c r="B1240" s="316">
        <v>6</v>
      </c>
      <c r="C1240" s="504" t="s">
        <v>741</v>
      </c>
      <c r="D1240" s="465">
        <v>20</v>
      </c>
      <c r="E1240" s="465">
        <v>1982</v>
      </c>
      <c r="F1240" s="550">
        <f t="shared" si="151"/>
        <v>39.323999999999998</v>
      </c>
      <c r="G1240" s="550">
        <v>2.2639999999999998</v>
      </c>
      <c r="H1240" s="550">
        <v>3.2</v>
      </c>
      <c r="I1240" s="550">
        <v>33.86</v>
      </c>
      <c r="J1240" s="468">
        <v>1033.95</v>
      </c>
      <c r="K1240" s="556">
        <v>33.86</v>
      </c>
      <c r="L1240" s="468">
        <v>1039</v>
      </c>
      <c r="M1240" s="505">
        <f t="shared" si="153"/>
        <v>3.2589027911453322E-2</v>
      </c>
      <c r="N1240" s="507">
        <v>246.2</v>
      </c>
      <c r="O1240" s="278">
        <f t="shared" si="154"/>
        <v>8.0234186717998082</v>
      </c>
      <c r="P1240" s="502">
        <f t="shared" si="155"/>
        <v>1955.3416746871992</v>
      </c>
      <c r="Q1240" s="279">
        <f t="shared" si="156"/>
        <v>481.40512030798845</v>
      </c>
      <c r="R1240" s="6"/>
      <c r="S1240" s="58"/>
      <c r="T1240" s="58"/>
    </row>
    <row r="1241" spans="1:20" ht="12.75">
      <c r="A1241" s="1674"/>
      <c r="B1241" s="316">
        <v>7</v>
      </c>
      <c r="C1241" s="504" t="s">
        <v>742</v>
      </c>
      <c r="D1241" s="465">
        <v>20</v>
      </c>
      <c r="E1241" s="465">
        <v>1982</v>
      </c>
      <c r="F1241" s="550">
        <f t="shared" si="151"/>
        <v>39.481999999999999</v>
      </c>
      <c r="G1241" s="550">
        <v>2.54</v>
      </c>
      <c r="H1241" s="550">
        <v>3.2</v>
      </c>
      <c r="I1241" s="550">
        <v>33.741999999999997</v>
      </c>
      <c r="J1241" s="468">
        <v>1034.1500000000001</v>
      </c>
      <c r="K1241" s="556">
        <v>33.741999999999997</v>
      </c>
      <c r="L1241" s="468">
        <v>1034.1500000000001</v>
      </c>
      <c r="M1241" s="505">
        <f t="shared" si="153"/>
        <v>3.2627761930087505E-2</v>
      </c>
      <c r="N1241" s="507">
        <v>246.2</v>
      </c>
      <c r="O1241" s="278">
        <f t="shared" si="154"/>
        <v>8.0329549871875425</v>
      </c>
      <c r="P1241" s="502">
        <f t="shared" si="155"/>
        <v>1957.6657158052503</v>
      </c>
      <c r="Q1241" s="279">
        <f t="shared" si="156"/>
        <v>481.97729923125263</v>
      </c>
      <c r="R1241" s="6"/>
      <c r="S1241" s="58"/>
      <c r="T1241" s="58"/>
    </row>
    <row r="1242" spans="1:20" ht="12.75">
      <c r="A1242" s="1674"/>
      <c r="B1242" s="316">
        <v>8</v>
      </c>
      <c r="C1242" s="504" t="s">
        <v>547</v>
      </c>
      <c r="D1242" s="465">
        <v>20</v>
      </c>
      <c r="E1242" s="465">
        <v>1982</v>
      </c>
      <c r="F1242" s="550">
        <f t="shared" si="151"/>
        <v>40.446999999999996</v>
      </c>
      <c r="G1242" s="550">
        <v>1.4350000000000001</v>
      </c>
      <c r="H1242" s="550">
        <v>3.2</v>
      </c>
      <c r="I1242" s="550">
        <v>35.811999999999998</v>
      </c>
      <c r="J1242" s="468">
        <v>1027.75</v>
      </c>
      <c r="K1242" s="556">
        <v>35.811999999999998</v>
      </c>
      <c r="L1242" s="468">
        <v>1027.75</v>
      </c>
      <c r="M1242" s="505">
        <f t="shared" si="153"/>
        <v>3.4845049866212598E-2</v>
      </c>
      <c r="N1242" s="507">
        <v>246.2</v>
      </c>
      <c r="O1242" s="278">
        <f t="shared" si="154"/>
        <v>8.5788512770615419</v>
      </c>
      <c r="P1242" s="502">
        <f t="shared" si="155"/>
        <v>2090.7029919727556</v>
      </c>
      <c r="Q1242" s="279">
        <f t="shared" si="156"/>
        <v>514.73107662369239</v>
      </c>
      <c r="R1242" s="6"/>
      <c r="S1242" s="58"/>
      <c r="T1242" s="58"/>
    </row>
    <row r="1243" spans="1:20" ht="12.75">
      <c r="A1243" s="1674"/>
      <c r="B1243" s="354">
        <v>9</v>
      </c>
      <c r="C1243" s="504" t="s">
        <v>743</v>
      </c>
      <c r="D1243" s="465">
        <v>36</v>
      </c>
      <c r="E1243" s="465">
        <v>1981</v>
      </c>
      <c r="F1243" s="550">
        <f t="shared" si="151"/>
        <v>76.807000000000002</v>
      </c>
      <c r="G1243" s="550">
        <v>4.2510000000000003</v>
      </c>
      <c r="H1243" s="550">
        <v>8.64</v>
      </c>
      <c r="I1243" s="550">
        <v>63.915999999999997</v>
      </c>
      <c r="J1243" s="468">
        <v>2072.96</v>
      </c>
      <c r="K1243" s="556">
        <v>63.915999999999997</v>
      </c>
      <c r="L1243" s="468">
        <v>2072.96</v>
      </c>
      <c r="M1243" s="505">
        <f t="shared" si="153"/>
        <v>3.0833204692806419E-2</v>
      </c>
      <c r="N1243" s="507">
        <v>246.2</v>
      </c>
      <c r="O1243" s="278">
        <f t="shared" si="154"/>
        <v>7.5911349953689404</v>
      </c>
      <c r="P1243" s="502">
        <f t="shared" si="155"/>
        <v>1849.9922815683851</v>
      </c>
      <c r="Q1243" s="279">
        <f t="shared" si="156"/>
        <v>455.4680997221364</v>
      </c>
      <c r="R1243" s="6"/>
      <c r="S1243" s="58"/>
      <c r="T1243" s="58"/>
    </row>
    <row r="1244" spans="1:20" ht="13.5" thickBot="1">
      <c r="A1244" s="1675"/>
      <c r="B1244" s="320">
        <v>10</v>
      </c>
      <c r="C1244" s="541" t="s">
        <v>739</v>
      </c>
      <c r="D1244" s="472">
        <v>20</v>
      </c>
      <c r="E1244" s="472">
        <v>1982</v>
      </c>
      <c r="F1244" s="852">
        <f t="shared" si="151"/>
        <v>54.856999999999999</v>
      </c>
      <c r="G1244" s="852">
        <v>1.988</v>
      </c>
      <c r="H1244" s="852">
        <v>6.4</v>
      </c>
      <c r="I1244" s="852">
        <v>46.469000000000001</v>
      </c>
      <c r="J1244" s="852">
        <v>1644.35</v>
      </c>
      <c r="K1244" s="557">
        <v>46.469000000000001</v>
      </c>
      <c r="L1244" s="475">
        <v>1644.35</v>
      </c>
      <c r="M1244" s="508">
        <f t="shared" si="153"/>
        <v>2.8259798704655337E-2</v>
      </c>
      <c r="N1244" s="543">
        <v>246.2</v>
      </c>
      <c r="O1244" s="282">
        <f t="shared" si="154"/>
        <v>6.9575624410861439</v>
      </c>
      <c r="P1244" s="282">
        <f t="shared" si="155"/>
        <v>1695.5879222793203</v>
      </c>
      <c r="Q1244" s="283">
        <f t="shared" si="156"/>
        <v>417.45374646516865</v>
      </c>
      <c r="R1244" s="6"/>
      <c r="S1244" s="58"/>
      <c r="T1244" s="58"/>
    </row>
    <row r="1245" spans="1:20" ht="12.75">
      <c r="A1245" s="1632" t="s">
        <v>12</v>
      </c>
      <c r="B1245" s="55">
        <v>1</v>
      </c>
      <c r="C1245" s="130"/>
      <c r="D1245" s="55"/>
      <c r="E1245" s="55"/>
      <c r="F1245" s="363"/>
      <c r="G1245" s="363"/>
      <c r="H1245" s="363"/>
      <c r="I1245" s="366"/>
      <c r="J1245" s="361"/>
      <c r="K1245" s="368"/>
      <c r="L1245" s="361"/>
      <c r="M1245" s="362"/>
      <c r="N1245" s="363"/>
      <c r="O1245" s="364"/>
      <c r="P1245" s="364"/>
      <c r="Q1245" s="367"/>
      <c r="S1245" s="58"/>
      <c r="T1245" s="58"/>
    </row>
    <row r="1246" spans="1:20" ht="12.75">
      <c r="A1246" s="1633"/>
      <c r="B1246" s="55">
        <v>2</v>
      </c>
      <c r="C1246" s="32"/>
      <c r="D1246" s="26"/>
      <c r="E1246" s="26"/>
      <c r="F1246" s="38"/>
      <c r="G1246" s="38"/>
      <c r="H1246" s="38"/>
      <c r="I1246" s="141"/>
      <c r="J1246" s="335"/>
      <c r="K1246" s="369"/>
      <c r="L1246" s="335"/>
      <c r="M1246" s="40"/>
      <c r="N1246" s="38"/>
      <c r="O1246" s="52"/>
      <c r="P1246" s="364"/>
      <c r="Q1246" s="53"/>
      <c r="S1246" s="58"/>
      <c r="T1246" s="58"/>
    </row>
    <row r="1247" spans="1:20" ht="12.75">
      <c r="A1247" s="1633"/>
      <c r="B1247" s="55">
        <v>3</v>
      </c>
      <c r="C1247" s="32"/>
      <c r="D1247" s="26"/>
      <c r="E1247" s="26"/>
      <c r="F1247" s="38"/>
      <c r="G1247" s="38"/>
      <c r="H1247" s="38"/>
      <c r="I1247" s="141"/>
      <c r="J1247" s="335"/>
      <c r="K1247" s="369"/>
      <c r="L1247" s="335"/>
      <c r="M1247" s="40"/>
      <c r="N1247" s="38"/>
      <c r="O1247" s="52"/>
      <c r="P1247" s="364"/>
      <c r="Q1247" s="53"/>
      <c r="S1247" s="58"/>
      <c r="T1247" s="58"/>
    </row>
    <row r="1248" spans="1:20" ht="12.75">
      <c r="A1248" s="1634"/>
      <c r="B1248" s="26">
        <v>4</v>
      </c>
      <c r="C1248" s="32"/>
      <c r="D1248" s="26"/>
      <c r="E1248" s="26"/>
      <c r="F1248" s="38"/>
      <c r="G1248" s="38"/>
      <c r="H1248" s="38"/>
      <c r="I1248" s="141"/>
      <c r="J1248" s="335"/>
      <c r="K1248" s="369"/>
      <c r="L1248" s="335"/>
      <c r="M1248" s="40"/>
      <c r="N1248" s="38"/>
      <c r="O1248" s="52"/>
      <c r="P1248" s="364"/>
      <c r="Q1248" s="53"/>
      <c r="S1248" s="58"/>
      <c r="T1248" s="58"/>
    </row>
    <row r="1249" spans="1:20" ht="12.75">
      <c r="A1249" s="1634"/>
      <c r="B1249" s="26">
        <v>5</v>
      </c>
      <c r="C1249" s="32"/>
      <c r="D1249" s="26"/>
      <c r="E1249" s="26"/>
      <c r="F1249" s="38"/>
      <c r="G1249" s="38"/>
      <c r="H1249" s="38"/>
      <c r="I1249" s="141"/>
      <c r="J1249" s="335"/>
      <c r="K1249" s="369"/>
      <c r="L1249" s="335"/>
      <c r="M1249" s="40"/>
      <c r="N1249" s="38"/>
      <c r="O1249" s="52"/>
      <c r="P1249" s="364"/>
      <c r="Q1249" s="53"/>
      <c r="S1249" s="58"/>
      <c r="T1249" s="58"/>
    </row>
    <row r="1250" spans="1:20" ht="12.75">
      <c r="A1250" s="1634"/>
      <c r="B1250" s="26">
        <v>6</v>
      </c>
      <c r="C1250" s="32"/>
      <c r="D1250" s="26"/>
      <c r="E1250" s="26"/>
      <c r="F1250" s="38"/>
      <c r="G1250" s="38"/>
      <c r="H1250" s="38"/>
      <c r="I1250" s="141"/>
      <c r="J1250" s="335"/>
      <c r="K1250" s="369"/>
      <c r="L1250" s="335"/>
      <c r="M1250" s="40"/>
      <c r="N1250" s="38"/>
      <c r="O1250" s="52"/>
      <c r="P1250" s="364"/>
      <c r="Q1250" s="53"/>
      <c r="S1250" s="58"/>
      <c r="T1250" s="58"/>
    </row>
    <row r="1251" spans="1:20" ht="12.75">
      <c r="A1251" s="1634"/>
      <c r="B1251" s="26">
        <v>7</v>
      </c>
      <c r="C1251" s="32"/>
      <c r="D1251" s="26"/>
      <c r="E1251" s="26"/>
      <c r="F1251" s="38"/>
      <c r="G1251" s="38"/>
      <c r="H1251" s="38"/>
      <c r="I1251" s="141"/>
      <c r="J1251" s="335"/>
      <c r="K1251" s="369"/>
      <c r="L1251" s="335"/>
      <c r="M1251" s="40"/>
      <c r="N1251" s="38"/>
      <c r="O1251" s="52"/>
      <c r="P1251" s="364"/>
      <c r="Q1251" s="53"/>
      <c r="S1251" s="58"/>
      <c r="T1251" s="58"/>
    </row>
    <row r="1252" spans="1:20" ht="12.75">
      <c r="A1252" s="1634"/>
      <c r="B1252" s="26">
        <v>8</v>
      </c>
      <c r="C1252" s="32"/>
      <c r="D1252" s="26"/>
      <c r="E1252" s="26"/>
      <c r="F1252" s="38"/>
      <c r="G1252" s="38"/>
      <c r="H1252" s="38"/>
      <c r="I1252" s="141"/>
      <c r="J1252" s="335"/>
      <c r="K1252" s="369"/>
      <c r="L1252" s="335"/>
      <c r="M1252" s="40"/>
      <c r="N1252" s="38"/>
      <c r="O1252" s="52"/>
      <c r="P1252" s="364"/>
      <c r="Q1252" s="53"/>
      <c r="S1252" s="58"/>
      <c r="T1252" s="58"/>
    </row>
    <row r="1253" spans="1:20" ht="12.75">
      <c r="A1253" s="1634"/>
      <c r="B1253" s="26">
        <v>9</v>
      </c>
      <c r="C1253" s="32"/>
      <c r="D1253" s="26"/>
      <c r="E1253" s="26"/>
      <c r="F1253" s="38"/>
      <c r="G1253" s="38"/>
      <c r="H1253" s="38"/>
      <c r="I1253" s="141"/>
      <c r="J1253" s="335"/>
      <c r="K1253" s="369"/>
      <c r="L1253" s="335"/>
      <c r="M1253" s="40"/>
      <c r="N1253" s="38"/>
      <c r="O1253" s="52"/>
      <c r="P1253" s="364"/>
      <c r="Q1253" s="53"/>
      <c r="S1253" s="58"/>
      <c r="T1253" s="58"/>
    </row>
    <row r="1254" spans="1:20" ht="13.5" thickBot="1">
      <c r="A1254" s="1635"/>
      <c r="B1254" s="29">
        <v>10</v>
      </c>
      <c r="C1254" s="35"/>
      <c r="D1254" s="29"/>
      <c r="E1254" s="29"/>
      <c r="F1254" s="41"/>
      <c r="G1254" s="41"/>
      <c r="H1254" s="41"/>
      <c r="I1254" s="371"/>
      <c r="J1254" s="372"/>
      <c r="K1254" s="373"/>
      <c r="L1254" s="372"/>
      <c r="M1254" s="56"/>
      <c r="N1254" s="41"/>
      <c r="O1254" s="54"/>
      <c r="P1254" s="54"/>
      <c r="Q1254" s="331"/>
      <c r="S1254" s="58"/>
      <c r="T1254" s="58"/>
    </row>
    <row r="1255" spans="1:20" ht="12.75">
      <c r="S1255" s="58"/>
      <c r="T1255" s="58"/>
    </row>
    <row r="1256" spans="1:20" ht="12.75">
      <c r="S1256" s="58"/>
      <c r="T1256" s="58"/>
    </row>
    <row r="1257" spans="1:20" ht="15">
      <c r="A1257" s="1563" t="s">
        <v>47</v>
      </c>
      <c r="B1257" s="1563"/>
      <c r="C1257" s="1563"/>
      <c r="D1257" s="1563"/>
      <c r="E1257" s="1563"/>
      <c r="F1257" s="1563"/>
      <c r="G1257" s="1563"/>
      <c r="H1257" s="1563"/>
      <c r="I1257" s="1563"/>
      <c r="J1257" s="1563"/>
      <c r="K1257" s="1563"/>
      <c r="L1257" s="1563"/>
      <c r="M1257" s="1563"/>
      <c r="N1257" s="1563"/>
      <c r="O1257" s="1563"/>
      <c r="P1257" s="1563"/>
      <c r="Q1257" s="1563"/>
      <c r="S1257" s="923"/>
      <c r="T1257" s="923"/>
    </row>
    <row r="1258" spans="1:20" ht="13.5" thickBot="1">
      <c r="A1258" s="1672" t="s">
        <v>828</v>
      </c>
      <c r="B1258" s="1672"/>
      <c r="C1258" s="1672"/>
      <c r="D1258" s="1672"/>
      <c r="E1258" s="1672"/>
      <c r="F1258" s="1672"/>
      <c r="G1258" s="1672"/>
      <c r="H1258" s="1672"/>
      <c r="I1258" s="1672"/>
      <c r="J1258" s="1672"/>
      <c r="K1258" s="1672"/>
      <c r="L1258" s="1672"/>
      <c r="M1258" s="1672"/>
      <c r="N1258" s="1672"/>
      <c r="O1258" s="1672"/>
      <c r="P1258" s="1672"/>
      <c r="Q1258" s="1672"/>
      <c r="S1258" s="58"/>
      <c r="T1258" s="58"/>
    </row>
    <row r="1259" spans="1:20" ht="12.75" customHeight="1">
      <c r="A1259" s="1581" t="s">
        <v>1</v>
      </c>
      <c r="B1259" s="1584" t="s">
        <v>0</v>
      </c>
      <c r="C1259" s="1565" t="s">
        <v>2</v>
      </c>
      <c r="D1259" s="1565" t="s">
        <v>3</v>
      </c>
      <c r="E1259" s="1565" t="s">
        <v>13</v>
      </c>
      <c r="F1259" s="1575" t="s">
        <v>14</v>
      </c>
      <c r="G1259" s="1576"/>
      <c r="H1259" s="1576"/>
      <c r="I1259" s="1577"/>
      <c r="J1259" s="1565" t="s">
        <v>4</v>
      </c>
      <c r="K1259" s="1565" t="s">
        <v>15</v>
      </c>
      <c r="L1259" s="1565" t="s">
        <v>5</v>
      </c>
      <c r="M1259" s="1565" t="s">
        <v>6</v>
      </c>
      <c r="N1259" s="1565" t="s">
        <v>16</v>
      </c>
      <c r="O1259" s="1621" t="s">
        <v>17</v>
      </c>
      <c r="P1259" s="1565" t="s">
        <v>25</v>
      </c>
      <c r="Q1259" s="1567" t="s">
        <v>26</v>
      </c>
      <c r="S1259" s="58"/>
      <c r="T1259" s="58"/>
    </row>
    <row r="1260" spans="1:20" s="2" customFormat="1" ht="33.75">
      <c r="A1260" s="1582"/>
      <c r="B1260" s="1585"/>
      <c r="C1260" s="1587"/>
      <c r="D1260" s="1566"/>
      <c r="E1260" s="1566"/>
      <c r="F1260" s="21" t="s">
        <v>18</v>
      </c>
      <c r="G1260" s="21" t="s">
        <v>19</v>
      </c>
      <c r="H1260" s="21" t="s">
        <v>20</v>
      </c>
      <c r="I1260" s="21" t="s">
        <v>21</v>
      </c>
      <c r="J1260" s="1566"/>
      <c r="K1260" s="1566"/>
      <c r="L1260" s="1566"/>
      <c r="M1260" s="1566"/>
      <c r="N1260" s="1566"/>
      <c r="O1260" s="1622"/>
      <c r="P1260" s="1566"/>
      <c r="Q1260" s="1568"/>
      <c r="S1260" s="58"/>
      <c r="T1260" s="58"/>
    </row>
    <row r="1261" spans="1:20" s="3" customFormat="1" ht="13.5" customHeight="1" thickBot="1">
      <c r="A1261" s="1582"/>
      <c r="B1261" s="1585"/>
      <c r="C1261" s="1587"/>
      <c r="D1261" s="9" t="s">
        <v>7</v>
      </c>
      <c r="E1261" s="9" t="s">
        <v>8</v>
      </c>
      <c r="F1261" s="9" t="s">
        <v>9</v>
      </c>
      <c r="G1261" s="9" t="s">
        <v>9</v>
      </c>
      <c r="H1261" s="9" t="s">
        <v>9</v>
      </c>
      <c r="I1261" s="9" t="s">
        <v>9</v>
      </c>
      <c r="J1261" s="9" t="s">
        <v>22</v>
      </c>
      <c r="K1261" s="9" t="s">
        <v>9</v>
      </c>
      <c r="L1261" s="9" t="s">
        <v>22</v>
      </c>
      <c r="M1261" s="9" t="s">
        <v>23</v>
      </c>
      <c r="N1261" s="9" t="s">
        <v>10</v>
      </c>
      <c r="O1261" s="9" t="s">
        <v>24</v>
      </c>
      <c r="P1261" s="22" t="s">
        <v>27</v>
      </c>
      <c r="Q1261" s="10" t="s">
        <v>28</v>
      </c>
      <c r="S1261" s="58"/>
      <c r="T1261" s="58"/>
    </row>
    <row r="1262" spans="1:20" ht="11.25" customHeight="1">
      <c r="A1262" s="1721" t="s">
        <v>11</v>
      </c>
      <c r="B1262" s="17">
        <v>1</v>
      </c>
      <c r="C1262" s="16"/>
      <c r="D1262" s="17"/>
      <c r="E1262" s="17"/>
      <c r="F1262" s="944"/>
      <c r="G1262" s="944"/>
      <c r="H1262" s="944"/>
      <c r="I1262" s="944"/>
      <c r="J1262" s="945"/>
      <c r="K1262" s="946"/>
      <c r="L1262" s="945"/>
      <c r="M1262" s="173"/>
      <c r="N1262" s="174"/>
      <c r="O1262" s="175"/>
      <c r="P1262" s="175"/>
      <c r="Q1262" s="176"/>
      <c r="S1262" s="58"/>
      <c r="T1262" s="58"/>
    </row>
    <row r="1263" spans="1:20" ht="11.25" customHeight="1">
      <c r="A1263" s="1665"/>
      <c r="B1263" s="18">
        <v>2</v>
      </c>
      <c r="C1263" s="11"/>
      <c r="D1263" s="18"/>
      <c r="E1263" s="18"/>
      <c r="F1263" s="119"/>
      <c r="G1263" s="119"/>
      <c r="H1263" s="119"/>
      <c r="I1263" s="119"/>
      <c r="J1263" s="179"/>
      <c r="K1263" s="120"/>
      <c r="L1263" s="179"/>
      <c r="M1263" s="947"/>
      <c r="N1263" s="948"/>
      <c r="O1263" s="949"/>
      <c r="P1263" s="949"/>
      <c r="Q1263" s="950"/>
      <c r="S1263" s="58"/>
      <c r="T1263" s="58"/>
    </row>
    <row r="1264" spans="1:20" ht="11.25" customHeight="1">
      <c r="A1264" s="1665"/>
      <c r="B1264" s="18">
        <v>3</v>
      </c>
      <c r="C1264" s="11"/>
      <c r="D1264" s="18"/>
      <c r="E1264" s="18"/>
      <c r="F1264" s="119"/>
      <c r="G1264" s="119"/>
      <c r="H1264" s="119"/>
      <c r="I1264" s="119"/>
      <c r="J1264" s="179"/>
      <c r="K1264" s="120"/>
      <c r="L1264" s="179"/>
      <c r="M1264" s="178"/>
      <c r="N1264" s="948"/>
      <c r="O1264" s="949"/>
      <c r="P1264" s="949"/>
      <c r="Q1264" s="181"/>
      <c r="S1264" s="58"/>
      <c r="T1264" s="58"/>
    </row>
    <row r="1265" spans="1:20" ht="11.25" customHeight="1">
      <c r="A1265" s="1665"/>
      <c r="B1265" s="18">
        <v>4</v>
      </c>
      <c r="C1265" s="11"/>
      <c r="D1265" s="18"/>
      <c r="E1265" s="18"/>
      <c r="F1265" s="951"/>
      <c r="G1265" s="119"/>
      <c r="H1265" s="119"/>
      <c r="I1265" s="119"/>
      <c r="J1265" s="179"/>
      <c r="K1265" s="952"/>
      <c r="L1265" s="948"/>
      <c r="M1265" s="178"/>
      <c r="N1265" s="948"/>
      <c r="O1265" s="180"/>
      <c r="P1265" s="353"/>
      <c r="Q1265" s="181"/>
      <c r="S1265" s="58"/>
      <c r="T1265" s="58"/>
    </row>
    <row r="1266" spans="1:20" ht="11.25" customHeight="1">
      <c r="A1266" s="1665"/>
      <c r="B1266" s="18">
        <v>5</v>
      </c>
      <c r="C1266" s="482"/>
      <c r="D1266" s="415"/>
      <c r="E1266" s="415"/>
      <c r="F1266" s="544"/>
      <c r="G1266" s="850"/>
      <c r="H1266" s="850"/>
      <c r="I1266" s="850"/>
      <c r="J1266" s="530"/>
      <c r="K1266" s="551"/>
      <c r="L1266" s="347"/>
      <c r="M1266" s="483"/>
      <c r="N1266" s="347"/>
      <c r="O1266" s="420"/>
      <c r="P1266" s="256"/>
      <c r="Q1266" s="421"/>
      <c r="S1266" s="58"/>
      <c r="T1266" s="58"/>
    </row>
    <row r="1267" spans="1:20" ht="11.25" customHeight="1">
      <c r="A1267" s="1665"/>
      <c r="B1267" s="18">
        <v>6</v>
      </c>
      <c r="C1267" s="482"/>
      <c r="D1267" s="415"/>
      <c r="E1267" s="415"/>
      <c r="F1267" s="544"/>
      <c r="G1267" s="850"/>
      <c r="H1267" s="850"/>
      <c r="I1267" s="850"/>
      <c r="J1267" s="530"/>
      <c r="K1267" s="551"/>
      <c r="L1267" s="347"/>
      <c r="M1267" s="483"/>
      <c r="N1267" s="347"/>
      <c r="O1267" s="420"/>
      <c r="P1267" s="256"/>
      <c r="Q1267" s="421"/>
      <c r="S1267" s="58"/>
      <c r="T1267" s="58"/>
    </row>
    <row r="1268" spans="1:20" ht="11.25" customHeight="1">
      <c r="A1268" s="1665"/>
      <c r="B1268" s="18">
        <v>7</v>
      </c>
      <c r="C1268" s="482"/>
      <c r="D1268" s="415"/>
      <c r="E1268" s="415"/>
      <c r="F1268" s="544"/>
      <c r="G1268" s="850"/>
      <c r="H1268" s="850"/>
      <c r="I1268" s="850"/>
      <c r="J1268" s="530"/>
      <c r="K1268" s="551"/>
      <c r="L1268" s="347"/>
      <c r="M1268" s="483"/>
      <c r="N1268" s="347"/>
      <c r="O1268" s="420"/>
      <c r="P1268" s="256"/>
      <c r="Q1268" s="421"/>
      <c r="S1268" s="58"/>
      <c r="T1268" s="58"/>
    </row>
    <row r="1269" spans="1:20" ht="11.25" customHeight="1">
      <c r="A1269" s="1665"/>
      <c r="B1269" s="18">
        <v>8</v>
      </c>
      <c r="C1269" s="482"/>
      <c r="D1269" s="415"/>
      <c r="E1269" s="415"/>
      <c r="F1269" s="544"/>
      <c r="G1269" s="850"/>
      <c r="H1269" s="850"/>
      <c r="I1269" s="850"/>
      <c r="J1269" s="530"/>
      <c r="K1269" s="551"/>
      <c r="L1269" s="347"/>
      <c r="M1269" s="483"/>
      <c r="N1269" s="347"/>
      <c r="O1269" s="420"/>
      <c r="P1269" s="256"/>
      <c r="Q1269" s="421"/>
      <c r="S1269" s="58"/>
      <c r="T1269" s="58"/>
    </row>
    <row r="1270" spans="1:20" ht="12.75" customHeight="1">
      <c r="A1270" s="1665"/>
      <c r="B1270" s="18">
        <v>9</v>
      </c>
      <c r="C1270" s="482"/>
      <c r="D1270" s="415"/>
      <c r="E1270" s="415"/>
      <c r="F1270" s="544"/>
      <c r="G1270" s="850"/>
      <c r="H1270" s="850"/>
      <c r="I1270" s="850"/>
      <c r="J1270" s="530"/>
      <c r="K1270" s="551"/>
      <c r="L1270" s="347"/>
      <c r="M1270" s="483"/>
      <c r="N1270" s="347"/>
      <c r="O1270" s="420"/>
      <c r="P1270" s="256"/>
      <c r="Q1270" s="421"/>
      <c r="S1270" s="58"/>
      <c r="T1270" s="58"/>
    </row>
    <row r="1271" spans="1:20" ht="12.75" customHeight="1" thickBot="1">
      <c r="A1271" s="1666"/>
      <c r="B1271" s="47">
        <v>10</v>
      </c>
      <c r="C1271" s="484"/>
      <c r="D1271" s="485"/>
      <c r="E1271" s="485"/>
      <c r="F1271" s="887"/>
      <c r="G1271" s="851"/>
      <c r="H1271" s="851"/>
      <c r="I1271" s="851"/>
      <c r="J1271" s="487"/>
      <c r="K1271" s="891"/>
      <c r="L1271" s="856"/>
      <c r="M1271" s="486"/>
      <c r="N1271" s="856"/>
      <c r="O1271" s="349"/>
      <c r="P1271" s="488"/>
      <c r="Q1271" s="489"/>
      <c r="S1271" s="58"/>
      <c r="T1271" s="58"/>
    </row>
    <row r="1272" spans="1:20" ht="12.75" customHeight="1">
      <c r="A1272" s="1716" t="s">
        <v>29</v>
      </c>
      <c r="B1272" s="299">
        <v>1</v>
      </c>
      <c r="C1272" s="572" t="s">
        <v>810</v>
      </c>
      <c r="D1272" s="435">
        <v>75</v>
      </c>
      <c r="E1272" s="1418" t="s">
        <v>55</v>
      </c>
      <c r="F1272" s="1419">
        <f>G1272+H1272+I1272</f>
        <v>61.286999999999999</v>
      </c>
      <c r="G1272" s="1419">
        <v>7.343</v>
      </c>
      <c r="H1272" s="1419">
        <v>11.84</v>
      </c>
      <c r="I1272" s="1419">
        <v>42.103999999999999</v>
      </c>
      <c r="J1272" s="574">
        <v>3389.14</v>
      </c>
      <c r="K1272" s="1420">
        <f>I1272</f>
        <v>42.103999999999999</v>
      </c>
      <c r="L1272" s="574">
        <f>J1272</f>
        <v>3389.14</v>
      </c>
      <c r="M1272" s="573">
        <f>K1272/L1272</f>
        <v>1.242321060800085E-2</v>
      </c>
      <c r="N1272" s="574">
        <v>328.42</v>
      </c>
      <c r="O1272" s="1421">
        <f t="shared" ref="O1272:O1281" si="157">M1272*N1272</f>
        <v>4.0800308278796393</v>
      </c>
      <c r="P1272" s="443">
        <f t="shared" ref="P1272:P1281" si="158">M1272*60*1000</f>
        <v>745.3926364800509</v>
      </c>
      <c r="Q1272" s="444">
        <f t="shared" ref="Q1272:Q1281" si="159">P1272*N1272/1000</f>
        <v>244.80184967277833</v>
      </c>
      <c r="S1272" s="58"/>
      <c r="T1272" s="58"/>
    </row>
    <row r="1273" spans="1:20" ht="12.75" customHeight="1">
      <c r="A1273" s="1717"/>
      <c r="B1273" s="293">
        <v>2</v>
      </c>
      <c r="C1273" s="492" t="s">
        <v>534</v>
      </c>
      <c r="D1273" s="263">
        <v>8</v>
      </c>
      <c r="E1273" s="263" t="s">
        <v>55</v>
      </c>
      <c r="F1273" s="546">
        <f t="shared" ref="F1273:F1300" si="160">G1273+H1273+I1273</f>
        <v>10.39</v>
      </c>
      <c r="G1273" s="546">
        <v>0.49399999999999999</v>
      </c>
      <c r="H1273" s="546">
        <v>0.64</v>
      </c>
      <c r="I1273" s="546">
        <v>9.2560000000000002</v>
      </c>
      <c r="J1273" s="494">
        <v>633.84</v>
      </c>
      <c r="K1273" s="264">
        <f t="shared" ref="K1273:L1281" si="161">I1273</f>
        <v>9.2560000000000002</v>
      </c>
      <c r="L1273" s="494">
        <f t="shared" si="161"/>
        <v>633.84</v>
      </c>
      <c r="M1273" s="493">
        <f>K1273/L1273</f>
        <v>1.4603054398586394E-2</v>
      </c>
      <c r="N1273" s="494">
        <v>328.42</v>
      </c>
      <c r="O1273" s="266">
        <f t="shared" si="157"/>
        <v>4.7959351255837435</v>
      </c>
      <c r="P1273" s="260">
        <f t="shared" si="158"/>
        <v>876.1832639151836</v>
      </c>
      <c r="Q1273" s="261">
        <f t="shared" si="159"/>
        <v>287.75610753502463</v>
      </c>
      <c r="S1273" s="58"/>
      <c r="T1273" s="58"/>
    </row>
    <row r="1274" spans="1:20" s="62" customFormat="1" ht="12.75" customHeight="1">
      <c r="A1274" s="1717"/>
      <c r="B1274" s="293">
        <v>3</v>
      </c>
      <c r="C1274" s="492" t="s">
        <v>538</v>
      </c>
      <c r="D1274" s="263">
        <v>20</v>
      </c>
      <c r="E1274" s="263" t="s">
        <v>55</v>
      </c>
      <c r="F1274" s="546">
        <f t="shared" si="160"/>
        <v>20.155999999999999</v>
      </c>
      <c r="G1274" s="546">
        <v>0.14699999999999999</v>
      </c>
      <c r="H1274" s="546">
        <v>3.12</v>
      </c>
      <c r="I1274" s="546">
        <v>16.888999999999999</v>
      </c>
      <c r="J1274" s="494">
        <v>1078.1300000000001</v>
      </c>
      <c r="K1274" s="264">
        <f t="shared" si="161"/>
        <v>16.888999999999999</v>
      </c>
      <c r="L1274" s="494">
        <f t="shared" si="161"/>
        <v>1078.1300000000001</v>
      </c>
      <c r="M1274" s="493">
        <f t="shared" ref="M1274:M1281" si="162">K1274/L1274</f>
        <v>1.5665086770612076E-2</v>
      </c>
      <c r="N1274" s="494">
        <v>328.42</v>
      </c>
      <c r="O1274" s="266">
        <f t="shared" si="157"/>
        <v>5.1447277972044185</v>
      </c>
      <c r="P1274" s="260">
        <f t="shared" si="158"/>
        <v>939.90520623672455</v>
      </c>
      <c r="Q1274" s="267">
        <f t="shared" si="159"/>
        <v>308.68366783226509</v>
      </c>
      <c r="S1274" s="63"/>
      <c r="T1274" s="63"/>
    </row>
    <row r="1275" spans="1:20" ht="12.75" customHeight="1">
      <c r="A1275" s="1717"/>
      <c r="B1275" s="293">
        <v>4</v>
      </c>
      <c r="C1275" s="492" t="s">
        <v>451</v>
      </c>
      <c r="D1275" s="263">
        <v>50</v>
      </c>
      <c r="E1275" s="263" t="s">
        <v>55</v>
      </c>
      <c r="F1275" s="546">
        <f t="shared" si="160"/>
        <v>42.018000000000001</v>
      </c>
      <c r="G1275" s="546">
        <v>2.7130000000000001</v>
      </c>
      <c r="H1275" s="546">
        <v>8</v>
      </c>
      <c r="I1275" s="546">
        <v>31.305</v>
      </c>
      <c r="J1275" s="494">
        <v>1886.21</v>
      </c>
      <c r="K1275" s="264">
        <f t="shared" si="161"/>
        <v>31.305</v>
      </c>
      <c r="L1275" s="494">
        <f t="shared" si="161"/>
        <v>1886.21</v>
      </c>
      <c r="M1275" s="493">
        <f t="shared" si="162"/>
        <v>1.6596773423955973E-2</v>
      </c>
      <c r="N1275" s="494">
        <v>328.42</v>
      </c>
      <c r="O1275" s="266">
        <f t="shared" si="157"/>
        <v>5.4507123278956211</v>
      </c>
      <c r="P1275" s="260">
        <f t="shared" si="158"/>
        <v>995.80640543735842</v>
      </c>
      <c r="Q1275" s="267">
        <f t="shared" si="159"/>
        <v>327.04273967373729</v>
      </c>
      <c r="S1275" s="58"/>
      <c r="T1275" s="58"/>
    </row>
    <row r="1276" spans="1:20" ht="12.75" customHeight="1">
      <c r="A1276" s="1717"/>
      <c r="B1276" s="293">
        <v>5</v>
      </c>
      <c r="C1276" s="492" t="s">
        <v>535</v>
      </c>
      <c r="D1276" s="263">
        <v>23</v>
      </c>
      <c r="E1276" s="263">
        <v>2009</v>
      </c>
      <c r="F1276" s="546">
        <f t="shared" si="160"/>
        <v>23.138999999999999</v>
      </c>
      <c r="G1276" s="546">
        <v>2.3319999999999999</v>
      </c>
      <c r="H1276" s="546">
        <v>1.84</v>
      </c>
      <c r="I1276" s="546">
        <v>18.966999999999999</v>
      </c>
      <c r="J1276" s="494">
        <v>1098.31</v>
      </c>
      <c r="K1276" s="264">
        <f t="shared" si="161"/>
        <v>18.966999999999999</v>
      </c>
      <c r="L1276" s="494">
        <f t="shared" si="161"/>
        <v>1098.31</v>
      </c>
      <c r="M1276" s="493">
        <f t="shared" si="162"/>
        <v>1.726925913448844E-2</v>
      </c>
      <c r="N1276" s="494">
        <v>328.42</v>
      </c>
      <c r="O1276" s="266">
        <f t="shared" si="157"/>
        <v>5.6715700849486934</v>
      </c>
      <c r="P1276" s="260">
        <f t="shared" si="158"/>
        <v>1036.1555480693064</v>
      </c>
      <c r="Q1276" s="267">
        <f t="shared" si="159"/>
        <v>340.29420509692164</v>
      </c>
      <c r="S1276" s="58"/>
      <c r="T1276" s="58"/>
    </row>
    <row r="1277" spans="1:20" ht="13.5" customHeight="1">
      <c r="A1277" s="1717"/>
      <c r="B1277" s="293">
        <v>6</v>
      </c>
      <c r="C1277" s="492" t="s">
        <v>539</v>
      </c>
      <c r="D1277" s="263">
        <v>12</v>
      </c>
      <c r="E1277" s="263" t="s">
        <v>55</v>
      </c>
      <c r="F1277" s="546">
        <f t="shared" si="160"/>
        <v>14.587</v>
      </c>
      <c r="G1277" s="546">
        <v>0.32900000000000001</v>
      </c>
      <c r="H1277" s="546">
        <v>1.92</v>
      </c>
      <c r="I1277" s="546">
        <v>12.337999999999999</v>
      </c>
      <c r="J1277" s="494">
        <v>710.12</v>
      </c>
      <c r="K1277" s="264">
        <f t="shared" si="161"/>
        <v>12.337999999999999</v>
      </c>
      <c r="L1277" s="494">
        <f t="shared" si="161"/>
        <v>710.12</v>
      </c>
      <c r="M1277" s="493">
        <f t="shared" si="162"/>
        <v>1.737452824874669E-2</v>
      </c>
      <c r="N1277" s="494">
        <v>328.42</v>
      </c>
      <c r="O1277" s="266">
        <f t="shared" si="157"/>
        <v>5.7061425674533881</v>
      </c>
      <c r="P1277" s="260">
        <f t="shared" si="158"/>
        <v>1042.4716949248013</v>
      </c>
      <c r="Q1277" s="267">
        <f t="shared" si="159"/>
        <v>342.36855404720325</v>
      </c>
      <c r="S1277" s="58"/>
      <c r="T1277" s="58"/>
    </row>
    <row r="1278" spans="1:20" s="62" customFormat="1" ht="12.75" customHeight="1">
      <c r="A1278" s="1717"/>
      <c r="B1278" s="293">
        <v>7</v>
      </c>
      <c r="C1278" s="492" t="s">
        <v>537</v>
      </c>
      <c r="D1278" s="263">
        <v>9</v>
      </c>
      <c r="E1278" s="263" t="s">
        <v>55</v>
      </c>
      <c r="F1278" s="546">
        <f t="shared" si="160"/>
        <v>13.9</v>
      </c>
      <c r="G1278" s="546">
        <v>0.82</v>
      </c>
      <c r="H1278" s="546">
        <v>1.6</v>
      </c>
      <c r="I1278" s="546">
        <v>11.48</v>
      </c>
      <c r="J1278" s="494">
        <v>656.14</v>
      </c>
      <c r="K1278" s="264">
        <f t="shared" si="161"/>
        <v>11.48</v>
      </c>
      <c r="L1278" s="494">
        <f t="shared" si="161"/>
        <v>656.14</v>
      </c>
      <c r="M1278" s="493">
        <f t="shared" si="162"/>
        <v>1.749626604078398E-2</v>
      </c>
      <c r="N1278" s="494">
        <v>328.42</v>
      </c>
      <c r="O1278" s="266">
        <f t="shared" si="157"/>
        <v>5.7461236931142752</v>
      </c>
      <c r="P1278" s="260">
        <f t="shared" si="158"/>
        <v>1049.7759624470389</v>
      </c>
      <c r="Q1278" s="267">
        <f t="shared" si="159"/>
        <v>344.76742158685653</v>
      </c>
      <c r="S1278" s="63"/>
      <c r="T1278" s="63"/>
    </row>
    <row r="1279" spans="1:20" ht="12.75" customHeight="1">
      <c r="A1279" s="1717"/>
      <c r="B1279" s="293">
        <v>8</v>
      </c>
      <c r="C1279" s="492" t="s">
        <v>811</v>
      </c>
      <c r="D1279" s="263">
        <v>18</v>
      </c>
      <c r="E1279" s="263">
        <v>1996</v>
      </c>
      <c r="F1279" s="546">
        <f t="shared" si="160"/>
        <v>23.16</v>
      </c>
      <c r="G1279" s="546">
        <v>0</v>
      </c>
      <c r="H1279" s="546">
        <v>0</v>
      </c>
      <c r="I1279" s="546">
        <v>23.16</v>
      </c>
      <c r="J1279" s="494">
        <v>1321.61</v>
      </c>
      <c r="K1279" s="264">
        <f t="shared" si="161"/>
        <v>23.16</v>
      </c>
      <c r="L1279" s="494">
        <f t="shared" si="161"/>
        <v>1321.61</v>
      </c>
      <c r="M1279" s="493">
        <f t="shared" si="162"/>
        <v>1.7524080477599294E-2</v>
      </c>
      <c r="N1279" s="494">
        <v>328.42</v>
      </c>
      <c r="O1279" s="266">
        <f t="shared" si="157"/>
        <v>5.7552585104531602</v>
      </c>
      <c r="P1279" s="260">
        <f t="shared" si="158"/>
        <v>1051.4448286559577</v>
      </c>
      <c r="Q1279" s="267">
        <f t="shared" si="159"/>
        <v>345.31551062718967</v>
      </c>
      <c r="S1279" s="58"/>
      <c r="T1279" s="58"/>
    </row>
    <row r="1280" spans="1:20" ht="12.75">
      <c r="A1280" s="1717"/>
      <c r="B1280" s="293">
        <v>9</v>
      </c>
      <c r="C1280" s="492" t="s">
        <v>536</v>
      </c>
      <c r="D1280" s="263">
        <v>29</v>
      </c>
      <c r="E1280" s="263" t="s">
        <v>55</v>
      </c>
      <c r="F1280" s="546">
        <f t="shared" si="160"/>
        <v>37.1</v>
      </c>
      <c r="G1280" s="546">
        <v>3.1</v>
      </c>
      <c r="H1280" s="546">
        <v>4.6399999999999997</v>
      </c>
      <c r="I1280" s="546">
        <v>29.36</v>
      </c>
      <c r="J1280" s="494">
        <v>1612.1</v>
      </c>
      <c r="K1280" s="264">
        <f t="shared" si="161"/>
        <v>29.36</v>
      </c>
      <c r="L1280" s="494">
        <f t="shared" si="161"/>
        <v>1612.1</v>
      </c>
      <c r="M1280" s="493">
        <f t="shared" si="162"/>
        <v>1.8212269710315736E-2</v>
      </c>
      <c r="N1280" s="494">
        <v>328.42</v>
      </c>
      <c r="O1280" s="266">
        <f t="shared" si="157"/>
        <v>5.9812736182618949</v>
      </c>
      <c r="P1280" s="260">
        <f t="shared" si="158"/>
        <v>1092.7361826189442</v>
      </c>
      <c r="Q1280" s="267">
        <f t="shared" si="159"/>
        <v>358.87641709571369</v>
      </c>
      <c r="S1280" s="58"/>
      <c r="T1280" s="58"/>
    </row>
    <row r="1281" spans="1:20" ht="13.5" thickBot="1">
      <c r="A1281" s="1718"/>
      <c r="B1281" s="370">
        <v>10</v>
      </c>
      <c r="C1281" s="536" t="s">
        <v>812</v>
      </c>
      <c r="D1281" s="449">
        <v>50</v>
      </c>
      <c r="E1281" s="1422" t="s">
        <v>55</v>
      </c>
      <c r="F1281" s="936">
        <f t="shared" si="160"/>
        <v>66.144999999999996</v>
      </c>
      <c r="G1281" s="936">
        <v>7.66</v>
      </c>
      <c r="H1281" s="936">
        <v>8</v>
      </c>
      <c r="I1281" s="936">
        <v>50.484999999999999</v>
      </c>
      <c r="J1281" s="937">
        <v>2510.79</v>
      </c>
      <c r="K1281" s="456">
        <f t="shared" si="161"/>
        <v>50.484999999999999</v>
      </c>
      <c r="L1281" s="937">
        <f t="shared" si="161"/>
        <v>2510.79</v>
      </c>
      <c r="M1281" s="1423">
        <f t="shared" si="162"/>
        <v>2.01072172503475E-2</v>
      </c>
      <c r="N1281" s="937">
        <v>328.42</v>
      </c>
      <c r="O1281" s="1424">
        <f t="shared" si="157"/>
        <v>6.603612289359126</v>
      </c>
      <c r="P1281" s="458">
        <f t="shared" si="158"/>
        <v>1206.4330350208502</v>
      </c>
      <c r="Q1281" s="459">
        <f t="shared" si="159"/>
        <v>396.21673736154764</v>
      </c>
      <c r="S1281" s="58"/>
      <c r="T1281" s="58"/>
    </row>
    <row r="1282" spans="1:20" s="62" customFormat="1" ht="12.75">
      <c r="A1282" s="1589" t="s">
        <v>30</v>
      </c>
      <c r="B1282" s="324">
        <v>1</v>
      </c>
      <c r="C1282" s="1139" t="s">
        <v>813</v>
      </c>
      <c r="D1282" s="498">
        <v>40</v>
      </c>
      <c r="E1282" s="498" t="s">
        <v>55</v>
      </c>
      <c r="F1282" s="933">
        <f t="shared" si="160"/>
        <v>63.653000000000006</v>
      </c>
      <c r="G1282" s="933">
        <v>4.431</v>
      </c>
      <c r="H1282" s="933">
        <v>6.4</v>
      </c>
      <c r="I1282" s="933">
        <v>52.822000000000003</v>
      </c>
      <c r="J1282" s="501">
        <v>1935.84</v>
      </c>
      <c r="K1282" s="1425">
        <v>51.082999999999998</v>
      </c>
      <c r="L1282" s="501">
        <v>1871.86</v>
      </c>
      <c r="M1282" s="500">
        <f>K1282/L1282</f>
        <v>2.7289968266857565E-2</v>
      </c>
      <c r="N1282" s="501">
        <v>328.42</v>
      </c>
      <c r="O1282" s="502">
        <f>M1282*N1282</f>
        <v>8.9625713782013623</v>
      </c>
      <c r="P1282" s="502">
        <f>M1282*60*1000</f>
        <v>1637.3980960114538</v>
      </c>
      <c r="Q1282" s="503">
        <f>P1282*N1282/1000</f>
        <v>537.75428269208169</v>
      </c>
      <c r="S1282" s="63"/>
      <c r="T1282" s="63"/>
    </row>
    <row r="1283" spans="1:20" ht="12.75">
      <c r="A1283" s="1590"/>
      <c r="B1283" s="316">
        <v>2</v>
      </c>
      <c r="C1283" s="504" t="s">
        <v>540</v>
      </c>
      <c r="D1283" s="465">
        <v>32</v>
      </c>
      <c r="E1283" s="465" t="s">
        <v>55</v>
      </c>
      <c r="F1283" s="550">
        <f t="shared" si="160"/>
        <v>57.177999999999997</v>
      </c>
      <c r="G1283" s="550">
        <v>3.6429999999999998</v>
      </c>
      <c r="H1283" s="550">
        <v>5.12</v>
      </c>
      <c r="I1283" s="550">
        <v>48.414999999999999</v>
      </c>
      <c r="J1283" s="507">
        <v>1774.12</v>
      </c>
      <c r="K1283" s="471">
        <f>I1283</f>
        <v>48.414999999999999</v>
      </c>
      <c r="L1283" s="507">
        <f>J1283</f>
        <v>1774.12</v>
      </c>
      <c r="M1283" s="505">
        <f t="shared" ref="M1283:M1291" si="163">K1283/L1283</f>
        <v>2.7289585822830476E-2</v>
      </c>
      <c r="N1283" s="501">
        <v>328.42</v>
      </c>
      <c r="O1283" s="278">
        <f t="shared" ref="O1283:O1291" si="164">M1283*N1283</f>
        <v>8.9624457759339844</v>
      </c>
      <c r="P1283" s="502">
        <f t="shared" ref="P1283:P1291" si="165">M1283*60*1000</f>
        <v>1637.3751493698285</v>
      </c>
      <c r="Q1283" s="279">
        <f t="shared" ref="Q1283:Q1291" si="166">P1283*N1283/1000</f>
        <v>537.74674655603906</v>
      </c>
      <c r="S1283" s="58"/>
      <c r="T1283" s="58"/>
    </row>
    <row r="1284" spans="1:20" ht="12.75">
      <c r="A1284" s="1590"/>
      <c r="B1284" s="316">
        <v>3</v>
      </c>
      <c r="C1284" s="504" t="s">
        <v>814</v>
      </c>
      <c r="D1284" s="465">
        <v>22</v>
      </c>
      <c r="E1284" s="465" t="s">
        <v>55</v>
      </c>
      <c r="F1284" s="550">
        <f t="shared" si="160"/>
        <v>39.945999999999998</v>
      </c>
      <c r="G1284" s="550">
        <v>3.1</v>
      </c>
      <c r="H1284" s="550">
        <v>3.36</v>
      </c>
      <c r="I1284" s="550">
        <v>33.485999999999997</v>
      </c>
      <c r="J1284" s="507">
        <v>1222.74</v>
      </c>
      <c r="K1284" s="471">
        <f t="shared" ref="K1284:L1298" si="167">I1284</f>
        <v>33.485999999999997</v>
      </c>
      <c r="L1284" s="507">
        <f t="shared" si="167"/>
        <v>1222.74</v>
      </c>
      <c r="M1284" s="505">
        <f t="shared" si="163"/>
        <v>2.7386034643505568E-2</v>
      </c>
      <c r="N1284" s="501">
        <v>328.42</v>
      </c>
      <c r="O1284" s="278">
        <f t="shared" si="164"/>
        <v>8.9941214976200996</v>
      </c>
      <c r="P1284" s="502">
        <f t="shared" si="165"/>
        <v>1643.162078610334</v>
      </c>
      <c r="Q1284" s="279">
        <f t="shared" si="166"/>
        <v>539.64728985720592</v>
      </c>
      <c r="S1284" s="58"/>
      <c r="T1284" s="58"/>
    </row>
    <row r="1285" spans="1:20" ht="12.75">
      <c r="A1285" s="1590"/>
      <c r="B1285" s="316">
        <v>4</v>
      </c>
      <c r="C1285" s="504" t="s">
        <v>815</v>
      </c>
      <c r="D1285" s="465">
        <v>22</v>
      </c>
      <c r="E1285" s="465" t="s">
        <v>55</v>
      </c>
      <c r="F1285" s="550">
        <f t="shared" si="160"/>
        <v>38.234999999999999</v>
      </c>
      <c r="G1285" s="550">
        <v>2.0030000000000001</v>
      </c>
      <c r="H1285" s="550">
        <v>3.52</v>
      </c>
      <c r="I1285" s="550">
        <v>32.712000000000003</v>
      </c>
      <c r="J1285" s="507">
        <v>1184.78</v>
      </c>
      <c r="K1285" s="471">
        <f t="shared" si="167"/>
        <v>32.712000000000003</v>
      </c>
      <c r="L1285" s="507">
        <f t="shared" si="167"/>
        <v>1184.78</v>
      </c>
      <c r="M1285" s="505">
        <f t="shared" si="163"/>
        <v>2.7610189233444188E-2</v>
      </c>
      <c r="N1285" s="501">
        <v>328.42</v>
      </c>
      <c r="O1285" s="278">
        <f t="shared" si="164"/>
        <v>9.0677383480477403</v>
      </c>
      <c r="P1285" s="502">
        <f t="shared" si="165"/>
        <v>1656.6113540066515</v>
      </c>
      <c r="Q1285" s="279">
        <f t="shared" si="166"/>
        <v>544.06430088286447</v>
      </c>
      <c r="S1285" s="58"/>
      <c r="T1285" s="58"/>
    </row>
    <row r="1286" spans="1:20" s="62" customFormat="1" ht="12.75">
      <c r="A1286" s="1590"/>
      <c r="B1286" s="316">
        <v>5</v>
      </c>
      <c r="C1286" s="504" t="s">
        <v>816</v>
      </c>
      <c r="D1286" s="465">
        <v>22</v>
      </c>
      <c r="E1286" s="465" t="s">
        <v>55</v>
      </c>
      <c r="F1286" s="550">
        <f t="shared" si="160"/>
        <v>39.736000000000004</v>
      </c>
      <c r="G1286" s="550">
        <v>2.4140000000000001</v>
      </c>
      <c r="H1286" s="550">
        <v>3.36</v>
      </c>
      <c r="I1286" s="550">
        <v>33.962000000000003</v>
      </c>
      <c r="J1286" s="507">
        <v>1229.0999999999999</v>
      </c>
      <c r="K1286" s="471">
        <f t="shared" si="167"/>
        <v>33.962000000000003</v>
      </c>
      <c r="L1286" s="507">
        <f t="shared" si="167"/>
        <v>1229.0999999999999</v>
      </c>
      <c r="M1286" s="505">
        <f t="shared" si="163"/>
        <v>2.7631600357985522E-2</v>
      </c>
      <c r="N1286" s="501">
        <v>328.42</v>
      </c>
      <c r="O1286" s="278">
        <f t="shared" si="164"/>
        <v>9.0747701895696053</v>
      </c>
      <c r="P1286" s="502">
        <f t="shared" si="165"/>
        <v>1657.8960214791314</v>
      </c>
      <c r="Q1286" s="279">
        <f t="shared" si="166"/>
        <v>544.48621137417626</v>
      </c>
      <c r="S1286" s="63"/>
      <c r="T1286" s="63"/>
    </row>
    <row r="1287" spans="1:20" ht="12.75">
      <c r="A1287" s="1590"/>
      <c r="B1287" s="316">
        <v>6</v>
      </c>
      <c r="C1287" s="504" t="s">
        <v>817</v>
      </c>
      <c r="D1287" s="465">
        <v>22</v>
      </c>
      <c r="E1287" s="465" t="s">
        <v>55</v>
      </c>
      <c r="F1287" s="550">
        <f t="shared" si="160"/>
        <v>37.9</v>
      </c>
      <c r="G1287" s="550">
        <v>1.1060000000000001</v>
      </c>
      <c r="H1287" s="550">
        <v>3.36</v>
      </c>
      <c r="I1287" s="550">
        <v>33.433999999999997</v>
      </c>
      <c r="J1287" s="507">
        <v>1209.73</v>
      </c>
      <c r="K1287" s="471">
        <f t="shared" si="167"/>
        <v>33.433999999999997</v>
      </c>
      <c r="L1287" s="507">
        <f t="shared" si="167"/>
        <v>1209.73</v>
      </c>
      <c r="M1287" s="505">
        <f t="shared" si="163"/>
        <v>2.7637572020202852E-2</v>
      </c>
      <c r="N1287" s="501">
        <v>328.42</v>
      </c>
      <c r="O1287" s="278">
        <f t="shared" si="164"/>
        <v>9.076731402875021</v>
      </c>
      <c r="P1287" s="502">
        <f t="shared" si="165"/>
        <v>1658.2543212121711</v>
      </c>
      <c r="Q1287" s="279">
        <f t="shared" si="166"/>
        <v>544.60388417250124</v>
      </c>
      <c r="S1287" s="58"/>
      <c r="T1287" s="58"/>
    </row>
    <row r="1288" spans="1:20" ht="12.75">
      <c r="A1288" s="1590"/>
      <c r="B1288" s="316">
        <v>7</v>
      </c>
      <c r="C1288" s="504" t="s">
        <v>818</v>
      </c>
      <c r="D1288" s="465">
        <v>8</v>
      </c>
      <c r="E1288" s="465" t="s">
        <v>55</v>
      </c>
      <c r="F1288" s="550">
        <f t="shared" si="160"/>
        <v>13.686999999999999</v>
      </c>
      <c r="G1288" s="550">
        <v>0</v>
      </c>
      <c r="H1288" s="550">
        <v>0</v>
      </c>
      <c r="I1288" s="550">
        <v>13.686999999999999</v>
      </c>
      <c r="J1288" s="507">
        <v>491.34</v>
      </c>
      <c r="K1288" s="471">
        <f t="shared" si="167"/>
        <v>13.686999999999999</v>
      </c>
      <c r="L1288" s="507">
        <f t="shared" si="167"/>
        <v>491.34</v>
      </c>
      <c r="M1288" s="505">
        <f t="shared" si="163"/>
        <v>2.7856474131965646E-2</v>
      </c>
      <c r="N1288" s="501">
        <v>328.42</v>
      </c>
      <c r="O1288" s="278">
        <f t="shared" si="164"/>
        <v>9.1486232344201586</v>
      </c>
      <c r="P1288" s="502">
        <f t="shared" si="165"/>
        <v>1671.3884479179389</v>
      </c>
      <c r="Q1288" s="279">
        <f t="shared" si="166"/>
        <v>548.91739406520958</v>
      </c>
      <c r="S1288" s="58"/>
      <c r="T1288" s="58"/>
    </row>
    <row r="1289" spans="1:20" ht="12.75" customHeight="1">
      <c r="A1289" s="1590"/>
      <c r="B1289" s="316">
        <v>8</v>
      </c>
      <c r="C1289" s="504" t="s">
        <v>819</v>
      </c>
      <c r="D1289" s="465">
        <v>22</v>
      </c>
      <c r="E1289" s="465" t="s">
        <v>55</v>
      </c>
      <c r="F1289" s="550">
        <f t="shared" si="160"/>
        <v>38.636000000000003</v>
      </c>
      <c r="G1289" s="550">
        <v>2.879</v>
      </c>
      <c r="H1289" s="550">
        <v>3.52</v>
      </c>
      <c r="I1289" s="550">
        <v>32.237000000000002</v>
      </c>
      <c r="J1289" s="507">
        <v>1153.5899999999999</v>
      </c>
      <c r="K1289" s="471">
        <f t="shared" si="167"/>
        <v>32.237000000000002</v>
      </c>
      <c r="L1289" s="507">
        <f t="shared" si="167"/>
        <v>1153.5899999999999</v>
      </c>
      <c r="M1289" s="505">
        <f t="shared" si="163"/>
        <v>2.7944937109371619E-2</v>
      </c>
      <c r="N1289" s="501">
        <v>328.42</v>
      </c>
      <c r="O1289" s="278">
        <f t="shared" si="164"/>
        <v>9.1776762454598284</v>
      </c>
      <c r="P1289" s="502">
        <f t="shared" si="165"/>
        <v>1676.6962265622972</v>
      </c>
      <c r="Q1289" s="279">
        <f t="shared" si="166"/>
        <v>550.66057472758962</v>
      </c>
      <c r="S1289" s="58"/>
      <c r="T1289" s="58"/>
    </row>
    <row r="1290" spans="1:20" ht="12.75">
      <c r="A1290" s="1719"/>
      <c r="B1290" s="354">
        <v>9</v>
      </c>
      <c r="C1290" s="504" t="s">
        <v>820</v>
      </c>
      <c r="D1290" s="465">
        <v>22</v>
      </c>
      <c r="E1290" s="465" t="s">
        <v>55</v>
      </c>
      <c r="F1290" s="550">
        <f t="shared" si="160"/>
        <v>39.736999999999995</v>
      </c>
      <c r="G1290" s="550">
        <v>2.1789999999999998</v>
      </c>
      <c r="H1290" s="550">
        <v>3.52</v>
      </c>
      <c r="I1290" s="550">
        <v>34.037999999999997</v>
      </c>
      <c r="J1290" s="507">
        <v>1217.03</v>
      </c>
      <c r="K1290" s="471">
        <f t="shared" si="167"/>
        <v>34.037999999999997</v>
      </c>
      <c r="L1290" s="507">
        <f t="shared" si="167"/>
        <v>1217.03</v>
      </c>
      <c r="M1290" s="505">
        <f t="shared" si="163"/>
        <v>2.7968086242738468E-2</v>
      </c>
      <c r="N1290" s="501">
        <v>328.42</v>
      </c>
      <c r="O1290" s="278">
        <f t="shared" si="164"/>
        <v>9.1852788838401676</v>
      </c>
      <c r="P1290" s="502">
        <f t="shared" si="165"/>
        <v>1678.0851745643081</v>
      </c>
      <c r="Q1290" s="279">
        <f t="shared" si="166"/>
        <v>551.11673303041016</v>
      </c>
      <c r="S1290" s="58"/>
      <c r="T1290" s="58"/>
    </row>
    <row r="1291" spans="1:20" ht="13.5" thickBot="1">
      <c r="A1291" s="1719"/>
      <c r="B1291" s="354">
        <v>10</v>
      </c>
      <c r="C1291" s="1243" t="s">
        <v>821</v>
      </c>
      <c r="D1291" s="1244">
        <v>22</v>
      </c>
      <c r="E1291" s="1244" t="s">
        <v>55</v>
      </c>
      <c r="F1291" s="1426">
        <f t="shared" si="160"/>
        <v>37.161999999999999</v>
      </c>
      <c r="G1291" s="1426">
        <v>2.61</v>
      </c>
      <c r="H1291" s="1426">
        <v>3.04</v>
      </c>
      <c r="I1291" s="1426">
        <v>31.512</v>
      </c>
      <c r="J1291" s="1245">
        <v>1124.02</v>
      </c>
      <c r="K1291" s="1427">
        <f t="shared" si="167"/>
        <v>31.512</v>
      </c>
      <c r="L1291" s="1245">
        <f t="shared" si="167"/>
        <v>1124.02</v>
      </c>
      <c r="M1291" s="938">
        <f t="shared" si="163"/>
        <v>2.8035088343623778E-2</v>
      </c>
      <c r="N1291" s="506">
        <v>328.42</v>
      </c>
      <c r="O1291" s="939">
        <f t="shared" si="164"/>
        <v>9.207283713812922</v>
      </c>
      <c r="P1291" s="939">
        <f t="shared" si="165"/>
        <v>1682.1053006174268</v>
      </c>
      <c r="Q1291" s="940">
        <f t="shared" si="166"/>
        <v>552.4370228287753</v>
      </c>
      <c r="S1291" s="58"/>
      <c r="T1291" s="58"/>
    </row>
    <row r="1292" spans="1:20" ht="12.75" customHeight="1">
      <c r="A1292" s="1720" t="s">
        <v>117</v>
      </c>
      <c r="B1292" s="24">
        <v>1</v>
      </c>
      <c r="C1292" s="116" t="s">
        <v>822</v>
      </c>
      <c r="D1292" s="382">
        <v>22</v>
      </c>
      <c r="E1292" s="382" t="s">
        <v>55</v>
      </c>
      <c r="F1292" s="888">
        <f t="shared" si="160"/>
        <v>44.83</v>
      </c>
      <c r="G1292" s="888">
        <v>2.1789999999999998</v>
      </c>
      <c r="H1292" s="888">
        <v>3.52</v>
      </c>
      <c r="I1292" s="888">
        <v>39.131</v>
      </c>
      <c r="J1292" s="580">
        <v>1204.6500000000001</v>
      </c>
      <c r="K1292" s="941">
        <f t="shared" si="167"/>
        <v>39.131</v>
      </c>
      <c r="L1292" s="580">
        <f t="shared" si="167"/>
        <v>1204.6500000000001</v>
      </c>
      <c r="M1292" s="579">
        <f>K1292/L1292</f>
        <v>3.2483293902793343E-2</v>
      </c>
      <c r="N1292" s="961">
        <v>328.42</v>
      </c>
      <c r="O1292" s="228">
        <f>M1292*N1292</f>
        <v>10.66816338355539</v>
      </c>
      <c r="P1292" s="228">
        <f>M1292*60*1000</f>
        <v>1948.9976341676006</v>
      </c>
      <c r="Q1292" s="229">
        <f>P1292*N1292/1000</f>
        <v>640.08980301332349</v>
      </c>
      <c r="S1292" s="58"/>
      <c r="T1292" s="58"/>
    </row>
    <row r="1293" spans="1:20" ht="12.75">
      <c r="A1293" s="1593"/>
      <c r="B1293" s="26">
        <v>2</v>
      </c>
      <c r="C1293" s="383" t="s">
        <v>541</v>
      </c>
      <c r="D1293" s="384">
        <v>20</v>
      </c>
      <c r="E1293" s="384" t="s">
        <v>55</v>
      </c>
      <c r="F1293" s="889">
        <f t="shared" si="160"/>
        <v>39.771000000000001</v>
      </c>
      <c r="G1293" s="889">
        <v>2.1389999999999998</v>
      </c>
      <c r="H1293" s="889">
        <v>3.2</v>
      </c>
      <c r="I1293" s="889">
        <v>34.432000000000002</v>
      </c>
      <c r="J1293" s="387">
        <v>1049.01</v>
      </c>
      <c r="K1293" s="96">
        <f t="shared" si="167"/>
        <v>34.432000000000002</v>
      </c>
      <c r="L1293" s="387">
        <f t="shared" si="167"/>
        <v>1049.01</v>
      </c>
      <c r="M1293" s="386">
        <f t="shared" ref="M1293:M1301" si="168">K1293/L1293</f>
        <v>3.2823328662262514E-2</v>
      </c>
      <c r="N1293" s="383">
        <v>328.42</v>
      </c>
      <c r="O1293" s="388">
        <f t="shared" ref="O1293:O1301" si="169">M1293*N1293</f>
        <v>10.779837599260256</v>
      </c>
      <c r="P1293" s="310">
        <f t="shared" ref="P1293:P1301" si="170">M1293*60*1000</f>
        <v>1969.399719735751</v>
      </c>
      <c r="Q1293" s="389">
        <f t="shared" ref="Q1293:Q1301" si="171">P1293*N1293/1000</f>
        <v>646.79025595561529</v>
      </c>
      <c r="S1293" s="58"/>
      <c r="T1293" s="58"/>
    </row>
    <row r="1294" spans="1:20" ht="12.75">
      <c r="A1294" s="1593"/>
      <c r="B1294" s="26">
        <v>3</v>
      </c>
      <c r="C1294" s="383" t="s">
        <v>823</v>
      </c>
      <c r="D1294" s="384">
        <v>9</v>
      </c>
      <c r="E1294" s="384" t="s">
        <v>55</v>
      </c>
      <c r="F1294" s="889">
        <f t="shared" si="160"/>
        <v>28.57</v>
      </c>
      <c r="G1294" s="889">
        <v>0.33800000000000002</v>
      </c>
      <c r="H1294" s="889">
        <v>1.52</v>
      </c>
      <c r="I1294" s="889">
        <v>26.712</v>
      </c>
      <c r="J1294" s="387">
        <v>773.86</v>
      </c>
      <c r="K1294" s="96">
        <v>17.917999999999999</v>
      </c>
      <c r="L1294" s="387">
        <v>519.05999999999995</v>
      </c>
      <c r="M1294" s="386">
        <f t="shared" si="168"/>
        <v>3.4520094016106041E-2</v>
      </c>
      <c r="N1294" s="383">
        <v>328.42</v>
      </c>
      <c r="O1294" s="388">
        <f t="shared" si="169"/>
        <v>11.337089276769547</v>
      </c>
      <c r="P1294" s="310">
        <f t="shared" si="170"/>
        <v>2071.2056409663628</v>
      </c>
      <c r="Q1294" s="389">
        <f t="shared" si="171"/>
        <v>680.22535660617291</v>
      </c>
      <c r="S1294" s="58"/>
      <c r="T1294" s="58"/>
    </row>
    <row r="1295" spans="1:20" ht="12.75">
      <c r="A1295" s="1593"/>
      <c r="B1295" s="26">
        <v>4</v>
      </c>
      <c r="C1295" s="383" t="s">
        <v>824</v>
      </c>
      <c r="D1295" s="384">
        <v>10</v>
      </c>
      <c r="E1295" s="384" t="s">
        <v>55</v>
      </c>
      <c r="F1295" s="889">
        <f t="shared" si="160"/>
        <v>21.9</v>
      </c>
      <c r="G1295" s="889">
        <v>0.82299999999999995</v>
      </c>
      <c r="H1295" s="889">
        <v>1.6</v>
      </c>
      <c r="I1295" s="889">
        <v>19.477</v>
      </c>
      <c r="J1295" s="387">
        <v>552.12</v>
      </c>
      <c r="K1295" s="96">
        <f t="shared" si="167"/>
        <v>19.477</v>
      </c>
      <c r="L1295" s="387">
        <f t="shared" si="167"/>
        <v>552.12</v>
      </c>
      <c r="M1295" s="386">
        <f t="shared" si="168"/>
        <v>3.5276751430848366E-2</v>
      </c>
      <c r="N1295" s="383">
        <v>328.42</v>
      </c>
      <c r="O1295" s="388">
        <f t="shared" si="169"/>
        <v>11.585590704919221</v>
      </c>
      <c r="P1295" s="310">
        <f t="shared" si="170"/>
        <v>2116.605085850902</v>
      </c>
      <c r="Q1295" s="389">
        <f t="shared" si="171"/>
        <v>695.13544229515333</v>
      </c>
      <c r="S1295" s="58"/>
      <c r="T1295" s="58"/>
    </row>
    <row r="1296" spans="1:20" ht="12.75">
      <c r="A1296" s="1593"/>
      <c r="B1296" s="26">
        <v>5</v>
      </c>
      <c r="C1296" s="383" t="s">
        <v>825</v>
      </c>
      <c r="D1296" s="384">
        <v>13</v>
      </c>
      <c r="E1296" s="384" t="s">
        <v>55</v>
      </c>
      <c r="F1296" s="889">
        <f t="shared" si="160"/>
        <v>27.254000000000001</v>
      </c>
      <c r="G1296" s="889">
        <v>0.96</v>
      </c>
      <c r="H1296" s="889">
        <v>2.25</v>
      </c>
      <c r="I1296" s="889">
        <v>24.044</v>
      </c>
      <c r="J1296" s="387">
        <v>880.52</v>
      </c>
      <c r="K1296" s="96">
        <v>18.788</v>
      </c>
      <c r="L1296" s="387">
        <v>522.48</v>
      </c>
      <c r="M1296" s="386">
        <f t="shared" si="168"/>
        <v>3.5959271168274382E-2</v>
      </c>
      <c r="N1296" s="383">
        <v>328.42</v>
      </c>
      <c r="O1296" s="388">
        <f t="shared" si="169"/>
        <v>11.809743837084673</v>
      </c>
      <c r="P1296" s="310">
        <f t="shared" si="170"/>
        <v>2157.5562700964629</v>
      </c>
      <c r="Q1296" s="389">
        <f t="shared" si="171"/>
        <v>708.58463022508045</v>
      </c>
      <c r="S1296" s="58"/>
      <c r="T1296" s="58"/>
    </row>
    <row r="1297" spans="1:20" ht="12.75">
      <c r="A1297" s="1593"/>
      <c r="B1297" s="26">
        <v>6</v>
      </c>
      <c r="C1297" s="383" t="s">
        <v>542</v>
      </c>
      <c r="D1297" s="384">
        <v>23</v>
      </c>
      <c r="E1297" s="384">
        <v>1998</v>
      </c>
      <c r="F1297" s="889">
        <f t="shared" si="160"/>
        <v>34.880000000000003</v>
      </c>
      <c r="G1297" s="889">
        <v>0</v>
      </c>
      <c r="H1297" s="889">
        <v>0</v>
      </c>
      <c r="I1297" s="889">
        <v>34.880000000000003</v>
      </c>
      <c r="J1297" s="387">
        <v>926.77</v>
      </c>
      <c r="K1297" s="96">
        <f t="shared" si="167"/>
        <v>34.880000000000003</v>
      </c>
      <c r="L1297" s="387">
        <f t="shared" si="167"/>
        <v>926.77</v>
      </c>
      <c r="M1297" s="386">
        <f t="shared" si="168"/>
        <v>3.7636090939499559E-2</v>
      </c>
      <c r="N1297" s="383">
        <v>328.42</v>
      </c>
      <c r="O1297" s="388">
        <f t="shared" si="169"/>
        <v>12.360444986350446</v>
      </c>
      <c r="P1297" s="310">
        <f t="shared" si="170"/>
        <v>2258.1654563699735</v>
      </c>
      <c r="Q1297" s="389">
        <f t="shared" si="171"/>
        <v>741.62669918102677</v>
      </c>
      <c r="S1297" s="58"/>
      <c r="T1297" s="58"/>
    </row>
    <row r="1298" spans="1:20" ht="12.75">
      <c r="A1298" s="1593"/>
      <c r="B1298" s="26">
        <v>7</v>
      </c>
      <c r="C1298" s="383" t="s">
        <v>826</v>
      </c>
      <c r="D1298" s="384">
        <v>8</v>
      </c>
      <c r="E1298" s="384" t="s">
        <v>55</v>
      </c>
      <c r="F1298" s="889">
        <f t="shared" si="160"/>
        <v>15.045999999999999</v>
      </c>
      <c r="G1298" s="889">
        <v>0.34599999999999997</v>
      </c>
      <c r="H1298" s="889">
        <v>1.28</v>
      </c>
      <c r="I1298" s="889">
        <v>13.42</v>
      </c>
      <c r="J1298" s="387">
        <v>354.78</v>
      </c>
      <c r="K1298" s="96">
        <f t="shared" si="167"/>
        <v>13.42</v>
      </c>
      <c r="L1298" s="387">
        <f t="shared" si="167"/>
        <v>354.78</v>
      </c>
      <c r="M1298" s="386">
        <f t="shared" si="168"/>
        <v>3.7826258526410736E-2</v>
      </c>
      <c r="N1298" s="383">
        <v>328.42</v>
      </c>
      <c r="O1298" s="388">
        <f t="shared" si="169"/>
        <v>12.422899825243814</v>
      </c>
      <c r="P1298" s="310">
        <f t="shared" si="170"/>
        <v>2269.5755115846441</v>
      </c>
      <c r="Q1298" s="389">
        <f t="shared" si="171"/>
        <v>745.37398951462887</v>
      </c>
      <c r="S1298" s="58"/>
      <c r="T1298" s="58"/>
    </row>
    <row r="1299" spans="1:20" ht="12.75">
      <c r="A1299" s="1593"/>
      <c r="B1299" s="26">
        <v>8</v>
      </c>
      <c r="C1299" s="383" t="s">
        <v>452</v>
      </c>
      <c r="D1299" s="384">
        <v>11</v>
      </c>
      <c r="E1299" s="384" t="s">
        <v>55</v>
      </c>
      <c r="F1299" s="889">
        <f t="shared" si="160"/>
        <v>17.937999999999999</v>
      </c>
      <c r="G1299" s="889">
        <v>0.219</v>
      </c>
      <c r="H1299" s="889">
        <v>1.44</v>
      </c>
      <c r="I1299" s="889">
        <v>16.279</v>
      </c>
      <c r="J1299" s="387">
        <v>457.1</v>
      </c>
      <c r="K1299" s="96">
        <v>16.079999999999998</v>
      </c>
      <c r="L1299" s="387">
        <v>406.27</v>
      </c>
      <c r="M1299" s="386">
        <f t="shared" si="168"/>
        <v>3.9579589927880472E-2</v>
      </c>
      <c r="N1299" s="383">
        <v>328.42</v>
      </c>
      <c r="O1299" s="388">
        <f t="shared" si="169"/>
        <v>12.998728924114506</v>
      </c>
      <c r="P1299" s="310">
        <f t="shared" si="170"/>
        <v>2374.7753956728284</v>
      </c>
      <c r="Q1299" s="389">
        <f t="shared" si="171"/>
        <v>779.9237354468703</v>
      </c>
      <c r="S1299" s="58"/>
      <c r="T1299" s="58"/>
    </row>
    <row r="1300" spans="1:20" ht="12.75">
      <c r="A1300" s="1593"/>
      <c r="B1300" s="26">
        <v>9</v>
      </c>
      <c r="C1300" s="383" t="s">
        <v>827</v>
      </c>
      <c r="D1300" s="384">
        <v>8</v>
      </c>
      <c r="E1300" s="384" t="s">
        <v>55</v>
      </c>
      <c r="F1300" s="889">
        <f t="shared" si="160"/>
        <v>16.561</v>
      </c>
      <c r="G1300" s="889">
        <v>0.78600000000000003</v>
      </c>
      <c r="H1300" s="889">
        <v>1.28</v>
      </c>
      <c r="I1300" s="889">
        <v>14.494999999999999</v>
      </c>
      <c r="J1300" s="387">
        <v>364.99</v>
      </c>
      <c r="K1300" s="96">
        <f t="shared" ref="K1300:L1300" si="172">I1300</f>
        <v>14.494999999999999</v>
      </c>
      <c r="L1300" s="387">
        <f t="shared" si="172"/>
        <v>364.99</v>
      </c>
      <c r="M1300" s="386">
        <f t="shared" si="168"/>
        <v>3.9713416805939886E-2</v>
      </c>
      <c r="N1300" s="383">
        <v>328.42</v>
      </c>
      <c r="O1300" s="388">
        <f t="shared" si="169"/>
        <v>13.042680347406778</v>
      </c>
      <c r="P1300" s="310">
        <f t="shared" si="170"/>
        <v>2382.805008356393</v>
      </c>
      <c r="Q1300" s="389">
        <f t="shared" si="171"/>
        <v>782.56082084440663</v>
      </c>
      <c r="S1300" s="58"/>
      <c r="T1300" s="58"/>
    </row>
    <row r="1301" spans="1:20" ht="13.5" thickBot="1">
      <c r="A1301" s="1594"/>
      <c r="B1301" s="26">
        <v>10</v>
      </c>
      <c r="C1301" s="390" t="s">
        <v>453</v>
      </c>
      <c r="D1301" s="391">
        <v>7</v>
      </c>
      <c r="E1301" s="391" t="s">
        <v>55</v>
      </c>
      <c r="F1301" s="890">
        <f>G1301+H1301+I1301</f>
        <v>16.070999999999998</v>
      </c>
      <c r="G1301" s="890">
        <v>0.878</v>
      </c>
      <c r="H1301" s="890">
        <v>7.0000000000000007E-2</v>
      </c>
      <c r="I1301" s="890">
        <v>15.122999999999999</v>
      </c>
      <c r="J1301" s="512">
        <v>358.82</v>
      </c>
      <c r="K1301" s="942">
        <f>I1301</f>
        <v>15.122999999999999</v>
      </c>
      <c r="L1301" s="512">
        <f>J1301</f>
        <v>358.82</v>
      </c>
      <c r="M1301" s="943">
        <f t="shared" si="168"/>
        <v>4.2146480129312748E-2</v>
      </c>
      <c r="N1301" s="1428">
        <v>328.42</v>
      </c>
      <c r="O1301" s="396">
        <f t="shared" si="169"/>
        <v>13.841747004068893</v>
      </c>
      <c r="P1301" s="396">
        <f t="shared" si="170"/>
        <v>2528.788807758765</v>
      </c>
      <c r="Q1301" s="232">
        <f t="shared" si="171"/>
        <v>830.50482024413361</v>
      </c>
      <c r="S1301" s="58"/>
      <c r="T1301" s="58"/>
    </row>
    <row r="1302" spans="1:20" ht="12.75">
      <c r="S1302" s="58"/>
      <c r="T1302" s="58"/>
    </row>
    <row r="1303" spans="1:20" ht="12.75">
      <c r="S1303" s="58"/>
      <c r="T1303" s="58"/>
    </row>
    <row r="1304" spans="1:20" ht="15">
      <c r="A1304" s="1563" t="s">
        <v>254</v>
      </c>
      <c r="B1304" s="1563"/>
      <c r="C1304" s="1563"/>
      <c r="D1304" s="1563"/>
      <c r="E1304" s="1563"/>
      <c r="F1304" s="1563"/>
      <c r="G1304" s="1563"/>
      <c r="H1304" s="1563"/>
      <c r="I1304" s="1563"/>
      <c r="J1304" s="1563"/>
      <c r="K1304" s="1563"/>
      <c r="L1304" s="1563"/>
      <c r="M1304" s="1563"/>
      <c r="N1304" s="1563"/>
      <c r="O1304" s="1563"/>
      <c r="P1304" s="1563"/>
      <c r="Q1304" s="1563"/>
      <c r="S1304" s="923"/>
      <c r="T1304" s="923"/>
    </row>
    <row r="1305" spans="1:20" ht="13.5" thickBot="1">
      <c r="A1305" s="1672" t="s">
        <v>709</v>
      </c>
      <c r="B1305" s="1672"/>
      <c r="C1305" s="1672"/>
      <c r="D1305" s="1672"/>
      <c r="E1305" s="1672"/>
      <c r="F1305" s="1672"/>
      <c r="G1305" s="1672"/>
      <c r="H1305" s="1672"/>
      <c r="I1305" s="1672"/>
      <c r="J1305" s="1672"/>
      <c r="K1305" s="1672"/>
      <c r="L1305" s="1672"/>
      <c r="M1305" s="1672"/>
      <c r="N1305" s="1672"/>
      <c r="O1305" s="1672"/>
      <c r="P1305" s="1672"/>
      <c r="Q1305" s="1672"/>
      <c r="S1305" s="58"/>
      <c r="T1305" s="58"/>
    </row>
    <row r="1306" spans="1:20" ht="12.75" customHeight="1">
      <c r="A1306" s="1581" t="s">
        <v>1</v>
      </c>
      <c r="B1306" s="1584" t="s">
        <v>0</v>
      </c>
      <c r="C1306" s="1565" t="s">
        <v>2</v>
      </c>
      <c r="D1306" s="1565" t="s">
        <v>3</v>
      </c>
      <c r="E1306" s="1565" t="s">
        <v>13</v>
      </c>
      <c r="F1306" s="1575" t="s">
        <v>14</v>
      </c>
      <c r="G1306" s="1576"/>
      <c r="H1306" s="1576"/>
      <c r="I1306" s="1577"/>
      <c r="J1306" s="1565" t="s">
        <v>4</v>
      </c>
      <c r="K1306" s="1565" t="s">
        <v>15</v>
      </c>
      <c r="L1306" s="1565" t="s">
        <v>5</v>
      </c>
      <c r="M1306" s="1565" t="s">
        <v>6</v>
      </c>
      <c r="N1306" s="1565" t="s">
        <v>16</v>
      </c>
      <c r="O1306" s="1621" t="s">
        <v>17</v>
      </c>
      <c r="P1306" s="1565" t="s">
        <v>25</v>
      </c>
      <c r="Q1306" s="1567" t="s">
        <v>26</v>
      </c>
      <c r="S1306" s="58"/>
      <c r="T1306" s="58"/>
    </row>
    <row r="1307" spans="1:20" s="2" customFormat="1" ht="33.75">
      <c r="A1307" s="1582"/>
      <c r="B1307" s="1585"/>
      <c r="C1307" s="1587"/>
      <c r="D1307" s="1566"/>
      <c r="E1307" s="1566"/>
      <c r="F1307" s="21" t="s">
        <v>18</v>
      </c>
      <c r="G1307" s="21" t="s">
        <v>19</v>
      </c>
      <c r="H1307" s="21" t="s">
        <v>20</v>
      </c>
      <c r="I1307" s="21" t="s">
        <v>21</v>
      </c>
      <c r="J1307" s="1566"/>
      <c r="K1307" s="1566"/>
      <c r="L1307" s="1566"/>
      <c r="M1307" s="1566"/>
      <c r="N1307" s="1566"/>
      <c r="O1307" s="1622"/>
      <c r="P1307" s="1566"/>
      <c r="Q1307" s="1568"/>
      <c r="S1307" s="58"/>
      <c r="T1307" s="58"/>
    </row>
    <row r="1308" spans="1:20" s="3" customFormat="1" ht="13.5" customHeight="1" thickBot="1">
      <c r="A1308" s="1583"/>
      <c r="B1308" s="1586"/>
      <c r="C1308" s="1588"/>
      <c r="D1308" s="43" t="s">
        <v>7</v>
      </c>
      <c r="E1308" s="43" t="s">
        <v>8</v>
      </c>
      <c r="F1308" s="43" t="s">
        <v>9</v>
      </c>
      <c r="G1308" s="43" t="s">
        <v>9</v>
      </c>
      <c r="H1308" s="43" t="s">
        <v>9</v>
      </c>
      <c r="I1308" s="43" t="s">
        <v>9</v>
      </c>
      <c r="J1308" s="43" t="s">
        <v>22</v>
      </c>
      <c r="K1308" s="43" t="s">
        <v>9</v>
      </c>
      <c r="L1308" s="43" t="s">
        <v>22</v>
      </c>
      <c r="M1308" s="43" t="s">
        <v>81</v>
      </c>
      <c r="N1308" s="43" t="s">
        <v>10</v>
      </c>
      <c r="O1308" s="43" t="s">
        <v>82</v>
      </c>
      <c r="P1308" s="44" t="s">
        <v>27</v>
      </c>
      <c r="Q1308" s="45" t="s">
        <v>28</v>
      </c>
      <c r="S1308" s="58"/>
      <c r="T1308" s="58"/>
    </row>
    <row r="1309" spans="1:20" s="62" customFormat="1" ht="12.75" customHeight="1">
      <c r="A1309" s="1569" t="s">
        <v>11</v>
      </c>
      <c r="B1309" s="65">
        <v>1</v>
      </c>
      <c r="C1309" s="479" t="s">
        <v>691</v>
      </c>
      <c r="D1309" s="480">
        <v>24</v>
      </c>
      <c r="E1309" s="480" t="s">
        <v>55</v>
      </c>
      <c r="F1309" s="112">
        <f>+G1309+H1309+I1309</f>
        <v>20.519953999999998</v>
      </c>
      <c r="G1309" s="112">
        <v>6.1280340000000004</v>
      </c>
      <c r="H1309" s="112">
        <v>3.68</v>
      </c>
      <c r="I1309" s="112">
        <v>10.711919999999999</v>
      </c>
      <c r="J1309" s="347">
        <v>1323.11</v>
      </c>
      <c r="K1309" s="351">
        <v>10.711919999999999</v>
      </c>
      <c r="L1309" s="112">
        <v>1323.11</v>
      </c>
      <c r="M1309" s="1265">
        <f>K1309/L1309</f>
        <v>8.0960162042460568E-3</v>
      </c>
      <c r="N1309" s="347">
        <v>249.71899999999999</v>
      </c>
      <c r="O1309" s="353">
        <f>M1309*N1309</f>
        <v>2.0217290705081212</v>
      </c>
      <c r="P1309" s="353">
        <f>M1309*60*1000</f>
        <v>485.76097225476337</v>
      </c>
      <c r="Q1309" s="176">
        <f>P1309*N1309/1000</f>
        <v>121.30374423048725</v>
      </c>
      <c r="R1309" s="68"/>
      <c r="S1309" s="58"/>
      <c r="T1309" s="58"/>
    </row>
    <row r="1310" spans="1:20" s="62" customFormat="1" ht="12.75">
      <c r="A1310" s="1570"/>
      <c r="B1310" s="69">
        <v>2</v>
      </c>
      <c r="C1310" s="482" t="s">
        <v>692</v>
      </c>
      <c r="D1310" s="415">
        <v>40</v>
      </c>
      <c r="E1310" s="415" t="s">
        <v>55</v>
      </c>
      <c r="F1310" s="418">
        <f>+G1310+H1310+I1310</f>
        <v>28.381997999999999</v>
      </c>
      <c r="G1310" s="418">
        <v>3.3833380000000002</v>
      </c>
      <c r="H1310" s="418">
        <v>6.17</v>
      </c>
      <c r="I1310" s="418">
        <v>18.828659999999999</v>
      </c>
      <c r="J1310" s="418">
        <v>2233.8000000000002</v>
      </c>
      <c r="K1310" s="531">
        <v>18.828659999999999</v>
      </c>
      <c r="L1310" s="418">
        <v>2233.8000000000002</v>
      </c>
      <c r="M1310" s="483">
        <f t="shared" ref="M1310:M1313" si="173">K1310/L1310</f>
        <v>8.4289820037604067E-3</v>
      </c>
      <c r="N1310" s="530">
        <v>249.71899999999999</v>
      </c>
      <c r="O1310" s="180">
        <f t="shared" ref="O1310:O1313" si="174">M1310*N1310</f>
        <v>2.1048769569970451</v>
      </c>
      <c r="P1310" s="353">
        <f t="shared" ref="P1310:P1313" si="175">M1310*60*1000</f>
        <v>505.73892022562438</v>
      </c>
      <c r="Q1310" s="181">
        <f t="shared" ref="Q1310:Q1313" si="176">P1310*N1310/1000</f>
        <v>126.29261741982269</v>
      </c>
      <c r="R1310" s="68"/>
      <c r="S1310" s="58"/>
      <c r="T1310" s="58"/>
    </row>
    <row r="1311" spans="1:20" s="62" customFormat="1" ht="12.75">
      <c r="A1311" s="1631"/>
      <c r="B1311" s="61">
        <v>3</v>
      </c>
      <c r="C1311" s="482" t="s">
        <v>693</v>
      </c>
      <c r="D1311" s="415">
        <v>45</v>
      </c>
      <c r="E1311" s="415" t="s">
        <v>55</v>
      </c>
      <c r="F1311" s="418">
        <f>+G1311+H1311+I1311</f>
        <v>36.713864000000001</v>
      </c>
      <c r="G1311" s="418">
        <v>6.48</v>
      </c>
      <c r="H1311" s="418">
        <v>6.9770440000000002</v>
      </c>
      <c r="I1311" s="418">
        <v>23.256820000000001</v>
      </c>
      <c r="J1311" s="418">
        <v>2324.6999999999998</v>
      </c>
      <c r="K1311" s="531">
        <v>23.256820000000001</v>
      </c>
      <c r="L1311" s="418">
        <v>2324.6999999999998</v>
      </c>
      <c r="M1311" s="483">
        <f t="shared" si="173"/>
        <v>1.000422420097217E-2</v>
      </c>
      <c r="N1311" s="530">
        <v>249.71899999999999</v>
      </c>
      <c r="O1311" s="180">
        <f t="shared" si="174"/>
        <v>2.4982448632425691</v>
      </c>
      <c r="P1311" s="353">
        <f t="shared" si="175"/>
        <v>600.25345205833025</v>
      </c>
      <c r="Q1311" s="181">
        <f t="shared" si="176"/>
        <v>149.89469179455418</v>
      </c>
      <c r="S1311" s="58"/>
      <c r="T1311" s="58"/>
    </row>
    <row r="1312" spans="1:20" s="62" customFormat="1" ht="12.75" customHeight="1">
      <c r="A1312" s="1631"/>
      <c r="B1312" s="61">
        <v>4</v>
      </c>
      <c r="C1312" s="482" t="s">
        <v>694</v>
      </c>
      <c r="D1312" s="415">
        <v>46</v>
      </c>
      <c r="E1312" s="415" t="s">
        <v>55</v>
      </c>
      <c r="F1312" s="418">
        <f t="shared" ref="F1312:F1313" si="177">+G1312+H1312+I1312</f>
        <v>32.751998999999998</v>
      </c>
      <c r="G1312" s="418">
        <v>2.3896600000000001</v>
      </c>
      <c r="H1312" s="418">
        <v>6.8030689999999998</v>
      </c>
      <c r="I1312" s="418">
        <v>23.559270000000001</v>
      </c>
      <c r="J1312" s="418">
        <v>2325.9</v>
      </c>
      <c r="K1312" s="531">
        <v>23.559270000000001</v>
      </c>
      <c r="L1312" s="418">
        <v>2325.9</v>
      </c>
      <c r="M1312" s="483">
        <f t="shared" si="173"/>
        <v>1.0129098413517348E-2</v>
      </c>
      <c r="N1312" s="530">
        <v>249.71899999999999</v>
      </c>
      <c r="O1312" s="180">
        <f t="shared" si="174"/>
        <v>2.5294283267251387</v>
      </c>
      <c r="P1312" s="353">
        <f t="shared" si="175"/>
        <v>607.74590481104099</v>
      </c>
      <c r="Q1312" s="181">
        <f t="shared" si="176"/>
        <v>151.76569960350835</v>
      </c>
      <c r="S1312" s="58"/>
      <c r="T1312" s="58"/>
    </row>
    <row r="1313" spans="1:20" s="62" customFormat="1" ht="12.75">
      <c r="A1313" s="1631"/>
      <c r="B1313" s="61">
        <v>5</v>
      </c>
      <c r="C1313" s="482" t="s">
        <v>695</v>
      </c>
      <c r="D1313" s="415">
        <v>40</v>
      </c>
      <c r="E1313" s="415" t="s">
        <v>55</v>
      </c>
      <c r="F1313" s="418">
        <f t="shared" si="177"/>
        <v>32.020000000000003</v>
      </c>
      <c r="G1313" s="418">
        <v>2.8623400000000001</v>
      </c>
      <c r="H1313" s="418">
        <v>6.08</v>
      </c>
      <c r="I1313" s="418">
        <v>23.077660000000002</v>
      </c>
      <c r="J1313" s="418">
        <v>2260.27</v>
      </c>
      <c r="K1313" s="531">
        <v>23.077660000000002</v>
      </c>
      <c r="L1313" s="418">
        <v>2260.27</v>
      </c>
      <c r="M1313" s="483">
        <f t="shared" si="173"/>
        <v>1.0210134187508572E-2</v>
      </c>
      <c r="N1313" s="530">
        <v>249.71899999999999</v>
      </c>
      <c r="O1313" s="180">
        <f t="shared" si="174"/>
        <v>2.5496644991704529</v>
      </c>
      <c r="P1313" s="353">
        <f t="shared" si="175"/>
        <v>612.60805125051434</v>
      </c>
      <c r="Q1313" s="181">
        <f t="shared" si="176"/>
        <v>152.97986995022717</v>
      </c>
      <c r="S1313" s="58"/>
      <c r="T1313" s="58"/>
    </row>
    <row r="1314" spans="1:20" s="62" customFormat="1" ht="12.75">
      <c r="A1314" s="1631"/>
      <c r="B1314" s="70">
        <v>6</v>
      </c>
      <c r="C1314" s="482"/>
      <c r="D1314" s="415"/>
      <c r="E1314" s="415"/>
      <c r="F1314" s="418"/>
      <c r="G1314" s="418"/>
      <c r="H1314" s="418"/>
      <c r="I1314" s="418"/>
      <c r="J1314" s="418"/>
      <c r="K1314" s="531"/>
      <c r="L1314" s="418"/>
      <c r="M1314" s="483"/>
      <c r="N1314" s="530"/>
      <c r="O1314" s="180"/>
      <c r="P1314" s="353"/>
      <c r="Q1314" s="181"/>
      <c r="S1314" s="58"/>
      <c r="T1314" s="58"/>
    </row>
    <row r="1315" spans="1:20" s="62" customFormat="1" ht="12.75">
      <c r="A1315" s="1631"/>
      <c r="B1315" s="70"/>
      <c r="C1315" s="64"/>
      <c r="D1315" s="71"/>
      <c r="E1315" s="66"/>
      <c r="F1315" s="148"/>
      <c r="G1315" s="148"/>
      <c r="H1315" s="148"/>
      <c r="I1315" s="148"/>
      <c r="J1315" s="71"/>
      <c r="K1315" s="148"/>
      <c r="L1315" s="71"/>
      <c r="M1315" s="143"/>
      <c r="N1315" s="142"/>
      <c r="O1315" s="142"/>
      <c r="P1315" s="142"/>
      <c r="Q1315" s="144"/>
      <c r="S1315" s="58"/>
      <c r="T1315" s="58"/>
    </row>
    <row r="1316" spans="1:20" s="62" customFormat="1" ht="13.5" thickBot="1">
      <c r="A1316" s="1653"/>
      <c r="B1316" s="67"/>
      <c r="C1316" s="109"/>
      <c r="D1316" s="110"/>
      <c r="E1316" s="111"/>
      <c r="F1316" s="149"/>
      <c r="G1316" s="149"/>
      <c r="H1316" s="149"/>
      <c r="I1316" s="149"/>
      <c r="J1316" s="110"/>
      <c r="K1316" s="149"/>
      <c r="L1316" s="110"/>
      <c r="M1316" s="146"/>
      <c r="N1316" s="145"/>
      <c r="O1316" s="145"/>
      <c r="P1316" s="145"/>
      <c r="Q1316" s="147"/>
      <c r="S1316" s="58"/>
      <c r="T1316" s="58"/>
    </row>
    <row r="1317" spans="1:20" s="62" customFormat="1" ht="12.75" customHeight="1">
      <c r="A1317" s="1572" t="s">
        <v>29</v>
      </c>
      <c r="B1317" s="374">
        <v>1</v>
      </c>
      <c r="C1317" s="567" t="s">
        <v>696</v>
      </c>
      <c r="D1317" s="263">
        <v>24</v>
      </c>
      <c r="E1317" s="263" t="s">
        <v>55</v>
      </c>
      <c r="F1317" s="438">
        <f>+G1317+H1317+I1317</f>
        <v>16.559999999999999</v>
      </c>
      <c r="G1317" s="438">
        <v>1.73316</v>
      </c>
      <c r="H1317" s="438">
        <v>3.68</v>
      </c>
      <c r="I1317" s="446">
        <v>11.146839999999999</v>
      </c>
      <c r="J1317" s="438">
        <v>971.5</v>
      </c>
      <c r="K1317" s="534">
        <v>11.146839999999999</v>
      </c>
      <c r="L1317" s="438">
        <v>971.5</v>
      </c>
      <c r="M1317" s="490">
        <f>K1317/L1317</f>
        <v>1.1473844570252186E-2</v>
      </c>
      <c r="N1317" s="491">
        <v>249.71899999999999</v>
      </c>
      <c r="O1317" s="260">
        <f t="shared" ref="O1317:O1321" si="178">M1317*N1317</f>
        <v>2.8652369922388057</v>
      </c>
      <c r="P1317" s="260">
        <f t="shared" ref="P1317:P1321" si="179">M1317*60*1000</f>
        <v>688.43067421513115</v>
      </c>
      <c r="Q1317" s="261">
        <f t="shared" ref="Q1317:Q1321" si="180">P1317*N1317/1000</f>
        <v>171.91421953432831</v>
      </c>
      <c r="S1317" s="58"/>
      <c r="T1317" s="58"/>
    </row>
    <row r="1318" spans="1:20" s="62" customFormat="1" ht="12.75" customHeight="1">
      <c r="A1318" s="1722"/>
      <c r="B1318" s="375">
        <v>2</v>
      </c>
      <c r="C1318" s="567" t="s">
        <v>526</v>
      </c>
      <c r="D1318" s="263">
        <v>12</v>
      </c>
      <c r="E1318" s="263" t="s">
        <v>55</v>
      </c>
      <c r="F1318" s="446">
        <f>+G1318+H1318+I1318</f>
        <v>11.645</v>
      </c>
      <c r="G1318" s="446">
        <v>1.223716</v>
      </c>
      <c r="H1318" s="446">
        <v>1.92</v>
      </c>
      <c r="I1318" s="446">
        <v>8.5012840000000001</v>
      </c>
      <c r="J1318" s="446">
        <v>701.24</v>
      </c>
      <c r="K1318" s="535">
        <v>8.5012840000000001</v>
      </c>
      <c r="L1318" s="446">
        <v>701.24</v>
      </c>
      <c r="M1318" s="490">
        <f>K1318/L1318</f>
        <v>1.2123216017340711E-2</v>
      </c>
      <c r="N1318" s="494">
        <v>249.71899999999999</v>
      </c>
      <c r="O1318" s="260">
        <f t="shared" si="178"/>
        <v>3.0273973806343051</v>
      </c>
      <c r="P1318" s="260">
        <f t="shared" si="179"/>
        <v>727.39296104044274</v>
      </c>
      <c r="Q1318" s="261">
        <f t="shared" si="180"/>
        <v>181.6438428380583</v>
      </c>
      <c r="S1318" s="58"/>
      <c r="T1318" s="58"/>
    </row>
    <row r="1319" spans="1:20" ht="12.75" customHeight="1">
      <c r="A1319" s="1722"/>
      <c r="B1319" s="293">
        <v>3</v>
      </c>
      <c r="C1319" s="492" t="s">
        <v>697</v>
      </c>
      <c r="D1319" s="263">
        <v>8</v>
      </c>
      <c r="E1319" s="263" t="s">
        <v>55</v>
      </c>
      <c r="F1319" s="446">
        <f t="shared" ref="F1319:F1321" si="181">+G1319+H1319+I1319</f>
        <v>4.6680000000000001</v>
      </c>
      <c r="G1319" s="446">
        <v>0</v>
      </c>
      <c r="H1319" s="446">
        <v>0</v>
      </c>
      <c r="I1319" s="446">
        <v>4.6680000000000001</v>
      </c>
      <c r="J1319" s="446">
        <v>372.31</v>
      </c>
      <c r="K1319" s="535">
        <v>4.6680000000000001</v>
      </c>
      <c r="L1319" s="446">
        <v>372.3</v>
      </c>
      <c r="M1319" s="493">
        <f t="shared" ref="M1319:M1321" si="182">K1319/L1319</f>
        <v>1.2538275584206286E-2</v>
      </c>
      <c r="N1319" s="494">
        <v>249.71899999999999</v>
      </c>
      <c r="O1319" s="260">
        <f t="shared" si="178"/>
        <v>3.1310456406124092</v>
      </c>
      <c r="P1319" s="260">
        <f t="shared" si="179"/>
        <v>752.29653505237718</v>
      </c>
      <c r="Q1319" s="267">
        <f t="shared" si="180"/>
        <v>187.86273843674456</v>
      </c>
      <c r="S1319" s="58"/>
      <c r="T1319" s="58"/>
    </row>
    <row r="1320" spans="1:20" ht="12.75" customHeight="1">
      <c r="A1320" s="1722"/>
      <c r="B1320" s="293">
        <v>4</v>
      </c>
      <c r="C1320" s="492" t="s">
        <v>698</v>
      </c>
      <c r="D1320" s="263">
        <v>103</v>
      </c>
      <c r="E1320" s="263" t="s">
        <v>55</v>
      </c>
      <c r="F1320" s="446">
        <f t="shared" si="181"/>
        <v>86.340005999999988</v>
      </c>
      <c r="G1320" s="446">
        <v>5.955768</v>
      </c>
      <c r="H1320" s="446">
        <v>15.2</v>
      </c>
      <c r="I1320" s="446">
        <v>65.184237999999993</v>
      </c>
      <c r="J1320" s="446">
        <v>4386.83</v>
      </c>
      <c r="K1320" s="535">
        <v>65.184240000000003</v>
      </c>
      <c r="L1320" s="446">
        <v>4386.83</v>
      </c>
      <c r="M1320" s="493">
        <f t="shared" si="182"/>
        <v>1.4859075915866356E-2</v>
      </c>
      <c r="N1320" s="494">
        <v>249.71899999999999</v>
      </c>
      <c r="O1320" s="266">
        <f t="shared" si="178"/>
        <v>3.7105935786342306</v>
      </c>
      <c r="P1320" s="260">
        <f t="shared" si="179"/>
        <v>891.54455495198135</v>
      </c>
      <c r="Q1320" s="267">
        <f t="shared" si="180"/>
        <v>222.63561471805383</v>
      </c>
      <c r="S1320" s="58"/>
      <c r="T1320" s="58"/>
    </row>
    <row r="1321" spans="1:20" ht="12.75" customHeight="1">
      <c r="A1321" s="1722"/>
      <c r="B1321" s="293">
        <v>5</v>
      </c>
      <c r="C1321" s="492" t="s">
        <v>699</v>
      </c>
      <c r="D1321" s="263">
        <v>12</v>
      </c>
      <c r="E1321" s="263" t="s">
        <v>55</v>
      </c>
      <c r="F1321" s="446">
        <f t="shared" si="181"/>
        <v>12.705</v>
      </c>
      <c r="G1321" s="446">
        <v>0.82456399999999996</v>
      </c>
      <c r="H1321" s="446">
        <v>1.92</v>
      </c>
      <c r="I1321" s="446">
        <v>9.9604359999999996</v>
      </c>
      <c r="J1321" s="446">
        <v>699.92</v>
      </c>
      <c r="K1321" s="535">
        <v>9.9604359999999996</v>
      </c>
      <c r="L1321" s="446">
        <v>699.92</v>
      </c>
      <c r="M1321" s="493">
        <f t="shared" si="182"/>
        <v>1.4230820665218882E-2</v>
      </c>
      <c r="N1321" s="494">
        <v>249.71899999999999</v>
      </c>
      <c r="O1321" s="266">
        <f t="shared" si="178"/>
        <v>3.5537063056977938</v>
      </c>
      <c r="P1321" s="260">
        <f t="shared" si="179"/>
        <v>853.84923991313292</v>
      </c>
      <c r="Q1321" s="267">
        <f t="shared" si="180"/>
        <v>213.22237834186765</v>
      </c>
      <c r="S1321" s="58"/>
      <c r="T1321" s="58"/>
    </row>
    <row r="1322" spans="1:20" ht="12.75" customHeight="1">
      <c r="A1322" s="1722"/>
      <c r="B1322" s="293">
        <v>6</v>
      </c>
      <c r="C1322" s="492"/>
      <c r="D1322" s="263"/>
      <c r="E1322" s="263"/>
      <c r="F1322" s="446"/>
      <c r="G1322" s="446"/>
      <c r="H1322" s="446"/>
      <c r="I1322" s="446"/>
      <c r="J1322" s="446"/>
      <c r="K1322" s="535"/>
      <c r="L1322" s="446"/>
      <c r="M1322" s="493"/>
      <c r="N1322" s="494"/>
      <c r="O1322" s="266"/>
      <c r="P1322" s="260"/>
      <c r="Q1322" s="267"/>
      <c r="S1322" s="58"/>
      <c r="T1322" s="58"/>
    </row>
    <row r="1323" spans="1:20" ht="13.5" customHeight="1" thickBot="1">
      <c r="A1323" s="1723"/>
      <c r="B1323" s="300"/>
      <c r="C1323" s="326"/>
      <c r="D1323" s="300"/>
      <c r="E1323" s="300"/>
      <c r="F1323" s="328"/>
      <c r="G1323" s="328"/>
      <c r="H1323" s="328"/>
      <c r="I1323" s="328"/>
      <c r="J1323" s="337"/>
      <c r="K1323" s="328"/>
      <c r="L1323" s="337"/>
      <c r="M1323" s="330"/>
      <c r="N1323" s="329"/>
      <c r="O1323" s="329"/>
      <c r="P1323" s="329"/>
      <c r="Q1323" s="339"/>
      <c r="S1323" s="58"/>
      <c r="T1323" s="58"/>
    </row>
    <row r="1324" spans="1:20" ht="13.5" customHeight="1">
      <c r="A1324" s="1726" t="s">
        <v>118</v>
      </c>
      <c r="B1324" s="324">
        <v>1</v>
      </c>
      <c r="C1324" s="497" t="s">
        <v>700</v>
      </c>
      <c r="D1324" s="460">
        <v>45</v>
      </c>
      <c r="E1324" s="460" t="s">
        <v>55</v>
      </c>
      <c r="F1324" s="463">
        <f>+G1324+H1324+I1324</f>
        <v>59.100006</v>
      </c>
      <c r="G1324" s="463">
        <v>3.3770359999999999</v>
      </c>
      <c r="H1324" s="463">
        <v>6.64</v>
      </c>
      <c r="I1324" s="463">
        <v>49.082970000000003</v>
      </c>
      <c r="J1324" s="463">
        <v>2333.42</v>
      </c>
      <c r="K1324" s="538">
        <v>49.082970000000003</v>
      </c>
      <c r="L1324" s="539">
        <v>2333.42</v>
      </c>
      <c r="M1324" s="500">
        <f>K1324/L1324</f>
        <v>2.1034777279701041E-2</v>
      </c>
      <c r="N1324" s="501">
        <v>249.71899999999999</v>
      </c>
      <c r="O1324" s="502">
        <f>M1324*N1324</f>
        <v>5.2527835475096643</v>
      </c>
      <c r="P1324" s="502">
        <f>M1324*60*1000</f>
        <v>1262.0866367820624</v>
      </c>
      <c r="Q1324" s="503">
        <f>P1324*N1324/1000</f>
        <v>315.16701285057985</v>
      </c>
      <c r="S1324" s="58"/>
      <c r="T1324" s="58"/>
    </row>
    <row r="1325" spans="1:20" ht="13.5" customHeight="1">
      <c r="A1325" s="1590"/>
      <c r="B1325" s="316">
        <v>2</v>
      </c>
      <c r="C1325" s="504" t="s">
        <v>701</v>
      </c>
      <c r="D1325" s="465">
        <v>75</v>
      </c>
      <c r="E1325" s="465" t="s">
        <v>55</v>
      </c>
      <c r="F1325" s="468">
        <f>+G1325+H1325+I1325</f>
        <v>103.743876</v>
      </c>
      <c r="G1325" s="468">
        <v>6.4986959999999998</v>
      </c>
      <c r="H1325" s="468">
        <v>10.88</v>
      </c>
      <c r="I1325" s="468">
        <v>86.365179999999995</v>
      </c>
      <c r="J1325" s="468">
        <v>3993.03</v>
      </c>
      <c r="K1325" s="540">
        <v>86.365179999999995</v>
      </c>
      <c r="L1325" s="468">
        <v>3993.03</v>
      </c>
      <c r="M1325" s="505">
        <f t="shared" ref="M1325:M1328" si="183">K1325/L1325</f>
        <v>2.1628983503755292E-2</v>
      </c>
      <c r="N1325" s="507">
        <v>249.71899999999999</v>
      </c>
      <c r="O1325" s="278">
        <f t="shared" ref="O1325:O1328" si="184">M1325*N1325</f>
        <v>5.4011681315742672</v>
      </c>
      <c r="P1325" s="502">
        <f t="shared" ref="P1325:P1328" si="185">M1325*60*1000</f>
        <v>1297.7390102253175</v>
      </c>
      <c r="Q1325" s="279">
        <f t="shared" ref="Q1325:Q1328" si="186">P1325*N1325/1000</f>
        <v>324.07008789445604</v>
      </c>
      <c r="S1325" s="58"/>
      <c r="T1325" s="58"/>
    </row>
    <row r="1326" spans="1:20" ht="13.5" customHeight="1">
      <c r="A1326" s="1590"/>
      <c r="B1326" s="316">
        <v>3</v>
      </c>
      <c r="C1326" s="504" t="s">
        <v>702</v>
      </c>
      <c r="D1326" s="465">
        <v>25</v>
      </c>
      <c r="E1326" s="465" t="s">
        <v>55</v>
      </c>
      <c r="F1326" s="468">
        <f>+G1326+H1326+I1326</f>
        <v>35.100003999999998</v>
      </c>
      <c r="G1326" s="468">
        <v>1.586104</v>
      </c>
      <c r="H1326" s="468">
        <v>4</v>
      </c>
      <c r="I1326" s="468">
        <v>29.5139</v>
      </c>
      <c r="J1326" s="468">
        <v>1322.87</v>
      </c>
      <c r="K1326" s="540">
        <v>29.5139</v>
      </c>
      <c r="L1326" s="468">
        <v>1322.87</v>
      </c>
      <c r="M1326" s="505">
        <f t="shared" si="183"/>
        <v>2.2310506701338759E-2</v>
      </c>
      <c r="N1326" s="507">
        <v>249.71899999999999</v>
      </c>
      <c r="O1326" s="278">
        <f t="shared" si="184"/>
        <v>5.5713574229516132</v>
      </c>
      <c r="P1326" s="502">
        <f t="shared" si="185"/>
        <v>1338.6304020803254</v>
      </c>
      <c r="Q1326" s="279">
        <f t="shared" si="186"/>
        <v>334.28144537709676</v>
      </c>
      <c r="S1326" s="58"/>
      <c r="T1326" s="58"/>
    </row>
    <row r="1327" spans="1:20" ht="13.5" customHeight="1">
      <c r="A1327" s="1590"/>
      <c r="B1327" s="316">
        <v>4</v>
      </c>
      <c r="C1327" s="504" t="s">
        <v>527</v>
      </c>
      <c r="D1327" s="465">
        <v>75</v>
      </c>
      <c r="E1327" s="465" t="s">
        <v>55</v>
      </c>
      <c r="F1327" s="468">
        <f>+G1327+H1327+I1327</f>
        <v>106.000005</v>
      </c>
      <c r="G1327" s="468">
        <v>5.4620899999999999</v>
      </c>
      <c r="H1327" s="468">
        <v>10.8</v>
      </c>
      <c r="I1327" s="468">
        <v>89.737915000000001</v>
      </c>
      <c r="J1327" s="468">
        <v>3983.3</v>
      </c>
      <c r="K1327" s="540">
        <v>89.737915000000001</v>
      </c>
      <c r="L1327" s="468">
        <v>3983.3</v>
      </c>
      <c r="M1327" s="505">
        <f t="shared" si="183"/>
        <v>2.2528535385233348E-2</v>
      </c>
      <c r="N1327" s="507">
        <v>249.71899999999999</v>
      </c>
      <c r="O1327" s="278">
        <f t="shared" si="184"/>
        <v>5.6258033278650865</v>
      </c>
      <c r="P1327" s="502">
        <f t="shared" si="185"/>
        <v>1351.7121231140009</v>
      </c>
      <c r="Q1327" s="279">
        <f t="shared" si="186"/>
        <v>337.54819967190519</v>
      </c>
      <c r="S1327" s="58"/>
      <c r="T1327" s="58"/>
    </row>
    <row r="1328" spans="1:20" ht="13.5" customHeight="1">
      <c r="A1328" s="1590"/>
      <c r="B1328" s="316">
        <v>5</v>
      </c>
      <c r="C1328" s="504" t="s">
        <v>703</v>
      </c>
      <c r="D1328" s="465">
        <v>12</v>
      </c>
      <c r="E1328" s="465" t="s">
        <v>55</v>
      </c>
      <c r="F1328" s="468">
        <f>+G1328+H1328+I1328</f>
        <v>12.073999000000001</v>
      </c>
      <c r="G1328" s="468">
        <v>0</v>
      </c>
      <c r="H1328" s="468">
        <v>0</v>
      </c>
      <c r="I1328" s="468">
        <v>12.073999000000001</v>
      </c>
      <c r="J1328" s="468">
        <v>534.97</v>
      </c>
      <c r="K1328" s="540">
        <v>12.074</v>
      </c>
      <c r="L1328" s="468">
        <v>534.97</v>
      </c>
      <c r="M1328" s="505">
        <f t="shared" si="183"/>
        <v>2.2569489877937079E-2</v>
      </c>
      <c r="N1328" s="507">
        <v>249.71899999999999</v>
      </c>
      <c r="O1328" s="278">
        <f t="shared" si="184"/>
        <v>5.6360304428285692</v>
      </c>
      <c r="P1328" s="502">
        <f t="shared" si="185"/>
        <v>1354.1693926762248</v>
      </c>
      <c r="Q1328" s="279">
        <f t="shared" si="186"/>
        <v>338.16182656971415</v>
      </c>
      <c r="S1328" s="58"/>
      <c r="T1328" s="58"/>
    </row>
    <row r="1329" spans="1:20" ht="13.5" customHeight="1">
      <c r="A1329" s="1590"/>
      <c r="B1329" s="316"/>
      <c r="C1329" s="504"/>
      <c r="D1329" s="465"/>
      <c r="E1329" s="465"/>
      <c r="F1329" s="468"/>
      <c r="G1329" s="468"/>
      <c r="H1329" s="468"/>
      <c r="I1329" s="468"/>
      <c r="J1329" s="468"/>
      <c r="K1329" s="540"/>
      <c r="L1329" s="468"/>
      <c r="M1329" s="505"/>
      <c r="N1329" s="507"/>
      <c r="O1329" s="278"/>
      <c r="P1329" s="502"/>
      <c r="Q1329" s="279"/>
      <c r="S1329" s="58"/>
      <c r="T1329" s="58"/>
    </row>
    <row r="1330" spans="1:20" ht="13.5" customHeight="1">
      <c r="A1330" s="1590"/>
      <c r="B1330" s="316"/>
      <c r="C1330" s="292"/>
      <c r="D1330" s="316"/>
      <c r="E1330" s="316"/>
      <c r="F1330" s="317"/>
      <c r="G1330" s="317"/>
      <c r="H1330" s="317"/>
      <c r="I1330" s="317"/>
      <c r="J1330" s="325"/>
      <c r="K1330" s="317"/>
      <c r="L1330" s="325"/>
      <c r="M1330" s="319"/>
      <c r="N1330" s="318"/>
      <c r="O1330" s="318"/>
      <c r="P1330" s="318"/>
      <c r="Q1330" s="360"/>
      <c r="S1330" s="58"/>
      <c r="T1330" s="58"/>
    </row>
    <row r="1331" spans="1:20" ht="13.5" customHeight="1" thickBot="1">
      <c r="A1331" s="1719"/>
      <c r="B1331" s="354"/>
      <c r="C1331" s="355"/>
      <c r="D1331" s="354"/>
      <c r="E1331" s="354"/>
      <c r="F1331" s="356"/>
      <c r="G1331" s="356"/>
      <c r="H1331" s="356"/>
      <c r="I1331" s="356"/>
      <c r="J1331" s="357"/>
      <c r="K1331" s="356"/>
      <c r="L1331" s="357"/>
      <c r="M1331" s="376"/>
      <c r="N1331" s="377"/>
      <c r="O1331" s="377"/>
      <c r="P1331" s="377"/>
      <c r="Q1331" s="378"/>
      <c r="S1331" s="58"/>
      <c r="T1331" s="58"/>
    </row>
    <row r="1332" spans="1:20" ht="13.5" customHeight="1">
      <c r="A1332" s="1720" t="s">
        <v>119</v>
      </c>
      <c r="B1332" s="24">
        <v>1</v>
      </c>
      <c r="C1332" s="116" t="s">
        <v>704</v>
      </c>
      <c r="D1332" s="382">
        <v>5</v>
      </c>
      <c r="E1332" s="382" t="s">
        <v>55</v>
      </c>
      <c r="F1332" s="224">
        <f>+G1332+H1332+I1332</f>
        <v>9.9</v>
      </c>
      <c r="G1332" s="224">
        <v>0</v>
      </c>
      <c r="H1332" s="224">
        <v>0</v>
      </c>
      <c r="I1332" s="224">
        <v>9.9</v>
      </c>
      <c r="J1332" s="224">
        <v>176.04</v>
      </c>
      <c r="K1332" s="341">
        <v>9.9</v>
      </c>
      <c r="L1332" s="224">
        <v>176.04</v>
      </c>
      <c r="M1332" s="226">
        <f>K1332/L1332</f>
        <v>5.6237218813905934E-2</v>
      </c>
      <c r="N1332" s="350">
        <v>249.71899999999999</v>
      </c>
      <c r="O1332" s="228">
        <f>M1332*N1332</f>
        <v>14.043502044989776</v>
      </c>
      <c r="P1332" s="228">
        <f>M1332*60*1000</f>
        <v>3374.2331288343557</v>
      </c>
      <c r="Q1332" s="229">
        <f>P1332*N1332/1000</f>
        <v>842.61012269938647</v>
      </c>
      <c r="S1332" s="58"/>
      <c r="T1332" s="58"/>
    </row>
    <row r="1333" spans="1:20" ht="13.5" customHeight="1">
      <c r="A1333" s="1593"/>
      <c r="B1333" s="26">
        <v>2</v>
      </c>
      <c r="C1333" s="383" t="s">
        <v>705</v>
      </c>
      <c r="D1333" s="384">
        <v>6</v>
      </c>
      <c r="E1333" s="384" t="s">
        <v>55</v>
      </c>
      <c r="F1333" s="230">
        <f>+G1333+H1333+I1333</f>
        <v>8.71434</v>
      </c>
      <c r="G1333" s="230">
        <v>0.109434</v>
      </c>
      <c r="H1333" s="230">
        <v>0.02</v>
      </c>
      <c r="I1333" s="230">
        <v>8.5849060000000001</v>
      </c>
      <c r="J1333" s="230">
        <v>156.38999999999999</v>
      </c>
      <c r="K1333" s="342">
        <v>8.5849060000000001</v>
      </c>
      <c r="L1333" s="230">
        <v>156.38999999999999</v>
      </c>
      <c r="M1333" s="386">
        <f t="shared" ref="M1333:M1337" si="187">K1333/L1333</f>
        <v>5.489421318498626E-2</v>
      </c>
      <c r="N1333" s="889">
        <v>249.71899999999999</v>
      </c>
      <c r="O1333" s="388">
        <f t="shared" ref="O1333:O1337" si="188">M1333*N1333</f>
        <v>13.708128022341583</v>
      </c>
      <c r="P1333" s="310">
        <f t="shared" ref="P1333:P1337" si="189">M1333*60*1000</f>
        <v>3293.6527910991758</v>
      </c>
      <c r="Q1333" s="389">
        <f t="shared" ref="Q1333:Q1337" si="190">P1333*N1333/1000</f>
        <v>822.4876813404951</v>
      </c>
      <c r="S1333" s="58"/>
      <c r="T1333" s="58"/>
    </row>
    <row r="1334" spans="1:20" ht="13.5" customHeight="1">
      <c r="A1334" s="1593"/>
      <c r="B1334" s="26">
        <v>3</v>
      </c>
      <c r="C1334" s="383" t="s">
        <v>706</v>
      </c>
      <c r="D1334" s="384">
        <v>8</v>
      </c>
      <c r="E1334" s="384" t="s">
        <v>55</v>
      </c>
      <c r="F1334" s="230">
        <f t="shared" ref="F1334:F1337" si="191">+G1334+H1334+I1334</f>
        <v>16.8</v>
      </c>
      <c r="G1334" s="230">
        <v>0</v>
      </c>
      <c r="H1334" s="230">
        <v>0</v>
      </c>
      <c r="I1334" s="230">
        <v>16.8</v>
      </c>
      <c r="J1334" s="230">
        <v>351.52</v>
      </c>
      <c r="K1334" s="342">
        <v>16.8</v>
      </c>
      <c r="L1334" s="230">
        <v>351.52</v>
      </c>
      <c r="M1334" s="386">
        <f t="shared" si="187"/>
        <v>4.7792444242148388E-2</v>
      </c>
      <c r="N1334" s="889">
        <v>249.71899999999999</v>
      </c>
      <c r="O1334" s="388">
        <f t="shared" si="188"/>
        <v>11.934681383705053</v>
      </c>
      <c r="P1334" s="310">
        <f t="shared" si="189"/>
        <v>2867.5466545289037</v>
      </c>
      <c r="Q1334" s="389">
        <f t="shared" si="190"/>
        <v>716.08088302230328</v>
      </c>
      <c r="S1334" s="58"/>
      <c r="T1334" s="58"/>
    </row>
    <row r="1335" spans="1:20" ht="13.5" customHeight="1">
      <c r="A1335" s="1593"/>
      <c r="B1335" s="26">
        <v>4</v>
      </c>
      <c r="C1335" s="383" t="s">
        <v>528</v>
      </c>
      <c r="D1335" s="384">
        <v>24</v>
      </c>
      <c r="E1335" s="384" t="s">
        <v>55</v>
      </c>
      <c r="F1335" s="230">
        <f t="shared" si="191"/>
        <v>51.110000999999997</v>
      </c>
      <c r="G1335" s="230">
        <v>1.118676</v>
      </c>
      <c r="H1335" s="230">
        <v>2.08</v>
      </c>
      <c r="I1335" s="230">
        <v>47.911324999999998</v>
      </c>
      <c r="J1335" s="230">
        <v>1067.26</v>
      </c>
      <c r="K1335" s="342">
        <v>47.911324999999998</v>
      </c>
      <c r="L1335" s="230">
        <v>1067.26</v>
      </c>
      <c r="M1335" s="386">
        <f t="shared" si="187"/>
        <v>4.489189607031089E-2</v>
      </c>
      <c r="N1335" s="387">
        <v>249.71899999999999</v>
      </c>
      <c r="O1335" s="388">
        <f t="shared" si="188"/>
        <v>11.210359394781964</v>
      </c>
      <c r="P1335" s="310">
        <f t="shared" si="189"/>
        <v>2693.5137642186537</v>
      </c>
      <c r="Q1335" s="389">
        <f t="shared" si="190"/>
        <v>672.62156368691797</v>
      </c>
      <c r="S1335" s="58"/>
      <c r="T1335" s="58"/>
    </row>
    <row r="1336" spans="1:20" ht="13.5" customHeight="1">
      <c r="A1336" s="1593"/>
      <c r="B1336" s="26">
        <v>5</v>
      </c>
      <c r="C1336" s="383" t="s">
        <v>707</v>
      </c>
      <c r="D1336" s="384">
        <v>12</v>
      </c>
      <c r="E1336" s="384" t="s">
        <v>55</v>
      </c>
      <c r="F1336" s="230">
        <f t="shared" si="191"/>
        <v>22.94</v>
      </c>
      <c r="G1336" s="230">
        <v>0</v>
      </c>
      <c r="H1336" s="230">
        <v>0</v>
      </c>
      <c r="I1336" s="230">
        <v>22.94</v>
      </c>
      <c r="J1336" s="230">
        <v>487.53</v>
      </c>
      <c r="K1336" s="342">
        <v>22.94</v>
      </c>
      <c r="L1336" s="230">
        <v>487.53</v>
      </c>
      <c r="M1336" s="386">
        <f t="shared" si="187"/>
        <v>4.7053514655508381E-2</v>
      </c>
      <c r="N1336" s="387">
        <v>249.71899999999999</v>
      </c>
      <c r="O1336" s="388">
        <f t="shared" si="188"/>
        <v>11.750156626258898</v>
      </c>
      <c r="P1336" s="310">
        <f t="shared" si="189"/>
        <v>2823.2108793305033</v>
      </c>
      <c r="Q1336" s="389">
        <f t="shared" si="190"/>
        <v>705.00939757553397</v>
      </c>
      <c r="S1336" s="58"/>
      <c r="T1336" s="58"/>
    </row>
    <row r="1337" spans="1:20" ht="13.5" customHeight="1">
      <c r="A1337" s="1593"/>
      <c r="B1337" s="26">
        <v>6</v>
      </c>
      <c r="C1337" s="383" t="s">
        <v>708</v>
      </c>
      <c r="D1337" s="384">
        <v>8</v>
      </c>
      <c r="E1337" s="384" t="s">
        <v>55</v>
      </c>
      <c r="F1337" s="230">
        <f t="shared" si="191"/>
        <v>15.140001</v>
      </c>
      <c r="G1337" s="230">
        <v>0.10503999999999999</v>
      </c>
      <c r="H1337" s="230">
        <v>0.06</v>
      </c>
      <c r="I1337" s="230">
        <v>14.974961</v>
      </c>
      <c r="J1337" s="230">
        <v>388.27</v>
      </c>
      <c r="K1337" s="342">
        <v>14.974961</v>
      </c>
      <c r="L1337" s="230">
        <v>388.27</v>
      </c>
      <c r="M1337" s="386">
        <f t="shared" si="187"/>
        <v>3.8568421459293796E-2</v>
      </c>
      <c r="N1337" s="387">
        <v>249.71899999999999</v>
      </c>
      <c r="O1337" s="388">
        <f t="shared" si="188"/>
        <v>9.6312676383933873</v>
      </c>
      <c r="P1337" s="310">
        <f t="shared" si="189"/>
        <v>2314.1052875576274</v>
      </c>
      <c r="Q1337" s="389">
        <f t="shared" si="190"/>
        <v>577.87605830360326</v>
      </c>
      <c r="S1337" s="58"/>
      <c r="T1337" s="58"/>
    </row>
    <row r="1338" spans="1:20" ht="13.5" customHeight="1">
      <c r="A1338" s="1593"/>
      <c r="B1338" s="26"/>
      <c r="C1338" s="32"/>
      <c r="D1338" s="26"/>
      <c r="E1338" s="26"/>
      <c r="F1338" s="38"/>
      <c r="G1338" s="38"/>
      <c r="H1338" s="38"/>
      <c r="I1338" s="38"/>
      <c r="J1338" s="39"/>
      <c r="K1338" s="33"/>
      <c r="L1338" s="39"/>
      <c r="M1338" s="40"/>
      <c r="N1338" s="38"/>
      <c r="O1338" s="27"/>
      <c r="P1338" s="27"/>
      <c r="Q1338" s="28"/>
      <c r="S1338" s="58"/>
      <c r="T1338" s="58"/>
    </row>
    <row r="1339" spans="1:20" ht="13.5" customHeight="1" thickBot="1">
      <c r="A1339" s="1594"/>
      <c r="B1339" s="29"/>
      <c r="C1339" s="35"/>
      <c r="D1339" s="29"/>
      <c r="E1339" s="29"/>
      <c r="F1339" s="41"/>
      <c r="G1339" s="41"/>
      <c r="H1339" s="41"/>
      <c r="I1339" s="41"/>
      <c r="J1339" s="42"/>
      <c r="K1339" s="36"/>
      <c r="L1339" s="42"/>
      <c r="M1339" s="56"/>
      <c r="N1339" s="41"/>
      <c r="O1339" s="30"/>
      <c r="P1339" s="30"/>
      <c r="Q1339" s="31"/>
      <c r="S1339" s="58"/>
      <c r="T1339" s="58"/>
    </row>
    <row r="1340" spans="1:20" ht="12.75">
      <c r="S1340" s="58"/>
      <c r="T1340" s="58"/>
    </row>
    <row r="1341" spans="1:20" ht="12.75">
      <c r="S1341" s="58"/>
      <c r="T1341" s="58"/>
    </row>
    <row r="1342" spans="1:20" s="921" customFormat="1" ht="15">
      <c r="A1342" s="1563" t="s">
        <v>123</v>
      </c>
      <c r="B1342" s="1563"/>
      <c r="C1342" s="1563"/>
      <c r="D1342" s="1563"/>
      <c r="E1342" s="1563"/>
      <c r="F1342" s="1563"/>
      <c r="G1342" s="1563"/>
      <c r="H1342" s="1563"/>
      <c r="I1342" s="1563"/>
      <c r="J1342" s="1563"/>
      <c r="K1342" s="1563"/>
      <c r="L1342" s="1563"/>
      <c r="M1342" s="1563"/>
      <c r="N1342" s="1563"/>
      <c r="O1342" s="1563"/>
      <c r="P1342" s="1563"/>
      <c r="Q1342" s="1563"/>
      <c r="S1342" s="922"/>
      <c r="T1342" s="922"/>
    </row>
    <row r="1343" spans="1:20" ht="13.5" thickBot="1">
      <c r="A1343" s="1672" t="s">
        <v>857</v>
      </c>
      <c r="B1343" s="1672"/>
      <c r="C1343" s="1672"/>
      <c r="D1343" s="1672"/>
      <c r="E1343" s="1672"/>
      <c r="F1343" s="1672"/>
      <c r="G1343" s="1672"/>
      <c r="H1343" s="1672"/>
      <c r="I1343" s="1672"/>
      <c r="J1343" s="1672"/>
      <c r="K1343" s="1672"/>
      <c r="L1343" s="1672"/>
      <c r="M1343" s="1672"/>
      <c r="N1343" s="1672"/>
      <c r="O1343" s="1672"/>
      <c r="P1343" s="1672"/>
      <c r="Q1343" s="1672"/>
      <c r="S1343" s="58"/>
      <c r="T1343" s="58"/>
    </row>
    <row r="1344" spans="1:20" ht="12.75" customHeight="1">
      <c r="A1344" s="1581" t="s">
        <v>1</v>
      </c>
      <c r="B1344" s="1584" t="s">
        <v>0</v>
      </c>
      <c r="C1344" s="1565" t="s">
        <v>2</v>
      </c>
      <c r="D1344" s="1565" t="s">
        <v>3</v>
      </c>
      <c r="E1344" s="1565" t="s">
        <v>13</v>
      </c>
      <c r="F1344" s="1575" t="s">
        <v>14</v>
      </c>
      <c r="G1344" s="1576"/>
      <c r="H1344" s="1576"/>
      <c r="I1344" s="1577"/>
      <c r="J1344" s="1565" t="s">
        <v>4</v>
      </c>
      <c r="K1344" s="1565" t="s">
        <v>15</v>
      </c>
      <c r="L1344" s="1565" t="s">
        <v>5</v>
      </c>
      <c r="M1344" s="1565" t="s">
        <v>6</v>
      </c>
      <c r="N1344" s="1565" t="s">
        <v>16</v>
      </c>
      <c r="O1344" s="1621" t="s">
        <v>17</v>
      </c>
      <c r="P1344" s="1565" t="s">
        <v>25</v>
      </c>
      <c r="Q1344" s="1567" t="s">
        <v>26</v>
      </c>
      <c r="S1344" s="58"/>
      <c r="T1344" s="58"/>
    </row>
    <row r="1345" spans="1:20" s="2" customFormat="1" ht="33.75">
      <c r="A1345" s="1582"/>
      <c r="B1345" s="1585"/>
      <c r="C1345" s="1587"/>
      <c r="D1345" s="1566"/>
      <c r="E1345" s="1566"/>
      <c r="F1345" s="21" t="s">
        <v>18</v>
      </c>
      <c r="G1345" s="21" t="s">
        <v>19</v>
      </c>
      <c r="H1345" s="21" t="s">
        <v>20</v>
      </c>
      <c r="I1345" s="21" t="s">
        <v>21</v>
      </c>
      <c r="J1345" s="1566"/>
      <c r="K1345" s="1566"/>
      <c r="L1345" s="1566"/>
      <c r="M1345" s="1566"/>
      <c r="N1345" s="1566"/>
      <c r="O1345" s="1622"/>
      <c r="P1345" s="1566"/>
      <c r="Q1345" s="1568"/>
      <c r="S1345" s="58"/>
      <c r="T1345" s="58"/>
    </row>
    <row r="1346" spans="1:20" s="3" customFormat="1" ht="13.5" customHeight="1" thickBot="1">
      <c r="A1346" s="1583"/>
      <c r="B1346" s="1586"/>
      <c r="C1346" s="1588"/>
      <c r="D1346" s="43" t="s">
        <v>7</v>
      </c>
      <c r="E1346" s="43" t="s">
        <v>8</v>
      </c>
      <c r="F1346" s="43" t="s">
        <v>9</v>
      </c>
      <c r="G1346" s="43" t="s">
        <v>9</v>
      </c>
      <c r="H1346" s="43" t="s">
        <v>9</v>
      </c>
      <c r="I1346" s="43" t="s">
        <v>9</v>
      </c>
      <c r="J1346" s="43" t="s">
        <v>22</v>
      </c>
      <c r="K1346" s="43" t="s">
        <v>9</v>
      </c>
      <c r="L1346" s="43" t="s">
        <v>22</v>
      </c>
      <c r="M1346" s="43" t="s">
        <v>23</v>
      </c>
      <c r="N1346" s="43" t="s">
        <v>10</v>
      </c>
      <c r="O1346" s="43" t="s">
        <v>24</v>
      </c>
      <c r="P1346" s="44" t="s">
        <v>27</v>
      </c>
      <c r="Q1346" s="45" t="s">
        <v>28</v>
      </c>
      <c r="S1346" s="58"/>
      <c r="T1346" s="58"/>
    </row>
    <row r="1347" spans="1:20" ht="11.25" customHeight="1">
      <c r="A1347" s="1654" t="s">
        <v>29</v>
      </c>
      <c r="B1347" s="19">
        <v>1</v>
      </c>
      <c r="C1347" s="572" t="s">
        <v>292</v>
      </c>
      <c r="D1347" s="435">
        <v>16</v>
      </c>
      <c r="E1347" s="435">
        <v>1991</v>
      </c>
      <c r="F1347" s="446">
        <f t="shared" ref="F1347:F1348" si="192">SUM(G1347+H1347+I1347)</f>
        <v>26.1</v>
      </c>
      <c r="G1347" s="438">
        <v>2.4</v>
      </c>
      <c r="H1347" s="438">
        <v>2.7</v>
      </c>
      <c r="I1347" s="438">
        <v>21</v>
      </c>
      <c r="J1347" s="438">
        <v>1069.04</v>
      </c>
      <c r="K1347" s="534">
        <v>21</v>
      </c>
      <c r="L1347" s="438">
        <v>1069.04</v>
      </c>
      <c r="M1347" s="573">
        <f>SUM(K1347/L1347)</f>
        <v>1.9643792561550549E-2</v>
      </c>
      <c r="N1347" s="574">
        <v>231.3</v>
      </c>
      <c r="O1347" s="260">
        <f>SUM(M1347*N1347)</f>
        <v>4.5436092194866422</v>
      </c>
      <c r="P1347" s="260">
        <f>SUM(M1347*60*1000)</f>
        <v>1178.627553693033</v>
      </c>
      <c r="Q1347" s="575">
        <f>SUM(O1347*60)</f>
        <v>272.61655316919854</v>
      </c>
      <c r="R1347" s="6"/>
      <c r="S1347" s="58"/>
      <c r="T1347" s="58"/>
    </row>
    <row r="1348" spans="1:20" ht="12.75" customHeight="1">
      <c r="A1348" s="1676"/>
      <c r="B1348" s="20">
        <v>2</v>
      </c>
      <c r="C1348" s="492" t="s">
        <v>293</v>
      </c>
      <c r="D1348" s="263">
        <v>39</v>
      </c>
      <c r="E1348" s="263">
        <v>1992</v>
      </c>
      <c r="F1348" s="446">
        <f t="shared" si="192"/>
        <v>53</v>
      </c>
      <c r="G1348" s="446">
        <v>4.5</v>
      </c>
      <c r="H1348" s="446">
        <v>6.2</v>
      </c>
      <c r="I1348" s="446">
        <v>42.3</v>
      </c>
      <c r="J1348" s="446">
        <v>2279.6999999999998</v>
      </c>
      <c r="K1348" s="535">
        <v>42.3</v>
      </c>
      <c r="L1348" s="446">
        <v>2279.6999999999998</v>
      </c>
      <c r="M1348" s="493">
        <f t="shared" ref="M1348:M1354" si="193">SUM(K1348/L1348)</f>
        <v>1.8555073035925781E-2</v>
      </c>
      <c r="N1348" s="494">
        <v>231.3</v>
      </c>
      <c r="O1348" s="266">
        <f t="shared" ref="O1348:O1354" si="194">SUM(M1348*N1348)</f>
        <v>4.2917883932096332</v>
      </c>
      <c r="P1348" s="260">
        <f>SUM(M1348*60*1000)</f>
        <v>1113.3043821555468</v>
      </c>
      <c r="Q1348" s="575">
        <f>SUM(O1348*60)</f>
        <v>257.50730359257801</v>
      </c>
      <c r="R1348" s="6"/>
      <c r="S1348" s="58"/>
      <c r="T1348" s="58"/>
    </row>
    <row r="1349" spans="1:20" ht="12.75" customHeight="1">
      <c r="A1349" s="1676"/>
      <c r="B1349" s="20">
        <v>3</v>
      </c>
      <c r="C1349" s="492" t="s">
        <v>294</v>
      </c>
      <c r="D1349" s="263">
        <v>21</v>
      </c>
      <c r="E1349" s="263">
        <v>1998</v>
      </c>
      <c r="F1349" s="446">
        <f t="shared" ref="F1349:F1354" si="195">SUM(G1349+H1349+I1349)</f>
        <v>29.8</v>
      </c>
      <c r="G1349" s="446">
        <v>1.6</v>
      </c>
      <c r="H1349" s="446">
        <v>3.4</v>
      </c>
      <c r="I1349" s="446">
        <v>24.8</v>
      </c>
      <c r="J1349" s="446">
        <v>1178.27</v>
      </c>
      <c r="K1349" s="535">
        <v>24.8</v>
      </c>
      <c r="L1349" s="446">
        <v>1178.27</v>
      </c>
      <c r="M1349" s="493">
        <f t="shared" si="193"/>
        <v>2.1047807378614409E-2</v>
      </c>
      <c r="N1349" s="494">
        <v>231.3</v>
      </c>
      <c r="O1349" s="266">
        <f t="shared" si="194"/>
        <v>4.8683578466735131</v>
      </c>
      <c r="P1349" s="260">
        <f t="shared" ref="P1349:P1354" si="196">SUM(M1349*60*1000)</f>
        <v>1262.8684427168646</v>
      </c>
      <c r="Q1349" s="575">
        <f t="shared" ref="Q1349:Q1354" si="197">SUM(O1349*60)</f>
        <v>292.10147080041077</v>
      </c>
      <c r="R1349" s="6"/>
      <c r="S1349" s="58"/>
      <c r="T1349" s="58"/>
    </row>
    <row r="1350" spans="1:20" ht="12.75" customHeight="1">
      <c r="A1350" s="1676"/>
      <c r="B1350" s="20">
        <v>4</v>
      </c>
      <c r="C1350" s="492" t="s">
        <v>295</v>
      </c>
      <c r="D1350" s="263">
        <v>20</v>
      </c>
      <c r="E1350" s="263">
        <v>1997</v>
      </c>
      <c r="F1350" s="446">
        <f t="shared" si="195"/>
        <v>29.1</v>
      </c>
      <c r="G1350" s="446">
        <v>1.4</v>
      </c>
      <c r="H1350" s="446">
        <v>3.2</v>
      </c>
      <c r="I1350" s="446">
        <v>24.5</v>
      </c>
      <c r="J1350" s="446">
        <v>1186.4000000000001</v>
      </c>
      <c r="K1350" s="535">
        <v>24.5</v>
      </c>
      <c r="L1350" s="446">
        <v>1186.4000000000001</v>
      </c>
      <c r="M1350" s="493">
        <f t="shared" si="193"/>
        <v>2.0650708024275117E-2</v>
      </c>
      <c r="N1350" s="494">
        <v>231.3</v>
      </c>
      <c r="O1350" s="266">
        <f t="shared" si="194"/>
        <v>4.7765087660148344</v>
      </c>
      <c r="P1350" s="260">
        <f t="shared" si="196"/>
        <v>1239.0424814565072</v>
      </c>
      <c r="Q1350" s="575">
        <f t="shared" si="197"/>
        <v>286.59052596089009</v>
      </c>
      <c r="R1350" s="6"/>
      <c r="S1350" s="58"/>
      <c r="T1350" s="58"/>
    </row>
    <row r="1351" spans="1:20" ht="12.75" customHeight="1">
      <c r="A1351" s="1676"/>
      <c r="B1351" s="20">
        <v>5</v>
      </c>
      <c r="C1351" s="492" t="s">
        <v>296</v>
      </c>
      <c r="D1351" s="263">
        <v>40</v>
      </c>
      <c r="E1351" s="263">
        <v>1998</v>
      </c>
      <c r="F1351" s="446">
        <f t="shared" si="195"/>
        <v>45.7</v>
      </c>
      <c r="G1351" s="446">
        <v>3.4</v>
      </c>
      <c r="H1351" s="446">
        <v>6.4</v>
      </c>
      <c r="I1351" s="446">
        <v>35.9</v>
      </c>
      <c r="J1351" s="446">
        <v>2183.7199999999998</v>
      </c>
      <c r="K1351" s="535">
        <v>35</v>
      </c>
      <c r="L1351" s="446">
        <v>2133.7600000000002</v>
      </c>
      <c r="M1351" s="493">
        <f t="shared" si="193"/>
        <v>1.6402969406118774E-2</v>
      </c>
      <c r="N1351" s="494">
        <v>231.3</v>
      </c>
      <c r="O1351" s="266">
        <f t="shared" si="194"/>
        <v>3.7940068236352724</v>
      </c>
      <c r="P1351" s="260">
        <f t="shared" si="196"/>
        <v>984.17816436712644</v>
      </c>
      <c r="Q1351" s="575">
        <f t="shared" si="197"/>
        <v>227.64040941811635</v>
      </c>
      <c r="R1351" s="6"/>
      <c r="S1351" s="58"/>
      <c r="T1351" s="58"/>
    </row>
    <row r="1352" spans="1:20" ht="12.75" customHeight="1">
      <c r="A1352" s="1676"/>
      <c r="B1352" s="20">
        <v>6</v>
      </c>
      <c r="C1352" s="492" t="s">
        <v>297</v>
      </c>
      <c r="D1352" s="263">
        <v>40</v>
      </c>
      <c r="E1352" s="263">
        <v>1986</v>
      </c>
      <c r="F1352" s="446">
        <f t="shared" si="195"/>
        <v>54.599999999999994</v>
      </c>
      <c r="G1352" s="446">
        <v>3.9</v>
      </c>
      <c r="H1352" s="446">
        <v>6.4</v>
      </c>
      <c r="I1352" s="446">
        <v>44.3</v>
      </c>
      <c r="J1352" s="446">
        <v>2246.36</v>
      </c>
      <c r="K1352" s="535">
        <v>44.3</v>
      </c>
      <c r="L1352" s="446">
        <v>2246.4</v>
      </c>
      <c r="M1352" s="493">
        <f t="shared" si="193"/>
        <v>1.9720441595441594E-2</v>
      </c>
      <c r="N1352" s="494">
        <v>231.3</v>
      </c>
      <c r="O1352" s="266">
        <f t="shared" si="194"/>
        <v>4.5613381410256411</v>
      </c>
      <c r="P1352" s="260">
        <f t="shared" si="196"/>
        <v>1183.2264957264956</v>
      </c>
      <c r="Q1352" s="575">
        <f t="shared" si="197"/>
        <v>273.68028846153845</v>
      </c>
      <c r="R1352" s="6"/>
      <c r="S1352" s="58"/>
      <c r="T1352" s="58"/>
    </row>
    <row r="1353" spans="1:20" ht="12.75" customHeight="1">
      <c r="A1353" s="1676"/>
      <c r="B1353" s="20">
        <v>7</v>
      </c>
      <c r="C1353" s="492" t="s">
        <v>298</v>
      </c>
      <c r="D1353" s="263">
        <v>40</v>
      </c>
      <c r="E1353" s="263">
        <v>1992</v>
      </c>
      <c r="F1353" s="571">
        <f t="shared" si="195"/>
        <v>57.2</v>
      </c>
      <c r="G1353" s="446">
        <v>4.3</v>
      </c>
      <c r="H1353" s="446">
        <v>6.4</v>
      </c>
      <c r="I1353" s="446">
        <v>46.5</v>
      </c>
      <c r="J1353" s="446">
        <v>2227.7199999999998</v>
      </c>
      <c r="K1353" s="535">
        <v>46.5</v>
      </c>
      <c r="L1353" s="446">
        <v>2227.7199999999998</v>
      </c>
      <c r="M1353" s="490">
        <f t="shared" si="193"/>
        <v>2.0873359309069365E-2</v>
      </c>
      <c r="N1353" s="494">
        <v>231.3</v>
      </c>
      <c r="O1353" s="266">
        <f t="shared" si="194"/>
        <v>4.8280080081877443</v>
      </c>
      <c r="P1353" s="260">
        <f t="shared" si="196"/>
        <v>1252.4015585441618</v>
      </c>
      <c r="Q1353" s="575">
        <f t="shared" si="197"/>
        <v>289.68048049126469</v>
      </c>
      <c r="R1353" s="6"/>
      <c r="S1353" s="58"/>
      <c r="T1353" s="58"/>
    </row>
    <row r="1354" spans="1:20" ht="12.75" customHeight="1">
      <c r="A1354" s="1676"/>
      <c r="B1354" s="20">
        <v>8</v>
      </c>
      <c r="C1354" s="492" t="s">
        <v>299</v>
      </c>
      <c r="D1354" s="263">
        <v>20</v>
      </c>
      <c r="E1354" s="263">
        <v>1991</v>
      </c>
      <c r="F1354" s="571">
        <f t="shared" si="195"/>
        <v>24.9</v>
      </c>
      <c r="G1354" s="446">
        <v>1.3</v>
      </c>
      <c r="H1354" s="446">
        <v>3.2</v>
      </c>
      <c r="I1354" s="446">
        <v>20.399999999999999</v>
      </c>
      <c r="J1354" s="446">
        <v>1074.5999999999999</v>
      </c>
      <c r="K1354" s="535">
        <v>20.399999999999999</v>
      </c>
      <c r="L1354" s="446">
        <v>1074.5999999999999</v>
      </c>
      <c r="M1354" s="490">
        <f t="shared" si="193"/>
        <v>1.8983807928531549E-2</v>
      </c>
      <c r="N1354" s="494">
        <v>231.3</v>
      </c>
      <c r="O1354" s="266">
        <f t="shared" si="194"/>
        <v>4.3909547738693471</v>
      </c>
      <c r="P1354" s="260">
        <f t="shared" si="196"/>
        <v>1139.028475711893</v>
      </c>
      <c r="Q1354" s="575">
        <f t="shared" si="197"/>
        <v>263.4572864321608</v>
      </c>
      <c r="R1354" s="6"/>
      <c r="S1354" s="58"/>
      <c r="T1354" s="58"/>
    </row>
    <row r="1355" spans="1:20" ht="13.5" customHeight="1">
      <c r="A1355" s="1676"/>
      <c r="B1355" s="20">
        <v>9</v>
      </c>
      <c r="C1355" s="492"/>
      <c r="D1355" s="263"/>
      <c r="E1355" s="263"/>
      <c r="F1355" s="446"/>
      <c r="G1355" s="446"/>
      <c r="H1355" s="446"/>
      <c r="I1355" s="446"/>
      <c r="J1355" s="446"/>
      <c r="K1355" s="535"/>
      <c r="L1355" s="446"/>
      <c r="M1355" s="493"/>
      <c r="N1355" s="494"/>
      <c r="O1355" s="266"/>
      <c r="P1355" s="266"/>
      <c r="Q1355" s="575"/>
      <c r="R1355" s="6"/>
      <c r="S1355" s="58"/>
      <c r="T1355" s="58"/>
    </row>
    <row r="1356" spans="1:20" ht="13.5" customHeight="1" thickBot="1">
      <c r="A1356" s="1677"/>
      <c r="B1356" s="59"/>
      <c r="C1356" s="536"/>
      <c r="D1356" s="449"/>
      <c r="E1356" s="449"/>
      <c r="F1356" s="452"/>
      <c r="G1356" s="452"/>
      <c r="H1356" s="452"/>
      <c r="I1356" s="452"/>
      <c r="J1356" s="452"/>
      <c r="K1356" s="537"/>
      <c r="L1356" s="452"/>
      <c r="M1356" s="495"/>
      <c r="N1356" s="496"/>
      <c r="O1356" s="458"/>
      <c r="P1356" s="458"/>
      <c r="Q1356" s="576"/>
      <c r="R1356" s="6"/>
      <c r="S1356" s="58"/>
      <c r="T1356" s="58"/>
    </row>
    <row r="1357" spans="1:20" ht="12.75">
      <c r="A1357" s="1670" t="s">
        <v>30</v>
      </c>
      <c r="B1357" s="114">
        <v>1</v>
      </c>
      <c r="C1357" s="497" t="s">
        <v>127</v>
      </c>
      <c r="D1357" s="460">
        <v>10</v>
      </c>
      <c r="E1357" s="460">
        <v>1968</v>
      </c>
      <c r="F1357" s="209">
        <f t="shared" ref="F1357:F1364" si="198">SUM(G1357+H1357+I1357)</f>
        <v>19.2</v>
      </c>
      <c r="G1357" s="463">
        <v>0.9</v>
      </c>
      <c r="H1357" s="463">
        <v>1.6</v>
      </c>
      <c r="I1357" s="463">
        <v>16.7</v>
      </c>
      <c r="J1357" s="463">
        <v>665.8</v>
      </c>
      <c r="K1357" s="538">
        <v>16.7</v>
      </c>
      <c r="L1357" s="463">
        <v>665.81</v>
      </c>
      <c r="M1357" s="500">
        <f t="shared" ref="M1357:M1364" si="199">SUM(K1357/L1357)</f>
        <v>2.5082230666406333E-2</v>
      </c>
      <c r="N1357" s="501">
        <v>231.3</v>
      </c>
      <c r="O1357" s="502">
        <f>SUM(M1357*N1357)</f>
        <v>5.8015199531397856</v>
      </c>
      <c r="P1357" s="212">
        <f t="shared" ref="P1357:P1364" si="200">SUM(M1357*60*1000)</f>
        <v>1504.9338399843798</v>
      </c>
      <c r="Q1357" s="577">
        <f t="shared" ref="Q1357:Q1374" si="201">SUM(O1357*60)</f>
        <v>348.09119718838713</v>
      </c>
      <c r="R1357" s="6"/>
      <c r="S1357" s="58"/>
      <c r="T1357" s="58"/>
    </row>
    <row r="1358" spans="1:20" ht="12.75">
      <c r="A1358" s="1671"/>
      <c r="B1358" s="115">
        <v>2</v>
      </c>
      <c r="C1358" s="504" t="s">
        <v>130</v>
      </c>
      <c r="D1358" s="465">
        <v>40</v>
      </c>
      <c r="E1358" s="465">
        <v>1975</v>
      </c>
      <c r="F1358" s="209">
        <f t="shared" si="198"/>
        <v>67.2</v>
      </c>
      <c r="G1358" s="468">
        <v>2.2999999999999998</v>
      </c>
      <c r="H1358" s="468">
        <v>6.4</v>
      </c>
      <c r="I1358" s="468">
        <v>58.5</v>
      </c>
      <c r="J1358" s="468">
        <v>2260.9299999999998</v>
      </c>
      <c r="K1358" s="540">
        <v>58.5</v>
      </c>
      <c r="L1358" s="468">
        <v>2260.9</v>
      </c>
      <c r="M1358" s="505">
        <f t="shared" si="199"/>
        <v>2.587465168738113E-2</v>
      </c>
      <c r="N1358" s="501">
        <v>231.3</v>
      </c>
      <c r="O1358" s="502">
        <f t="shared" ref="O1358:O1364" si="202">SUM(M1358*N1358)</f>
        <v>5.9848069352912558</v>
      </c>
      <c r="P1358" s="212">
        <f t="shared" si="200"/>
        <v>1552.4791012428677</v>
      </c>
      <c r="Q1358" s="577">
        <f t="shared" si="201"/>
        <v>359.08841611747533</v>
      </c>
      <c r="R1358" s="6"/>
      <c r="S1358" s="58"/>
      <c r="T1358" s="58"/>
    </row>
    <row r="1359" spans="1:20" ht="12.75">
      <c r="A1359" s="1671"/>
      <c r="B1359" s="115">
        <v>3</v>
      </c>
      <c r="C1359" s="504" t="s">
        <v>129</v>
      </c>
      <c r="D1359" s="465">
        <v>50</v>
      </c>
      <c r="E1359" s="465">
        <v>1969</v>
      </c>
      <c r="F1359" s="209">
        <f t="shared" si="198"/>
        <v>73.599999999999994</v>
      </c>
      <c r="G1359" s="468">
        <v>4.7</v>
      </c>
      <c r="H1359" s="468">
        <v>7.9</v>
      </c>
      <c r="I1359" s="468">
        <v>61</v>
      </c>
      <c r="J1359" s="468">
        <v>2573.06</v>
      </c>
      <c r="K1359" s="540">
        <v>61</v>
      </c>
      <c r="L1359" s="468">
        <v>2573.1</v>
      </c>
      <c r="M1359" s="505">
        <f t="shared" si="199"/>
        <v>2.3706812793906185E-2</v>
      </c>
      <c r="N1359" s="501">
        <v>231.3</v>
      </c>
      <c r="O1359" s="502">
        <f t="shared" si="202"/>
        <v>5.4833857992305006</v>
      </c>
      <c r="P1359" s="212">
        <f t="shared" si="200"/>
        <v>1422.4087676343711</v>
      </c>
      <c r="Q1359" s="577">
        <f t="shared" si="201"/>
        <v>329.00314795383002</v>
      </c>
      <c r="R1359" s="6"/>
      <c r="S1359" s="58"/>
      <c r="T1359" s="58"/>
    </row>
    <row r="1360" spans="1:20" ht="12.75">
      <c r="A1360" s="1671"/>
      <c r="B1360" s="115">
        <v>4</v>
      </c>
      <c r="C1360" s="504" t="s">
        <v>126</v>
      </c>
      <c r="D1360" s="465">
        <v>40</v>
      </c>
      <c r="E1360" s="465">
        <v>1980</v>
      </c>
      <c r="F1360" s="209">
        <f t="shared" si="198"/>
        <v>65.300000000000011</v>
      </c>
      <c r="G1360" s="468">
        <v>3.7</v>
      </c>
      <c r="H1360" s="468">
        <v>6.4</v>
      </c>
      <c r="I1360" s="468">
        <v>55.2</v>
      </c>
      <c r="J1360" s="468">
        <v>2208.7600000000002</v>
      </c>
      <c r="K1360" s="540">
        <v>55.2</v>
      </c>
      <c r="L1360" s="468">
        <v>2208.8000000000002</v>
      </c>
      <c r="M1360" s="505">
        <f t="shared" si="199"/>
        <v>2.4990945309670408E-2</v>
      </c>
      <c r="N1360" s="501">
        <v>231.3</v>
      </c>
      <c r="O1360" s="502">
        <f t="shared" si="202"/>
        <v>5.7804056501267658</v>
      </c>
      <c r="P1360" s="212">
        <f t="shared" si="200"/>
        <v>1499.4567185802246</v>
      </c>
      <c r="Q1360" s="577">
        <f t="shared" si="201"/>
        <v>346.82433900760594</v>
      </c>
      <c r="R1360" s="6"/>
      <c r="S1360" s="58"/>
      <c r="T1360" s="58"/>
    </row>
    <row r="1361" spans="1:20" ht="12.75">
      <c r="A1361" s="1671"/>
      <c r="B1361" s="115">
        <v>5</v>
      </c>
      <c r="C1361" s="504" t="s">
        <v>124</v>
      </c>
      <c r="D1361" s="465">
        <v>50</v>
      </c>
      <c r="E1361" s="465">
        <v>1978</v>
      </c>
      <c r="F1361" s="209">
        <f t="shared" si="198"/>
        <v>68.2</v>
      </c>
      <c r="G1361" s="468">
        <v>3.7</v>
      </c>
      <c r="H1361" s="468">
        <v>8</v>
      </c>
      <c r="I1361" s="468">
        <v>56.5</v>
      </c>
      <c r="J1361" s="468">
        <v>2609.15</v>
      </c>
      <c r="K1361" s="540">
        <v>55</v>
      </c>
      <c r="L1361" s="468">
        <v>2537.29</v>
      </c>
      <c r="M1361" s="505">
        <f t="shared" si="199"/>
        <v>2.1676670778665426E-2</v>
      </c>
      <c r="N1361" s="501">
        <v>231.3</v>
      </c>
      <c r="O1361" s="502">
        <f t="shared" si="202"/>
        <v>5.0138139511053135</v>
      </c>
      <c r="P1361" s="212">
        <f t="shared" si="200"/>
        <v>1300.6002467199255</v>
      </c>
      <c r="Q1361" s="577">
        <f t="shared" si="201"/>
        <v>300.82883706631878</v>
      </c>
      <c r="R1361" s="6"/>
      <c r="S1361" s="58"/>
      <c r="T1361" s="58"/>
    </row>
    <row r="1362" spans="1:20" ht="12.75">
      <c r="A1362" s="1671"/>
      <c r="B1362" s="115">
        <v>6</v>
      </c>
      <c r="C1362" s="504" t="s">
        <v>125</v>
      </c>
      <c r="D1362" s="465">
        <v>20</v>
      </c>
      <c r="E1362" s="465">
        <v>1979</v>
      </c>
      <c r="F1362" s="209">
        <f t="shared" si="198"/>
        <v>34.1</v>
      </c>
      <c r="G1362" s="468">
        <v>1.8</v>
      </c>
      <c r="H1362" s="468">
        <v>3.1</v>
      </c>
      <c r="I1362" s="468">
        <v>29.2</v>
      </c>
      <c r="J1362" s="468">
        <v>1073.9100000000001</v>
      </c>
      <c r="K1362" s="540">
        <v>29.2</v>
      </c>
      <c r="L1362" s="468">
        <v>1073.9000000000001</v>
      </c>
      <c r="M1362" s="500">
        <f t="shared" si="199"/>
        <v>2.7190613651177947E-2</v>
      </c>
      <c r="N1362" s="501">
        <v>231.3</v>
      </c>
      <c r="O1362" s="502">
        <f t="shared" si="202"/>
        <v>6.2891889375174594</v>
      </c>
      <c r="P1362" s="212">
        <f t="shared" si="200"/>
        <v>1631.4368190706768</v>
      </c>
      <c r="Q1362" s="577">
        <f t="shared" si="201"/>
        <v>377.35133625104754</v>
      </c>
      <c r="R1362" s="6"/>
      <c r="S1362" s="58"/>
      <c r="T1362" s="58"/>
    </row>
    <row r="1363" spans="1:20" ht="12.75">
      <c r="A1363" s="1671"/>
      <c r="B1363" s="115">
        <v>7</v>
      </c>
      <c r="C1363" s="504" t="s">
        <v>128</v>
      </c>
      <c r="D1363" s="465">
        <v>50</v>
      </c>
      <c r="E1363" s="465">
        <v>1973</v>
      </c>
      <c r="F1363" s="209">
        <f t="shared" si="198"/>
        <v>69.600000000000009</v>
      </c>
      <c r="G1363" s="468">
        <v>3.1</v>
      </c>
      <c r="H1363" s="468">
        <v>7.8</v>
      </c>
      <c r="I1363" s="468">
        <v>58.7</v>
      </c>
      <c r="J1363" s="468">
        <v>2510.2199999999998</v>
      </c>
      <c r="K1363" s="540">
        <v>58.7</v>
      </c>
      <c r="L1363" s="468">
        <v>2510.1999999999998</v>
      </c>
      <c r="M1363" s="505">
        <f t="shared" si="199"/>
        <v>2.3384590869253447E-2</v>
      </c>
      <c r="N1363" s="501">
        <v>231.3</v>
      </c>
      <c r="O1363" s="502">
        <f t="shared" si="202"/>
        <v>5.408855868058323</v>
      </c>
      <c r="P1363" s="212">
        <f t="shared" si="200"/>
        <v>1403.0754521552069</v>
      </c>
      <c r="Q1363" s="577">
        <f t="shared" si="201"/>
        <v>324.53135208349937</v>
      </c>
      <c r="R1363" s="6"/>
      <c r="S1363" s="58"/>
      <c r="T1363" s="58"/>
    </row>
    <row r="1364" spans="1:20" ht="12.75">
      <c r="A1364" s="1671"/>
      <c r="B1364" s="115">
        <v>8</v>
      </c>
      <c r="C1364" s="504" t="s">
        <v>255</v>
      </c>
      <c r="D1364" s="465">
        <v>45</v>
      </c>
      <c r="E1364" s="465">
        <v>1981</v>
      </c>
      <c r="F1364" s="209">
        <f t="shared" si="198"/>
        <v>69.3</v>
      </c>
      <c r="G1364" s="468">
        <v>2.7</v>
      </c>
      <c r="H1364" s="468">
        <v>7.2</v>
      </c>
      <c r="I1364" s="468">
        <v>59.4</v>
      </c>
      <c r="J1364" s="468">
        <v>2250.5500000000002</v>
      </c>
      <c r="K1364" s="540">
        <v>59.4</v>
      </c>
      <c r="L1364" s="468">
        <v>2250.5500000000002</v>
      </c>
      <c r="M1364" s="500">
        <f t="shared" si="199"/>
        <v>2.6393548243762634E-2</v>
      </c>
      <c r="N1364" s="501">
        <v>231.3</v>
      </c>
      <c r="O1364" s="502">
        <f t="shared" si="202"/>
        <v>6.104827708782298</v>
      </c>
      <c r="P1364" s="212">
        <f t="shared" si="200"/>
        <v>1583.6128946257581</v>
      </c>
      <c r="Q1364" s="577">
        <f t="shared" si="201"/>
        <v>366.28966252693789</v>
      </c>
      <c r="R1364" s="6"/>
      <c r="S1364" s="58"/>
      <c r="T1364" s="58"/>
    </row>
    <row r="1365" spans="1:20" ht="12.75">
      <c r="A1365" s="1678"/>
      <c r="B1365" s="117">
        <v>9</v>
      </c>
      <c r="C1365" s="122"/>
      <c r="D1365" s="115"/>
      <c r="E1365" s="115"/>
      <c r="F1365" s="516"/>
      <c r="G1365" s="516"/>
      <c r="H1365" s="516"/>
      <c r="I1365" s="516"/>
      <c r="J1365" s="516"/>
      <c r="K1365" s="517"/>
      <c r="L1365" s="516"/>
      <c r="M1365" s="518"/>
      <c r="N1365" s="519"/>
      <c r="O1365" s="520"/>
      <c r="P1365" s="212"/>
      <c r="Q1365" s="577"/>
      <c r="R1365" s="6"/>
      <c r="S1365" s="58"/>
      <c r="T1365" s="58"/>
    </row>
    <row r="1366" spans="1:20" ht="13.5" thickBot="1">
      <c r="A1366" s="1679"/>
      <c r="B1366" s="118">
        <v>10</v>
      </c>
      <c r="C1366" s="541"/>
      <c r="D1366" s="472"/>
      <c r="E1366" s="472"/>
      <c r="F1366" s="475"/>
      <c r="G1366" s="475"/>
      <c r="H1366" s="475"/>
      <c r="I1366" s="475"/>
      <c r="J1366" s="475"/>
      <c r="K1366" s="542"/>
      <c r="L1366" s="475"/>
      <c r="M1366" s="508"/>
      <c r="N1366" s="543"/>
      <c r="O1366" s="282"/>
      <c r="P1366" s="282"/>
      <c r="Q1366" s="578"/>
      <c r="R1366" s="6"/>
      <c r="S1366" s="58"/>
      <c r="T1366" s="58"/>
    </row>
    <row r="1367" spans="1:20" ht="12.75">
      <c r="A1367" s="1712" t="s">
        <v>12</v>
      </c>
      <c r="B1367" s="24">
        <v>1</v>
      </c>
      <c r="C1367" s="116" t="s">
        <v>138</v>
      </c>
      <c r="D1367" s="382">
        <v>12</v>
      </c>
      <c r="E1367" s="382">
        <v>1960</v>
      </c>
      <c r="F1367" s="527">
        <f t="shared" ref="F1367:F1375" si="203">SUM(G1367+H1367+I1367)</f>
        <v>25</v>
      </c>
      <c r="G1367" s="224">
        <v>0.4</v>
      </c>
      <c r="H1367" s="224">
        <v>1.9</v>
      </c>
      <c r="I1367" s="224">
        <v>22.7</v>
      </c>
      <c r="J1367" s="224">
        <v>531.53</v>
      </c>
      <c r="K1367" s="341">
        <v>20.9</v>
      </c>
      <c r="L1367" s="224">
        <v>488.5</v>
      </c>
      <c r="M1367" s="579">
        <f>SUM(K1367/L1367)</f>
        <v>4.2784032753326505E-2</v>
      </c>
      <c r="N1367" s="580">
        <v>231.3</v>
      </c>
      <c r="O1367" s="581">
        <f>SUM(M1367*N1367)</f>
        <v>9.8959467758444219</v>
      </c>
      <c r="P1367" s="364">
        <f t="shared" ref="P1367:P1375" si="204">SUM(M1367*60*1000)</f>
        <v>2567.0419651995903</v>
      </c>
      <c r="Q1367" s="582">
        <f t="shared" si="201"/>
        <v>593.75680655066526</v>
      </c>
      <c r="R1367" s="6"/>
      <c r="S1367" s="58"/>
      <c r="T1367" s="58"/>
    </row>
    <row r="1368" spans="1:20" ht="12.75">
      <c r="A1368" s="1593"/>
      <c r="B1368" s="26">
        <v>2</v>
      </c>
      <c r="C1368" s="383" t="s">
        <v>256</v>
      </c>
      <c r="D1368" s="384">
        <v>8</v>
      </c>
      <c r="E1368" s="384">
        <v>1975</v>
      </c>
      <c r="F1368" s="230">
        <f t="shared" si="203"/>
        <v>15.1</v>
      </c>
      <c r="G1368" s="230"/>
      <c r="H1368" s="230">
        <v>0</v>
      </c>
      <c r="I1368" s="230">
        <v>15.1</v>
      </c>
      <c r="J1368" s="230">
        <v>402.69</v>
      </c>
      <c r="K1368" s="342">
        <v>15.1</v>
      </c>
      <c r="L1368" s="230">
        <v>402.69</v>
      </c>
      <c r="M1368" s="386">
        <f>SUM(K1368/L1368)</f>
        <v>3.749782711266731E-2</v>
      </c>
      <c r="N1368" s="387">
        <v>231.3</v>
      </c>
      <c r="O1368" s="388">
        <f t="shared" ref="O1368:O1375" si="205">SUM(M1368*N1368)</f>
        <v>8.6732474111599487</v>
      </c>
      <c r="P1368" s="364">
        <f t="shared" si="204"/>
        <v>2249.8696267600385</v>
      </c>
      <c r="Q1368" s="582">
        <f t="shared" si="201"/>
        <v>520.39484466959698</v>
      </c>
      <c r="R1368" s="6"/>
      <c r="S1368" s="58"/>
      <c r="T1368" s="58"/>
    </row>
    <row r="1369" spans="1:20" ht="12.75">
      <c r="A1369" s="1593"/>
      <c r="B1369" s="26">
        <v>3</v>
      </c>
      <c r="C1369" s="383" t="s">
        <v>134</v>
      </c>
      <c r="D1369" s="384">
        <v>8</v>
      </c>
      <c r="E1369" s="384">
        <v>1959</v>
      </c>
      <c r="F1369" s="230">
        <f t="shared" si="203"/>
        <v>11.4</v>
      </c>
      <c r="G1369" s="230"/>
      <c r="H1369" s="230">
        <v>0</v>
      </c>
      <c r="I1369" s="230">
        <v>11.4</v>
      </c>
      <c r="J1369" s="230">
        <v>303.83</v>
      </c>
      <c r="K1369" s="342">
        <v>9.6</v>
      </c>
      <c r="L1369" s="230">
        <v>256.89999999999998</v>
      </c>
      <c r="M1369" s="386">
        <f t="shared" ref="M1369:M1375" si="206">SUM(K1369/L1369)</f>
        <v>3.7368625924484235E-2</v>
      </c>
      <c r="N1369" s="387">
        <v>231.3</v>
      </c>
      <c r="O1369" s="388">
        <f t="shared" si="205"/>
        <v>8.6433631763332031</v>
      </c>
      <c r="P1369" s="364">
        <f t="shared" si="204"/>
        <v>2242.1175554690544</v>
      </c>
      <c r="Q1369" s="582">
        <f t="shared" si="201"/>
        <v>518.60179057999221</v>
      </c>
      <c r="R1369" s="6"/>
      <c r="S1369" s="58"/>
      <c r="T1369" s="58"/>
    </row>
    <row r="1370" spans="1:20" ht="12.75">
      <c r="A1370" s="1593"/>
      <c r="B1370" s="26">
        <v>4</v>
      </c>
      <c r="C1370" s="383" t="s">
        <v>132</v>
      </c>
      <c r="D1370" s="384">
        <v>12</v>
      </c>
      <c r="E1370" s="384">
        <v>1962</v>
      </c>
      <c r="F1370" s="230">
        <f t="shared" si="203"/>
        <v>17.600000000000001</v>
      </c>
      <c r="G1370" s="230">
        <v>0.5</v>
      </c>
      <c r="H1370" s="230">
        <v>1.8</v>
      </c>
      <c r="I1370" s="230">
        <v>15.3</v>
      </c>
      <c r="J1370" s="230">
        <v>538</v>
      </c>
      <c r="K1370" s="342">
        <v>12.8</v>
      </c>
      <c r="L1370" s="230">
        <v>451.7</v>
      </c>
      <c r="M1370" s="386">
        <f t="shared" si="206"/>
        <v>2.8337392074385657E-2</v>
      </c>
      <c r="N1370" s="387">
        <v>231.3</v>
      </c>
      <c r="O1370" s="388">
        <f t="shared" si="205"/>
        <v>6.5544387868054024</v>
      </c>
      <c r="P1370" s="364">
        <f t="shared" si="204"/>
        <v>1700.2435244631392</v>
      </c>
      <c r="Q1370" s="582">
        <f t="shared" si="201"/>
        <v>393.26632720832413</v>
      </c>
      <c r="R1370" s="6"/>
      <c r="S1370" s="58"/>
      <c r="T1370" s="58"/>
    </row>
    <row r="1371" spans="1:20" ht="12.75">
      <c r="A1371" s="1593"/>
      <c r="B1371" s="26">
        <v>5</v>
      </c>
      <c r="C1371" s="383" t="s">
        <v>135</v>
      </c>
      <c r="D1371" s="384">
        <v>34</v>
      </c>
      <c r="E1371" s="384">
        <v>1964</v>
      </c>
      <c r="F1371" s="230">
        <f t="shared" si="203"/>
        <v>35.599999999999994</v>
      </c>
      <c r="G1371" s="230">
        <v>1.6</v>
      </c>
      <c r="H1371" s="230">
        <v>0.2</v>
      </c>
      <c r="I1371" s="230">
        <v>33.799999999999997</v>
      </c>
      <c r="J1371" s="230">
        <v>1104.75</v>
      </c>
      <c r="K1371" s="342">
        <v>33.799999999999997</v>
      </c>
      <c r="L1371" s="230">
        <v>1104.8</v>
      </c>
      <c r="M1371" s="386">
        <f t="shared" si="206"/>
        <v>3.0593772628530049E-2</v>
      </c>
      <c r="N1371" s="387">
        <v>231.3</v>
      </c>
      <c r="O1371" s="388">
        <f t="shared" si="205"/>
        <v>7.0763396089790005</v>
      </c>
      <c r="P1371" s="364">
        <f t="shared" si="204"/>
        <v>1835.6263577118029</v>
      </c>
      <c r="Q1371" s="582">
        <f t="shared" si="201"/>
        <v>424.58037653874004</v>
      </c>
      <c r="R1371" s="6"/>
      <c r="S1371" s="58"/>
      <c r="T1371" s="58"/>
    </row>
    <row r="1372" spans="1:20" ht="12.75">
      <c r="A1372" s="1593"/>
      <c r="B1372" s="26">
        <v>6</v>
      </c>
      <c r="C1372" s="383" t="s">
        <v>133</v>
      </c>
      <c r="D1372" s="384">
        <v>8</v>
      </c>
      <c r="E1372" s="384">
        <v>1962</v>
      </c>
      <c r="F1372" s="230">
        <f t="shared" si="203"/>
        <v>13.8</v>
      </c>
      <c r="G1372" s="230">
        <v>0.5</v>
      </c>
      <c r="H1372" s="230">
        <v>1.3</v>
      </c>
      <c r="I1372" s="230">
        <v>12</v>
      </c>
      <c r="J1372" s="230">
        <v>349.3</v>
      </c>
      <c r="K1372" s="342">
        <v>10.5</v>
      </c>
      <c r="L1372" s="230">
        <v>305.78699999999998</v>
      </c>
      <c r="M1372" s="386">
        <f t="shared" si="206"/>
        <v>3.4337627171854922E-2</v>
      </c>
      <c r="N1372" s="387">
        <v>231.3</v>
      </c>
      <c r="O1372" s="388">
        <f t="shared" si="205"/>
        <v>7.9422931648500441</v>
      </c>
      <c r="P1372" s="364">
        <f t="shared" si="204"/>
        <v>2060.2576303112951</v>
      </c>
      <c r="Q1372" s="582">
        <f t="shared" si="201"/>
        <v>476.53758989100265</v>
      </c>
      <c r="R1372" s="6"/>
      <c r="S1372" s="58"/>
      <c r="T1372" s="58"/>
    </row>
    <row r="1373" spans="1:20" ht="12.75">
      <c r="A1373" s="1593"/>
      <c r="B1373" s="26">
        <v>7</v>
      </c>
      <c r="C1373" s="383" t="s">
        <v>136</v>
      </c>
      <c r="D1373" s="384">
        <v>6</v>
      </c>
      <c r="E1373" s="384" t="s">
        <v>137</v>
      </c>
      <c r="F1373" s="230">
        <f t="shared" si="203"/>
        <v>10.700000000000001</v>
      </c>
      <c r="G1373" s="230">
        <v>0.4</v>
      </c>
      <c r="H1373" s="230">
        <v>0.9</v>
      </c>
      <c r="I1373" s="230">
        <v>9.4</v>
      </c>
      <c r="J1373" s="230">
        <v>252.5</v>
      </c>
      <c r="K1373" s="342">
        <v>9.4</v>
      </c>
      <c r="L1373" s="230">
        <v>252.5</v>
      </c>
      <c r="M1373" s="386">
        <f t="shared" si="206"/>
        <v>3.7227722772277226E-2</v>
      </c>
      <c r="N1373" s="387">
        <v>231.3</v>
      </c>
      <c r="O1373" s="388">
        <f t="shared" si="205"/>
        <v>8.6107722772277224</v>
      </c>
      <c r="P1373" s="364">
        <f t="shared" si="204"/>
        <v>2233.6633663366333</v>
      </c>
      <c r="Q1373" s="582">
        <f t="shared" si="201"/>
        <v>516.6463366336634</v>
      </c>
      <c r="R1373" s="6"/>
      <c r="S1373" s="58"/>
      <c r="T1373" s="58"/>
    </row>
    <row r="1374" spans="1:20" ht="12.75">
      <c r="A1374" s="1593"/>
      <c r="B1374" s="26">
        <v>8</v>
      </c>
      <c r="C1374" s="383" t="s">
        <v>139</v>
      </c>
      <c r="D1374" s="384">
        <v>9</v>
      </c>
      <c r="E1374" s="384" t="s">
        <v>137</v>
      </c>
      <c r="F1374" s="332">
        <f t="shared" si="203"/>
        <v>8.1999999999999993</v>
      </c>
      <c r="G1374" s="230"/>
      <c r="H1374" s="230">
        <v>0</v>
      </c>
      <c r="I1374" s="230">
        <v>8.1999999999999993</v>
      </c>
      <c r="J1374" s="230">
        <v>255.12</v>
      </c>
      <c r="K1374" s="342">
        <v>8.1999999999999993</v>
      </c>
      <c r="L1374" s="230">
        <v>255.1</v>
      </c>
      <c r="M1374" s="308">
        <f t="shared" si="206"/>
        <v>3.2144257154057228E-2</v>
      </c>
      <c r="N1374" s="387">
        <v>231.3</v>
      </c>
      <c r="O1374" s="388">
        <f t="shared" si="205"/>
        <v>7.4349666797334368</v>
      </c>
      <c r="P1374" s="364">
        <f t="shared" si="204"/>
        <v>1928.6554292434337</v>
      </c>
      <c r="Q1374" s="582">
        <f t="shared" si="201"/>
        <v>446.09800078400622</v>
      </c>
      <c r="R1374" s="6"/>
      <c r="S1374" s="58"/>
      <c r="T1374" s="58"/>
    </row>
    <row r="1375" spans="1:20" ht="12.75">
      <c r="A1375" s="1593"/>
      <c r="B1375" s="26">
        <v>9</v>
      </c>
      <c r="C1375" s="32" t="s">
        <v>131</v>
      </c>
      <c r="D1375" s="26">
        <v>28</v>
      </c>
      <c r="E1375" s="26">
        <v>1969</v>
      </c>
      <c r="F1375" s="361">
        <f t="shared" si="203"/>
        <v>29.6</v>
      </c>
      <c r="G1375" s="335">
        <v>2</v>
      </c>
      <c r="H1375" s="335">
        <v>0.3</v>
      </c>
      <c r="I1375" s="335">
        <v>27.3</v>
      </c>
      <c r="J1375" s="335">
        <v>917.1</v>
      </c>
      <c r="K1375" s="358">
        <v>27.3</v>
      </c>
      <c r="L1375" s="335">
        <v>917.1</v>
      </c>
      <c r="M1375" s="40">
        <f t="shared" si="206"/>
        <v>2.9767746156362448E-2</v>
      </c>
      <c r="N1375" s="387">
        <v>231.3</v>
      </c>
      <c r="O1375" s="364">
        <f t="shared" si="205"/>
        <v>6.8852796859666343</v>
      </c>
      <c r="P1375" s="364">
        <f t="shared" si="204"/>
        <v>1786.0647693817468</v>
      </c>
      <c r="Q1375" s="582">
        <f t="shared" ref="Q1375" si="207">SUM(O1375*60)</f>
        <v>413.11678115799805</v>
      </c>
      <c r="R1375" s="6"/>
      <c r="S1375" s="58"/>
      <c r="T1375" s="58"/>
    </row>
    <row r="1376" spans="1:20" ht="13.5" thickBot="1">
      <c r="A1376" s="1594"/>
      <c r="B1376" s="29">
        <v>10</v>
      </c>
      <c r="C1376" s="529"/>
      <c r="D1376" s="391"/>
      <c r="E1376" s="391"/>
      <c r="F1376" s="390"/>
      <c r="G1376" s="390"/>
      <c r="H1376" s="390"/>
      <c r="I1376" s="390"/>
      <c r="J1376" s="390"/>
      <c r="K1376" s="390"/>
      <c r="L1376" s="390"/>
      <c r="M1376" s="390"/>
      <c r="N1376" s="390"/>
      <c r="O1376" s="390"/>
      <c r="P1376" s="390"/>
      <c r="Q1376" s="1462"/>
      <c r="S1376" s="58"/>
      <c r="T1376" s="58"/>
    </row>
    <row r="1377" spans="1:20" ht="12.75">
      <c r="Q1377" s="137"/>
      <c r="S1377" s="58"/>
      <c r="T1377" s="58"/>
    </row>
    <row r="1378" spans="1:20" ht="12.75">
      <c r="S1378" s="58"/>
      <c r="T1378" s="58"/>
    </row>
    <row r="1379" spans="1:20" ht="12.75">
      <c r="S1379" s="58"/>
      <c r="T1379" s="58"/>
    </row>
    <row r="1380" spans="1:20" s="921" customFormat="1" ht="15">
      <c r="A1380" s="1563" t="s">
        <v>52</v>
      </c>
      <c r="B1380" s="1563"/>
      <c r="C1380" s="1563"/>
      <c r="D1380" s="1563"/>
      <c r="E1380" s="1563"/>
      <c r="F1380" s="1563"/>
      <c r="G1380" s="1563"/>
      <c r="H1380" s="1563"/>
      <c r="I1380" s="1563"/>
      <c r="J1380" s="1563"/>
      <c r="K1380" s="1563"/>
      <c r="L1380" s="1563"/>
      <c r="M1380" s="1563"/>
      <c r="N1380" s="1563"/>
      <c r="O1380" s="1563"/>
      <c r="P1380" s="1563"/>
      <c r="Q1380" s="1563"/>
      <c r="S1380" s="922"/>
      <c r="T1380" s="922"/>
    </row>
    <row r="1381" spans="1:20" ht="13.5" thickBot="1">
      <c r="A1381" s="1672" t="s">
        <v>715</v>
      </c>
      <c r="B1381" s="1672"/>
      <c r="C1381" s="1672"/>
      <c r="D1381" s="1672"/>
      <c r="E1381" s="1672"/>
      <c r="F1381" s="1672"/>
      <c r="G1381" s="1672"/>
      <c r="H1381" s="1672"/>
      <c r="I1381" s="1672"/>
      <c r="J1381" s="1672"/>
      <c r="K1381" s="1672"/>
      <c r="L1381" s="1672"/>
      <c r="M1381" s="1672"/>
      <c r="N1381" s="1672"/>
      <c r="O1381" s="1672"/>
      <c r="P1381" s="1672"/>
      <c r="Q1381" s="1672"/>
      <c r="S1381" s="58"/>
      <c r="T1381" s="58"/>
    </row>
    <row r="1382" spans="1:20" ht="12.75" customHeight="1">
      <c r="A1382" s="1581" t="s">
        <v>1</v>
      </c>
      <c r="B1382" s="1584" t="s">
        <v>0</v>
      </c>
      <c r="C1382" s="1565" t="s">
        <v>2</v>
      </c>
      <c r="D1382" s="1565" t="s">
        <v>3</v>
      </c>
      <c r="E1382" s="1565" t="s">
        <v>13</v>
      </c>
      <c r="F1382" s="1575" t="s">
        <v>14</v>
      </c>
      <c r="G1382" s="1576"/>
      <c r="H1382" s="1576"/>
      <c r="I1382" s="1577"/>
      <c r="J1382" s="1565" t="s">
        <v>4</v>
      </c>
      <c r="K1382" s="1565" t="s">
        <v>15</v>
      </c>
      <c r="L1382" s="1565" t="s">
        <v>5</v>
      </c>
      <c r="M1382" s="1565" t="s">
        <v>6</v>
      </c>
      <c r="N1382" s="1565" t="s">
        <v>16</v>
      </c>
      <c r="O1382" s="1621" t="s">
        <v>17</v>
      </c>
      <c r="P1382" s="1565" t="s">
        <v>25</v>
      </c>
      <c r="Q1382" s="1567" t="s">
        <v>26</v>
      </c>
      <c r="S1382" s="58"/>
      <c r="T1382" s="58"/>
    </row>
    <row r="1383" spans="1:20" s="2" customFormat="1" ht="33.75">
      <c r="A1383" s="1582"/>
      <c r="B1383" s="1585"/>
      <c r="C1383" s="1587"/>
      <c r="D1383" s="1566"/>
      <c r="E1383" s="1566"/>
      <c r="F1383" s="21" t="s">
        <v>18</v>
      </c>
      <c r="G1383" s="21" t="s">
        <v>19</v>
      </c>
      <c r="H1383" s="21" t="s">
        <v>20</v>
      </c>
      <c r="I1383" s="21" t="s">
        <v>21</v>
      </c>
      <c r="J1383" s="1566"/>
      <c r="K1383" s="1566"/>
      <c r="L1383" s="1566"/>
      <c r="M1383" s="1566"/>
      <c r="N1383" s="1566"/>
      <c r="O1383" s="1622"/>
      <c r="P1383" s="1566"/>
      <c r="Q1383" s="1568"/>
      <c r="S1383" s="58"/>
      <c r="T1383" s="58"/>
    </row>
    <row r="1384" spans="1:20" s="3" customFormat="1" ht="13.5" customHeight="1" thickBot="1">
      <c r="A1384" s="1583"/>
      <c r="B1384" s="1586"/>
      <c r="C1384" s="1588"/>
      <c r="D1384" s="43" t="s">
        <v>7</v>
      </c>
      <c r="E1384" s="43" t="s">
        <v>8</v>
      </c>
      <c r="F1384" s="43" t="s">
        <v>9</v>
      </c>
      <c r="G1384" s="43" t="s">
        <v>9</v>
      </c>
      <c r="H1384" s="43" t="s">
        <v>9</v>
      </c>
      <c r="I1384" s="43" t="s">
        <v>9</v>
      </c>
      <c r="J1384" s="43" t="s">
        <v>22</v>
      </c>
      <c r="K1384" s="43" t="s">
        <v>9</v>
      </c>
      <c r="L1384" s="43" t="s">
        <v>22</v>
      </c>
      <c r="M1384" s="43" t="s">
        <v>81</v>
      </c>
      <c r="N1384" s="43" t="s">
        <v>10</v>
      </c>
      <c r="O1384" s="43" t="s">
        <v>82</v>
      </c>
      <c r="P1384" s="44" t="s">
        <v>27</v>
      </c>
      <c r="Q1384" s="45" t="s">
        <v>28</v>
      </c>
      <c r="S1384" s="58"/>
      <c r="T1384" s="58"/>
    </row>
    <row r="1385" spans="1:20" s="3" customFormat="1" ht="13.5" customHeight="1">
      <c r="A1385" s="1569" t="s">
        <v>475</v>
      </c>
      <c r="B1385" s="65">
        <v>1</v>
      </c>
      <c r="C1385" s="479" t="s">
        <v>710</v>
      </c>
      <c r="D1385" s="480">
        <v>11</v>
      </c>
      <c r="E1385" s="480">
        <v>2011</v>
      </c>
      <c r="F1385" s="112">
        <v>9.2290029999999987</v>
      </c>
      <c r="G1385" s="112">
        <v>0.64366999999999996</v>
      </c>
      <c r="H1385" s="112">
        <v>1.76</v>
      </c>
      <c r="I1385" s="112">
        <v>6.8253329999999997</v>
      </c>
      <c r="J1385" s="112">
        <v>708.6</v>
      </c>
      <c r="K1385" s="351">
        <v>6.8253329999999997</v>
      </c>
      <c r="L1385" s="112">
        <v>639.1</v>
      </c>
      <c r="M1385" s="348">
        <v>1.0470108404852241E-2</v>
      </c>
      <c r="N1385" s="347">
        <v>305.64</v>
      </c>
      <c r="O1385" s="353">
        <v>3.2000839328590387</v>
      </c>
      <c r="P1385" s="353">
        <v>628.20650429113448</v>
      </c>
      <c r="Q1385" s="176">
        <v>192.00503597154233</v>
      </c>
      <c r="S1385" s="58"/>
      <c r="T1385" s="58"/>
    </row>
    <row r="1386" spans="1:20" s="3" customFormat="1" ht="13.5" customHeight="1">
      <c r="A1386" s="1570"/>
      <c r="B1386" s="69">
        <v>2</v>
      </c>
      <c r="C1386" s="482"/>
      <c r="D1386" s="415"/>
      <c r="E1386" s="415"/>
      <c r="F1386" s="418"/>
      <c r="G1386" s="418"/>
      <c r="H1386" s="418"/>
      <c r="I1386" s="418"/>
      <c r="J1386" s="418"/>
      <c r="K1386" s="531"/>
      <c r="L1386" s="418"/>
      <c r="M1386" s="483"/>
      <c r="N1386" s="530"/>
      <c r="O1386" s="180"/>
      <c r="P1386" s="353"/>
      <c r="Q1386" s="181"/>
      <c r="S1386" s="58"/>
      <c r="T1386" s="58"/>
    </row>
    <row r="1387" spans="1:20" s="3" customFormat="1" ht="13.5" customHeight="1">
      <c r="A1387" s="1631"/>
      <c r="B1387" s="61">
        <v>3</v>
      </c>
      <c r="C1387" s="482"/>
      <c r="D1387" s="415"/>
      <c r="E1387" s="415"/>
      <c r="F1387" s="418"/>
      <c r="G1387" s="418"/>
      <c r="H1387" s="418"/>
      <c r="I1387" s="418"/>
      <c r="J1387" s="418"/>
      <c r="K1387" s="531"/>
      <c r="L1387" s="418"/>
      <c r="M1387" s="483"/>
      <c r="N1387" s="530"/>
      <c r="O1387" s="180"/>
      <c r="P1387" s="353"/>
      <c r="Q1387" s="181"/>
      <c r="S1387" s="58"/>
      <c r="T1387" s="58"/>
    </row>
    <row r="1388" spans="1:20" s="3" customFormat="1" ht="13.5" customHeight="1">
      <c r="A1388" s="1631"/>
      <c r="B1388" s="61">
        <v>4</v>
      </c>
      <c r="C1388" s="482"/>
      <c r="D1388" s="415"/>
      <c r="E1388" s="415"/>
      <c r="F1388" s="418"/>
      <c r="G1388" s="418"/>
      <c r="H1388" s="418"/>
      <c r="I1388" s="418"/>
      <c r="J1388" s="418"/>
      <c r="K1388" s="531"/>
      <c r="L1388" s="418"/>
      <c r="M1388" s="483"/>
      <c r="N1388" s="530"/>
      <c r="O1388" s="180"/>
      <c r="P1388" s="353"/>
      <c r="Q1388" s="181"/>
      <c r="S1388" s="58"/>
      <c r="T1388" s="58"/>
    </row>
    <row r="1389" spans="1:20" s="3" customFormat="1" ht="13.5" customHeight="1">
      <c r="A1389" s="1631"/>
      <c r="B1389" s="61">
        <v>5</v>
      </c>
      <c r="C1389" s="482"/>
      <c r="D1389" s="415"/>
      <c r="E1389" s="415"/>
      <c r="F1389" s="418"/>
      <c r="G1389" s="418"/>
      <c r="H1389" s="418"/>
      <c r="I1389" s="418"/>
      <c r="J1389" s="418"/>
      <c r="K1389" s="531"/>
      <c r="L1389" s="418"/>
      <c r="M1389" s="483"/>
      <c r="N1389" s="530"/>
      <c r="O1389" s="180"/>
      <c r="P1389" s="353"/>
      <c r="Q1389" s="181"/>
      <c r="S1389" s="58"/>
      <c r="T1389" s="58"/>
    </row>
    <row r="1390" spans="1:20" s="3" customFormat="1" ht="13.5" customHeight="1">
      <c r="A1390" s="1631"/>
      <c r="B1390" s="70">
        <v>6</v>
      </c>
      <c r="C1390" s="482"/>
      <c r="D1390" s="415"/>
      <c r="E1390" s="415"/>
      <c r="F1390" s="418"/>
      <c r="G1390" s="418"/>
      <c r="H1390" s="418"/>
      <c r="I1390" s="418"/>
      <c r="J1390" s="418"/>
      <c r="K1390" s="531"/>
      <c r="L1390" s="418"/>
      <c r="M1390" s="483"/>
      <c r="N1390" s="530"/>
      <c r="O1390" s="180"/>
      <c r="P1390" s="353"/>
      <c r="Q1390" s="181"/>
      <c r="S1390" s="58"/>
      <c r="T1390" s="58"/>
    </row>
    <row r="1391" spans="1:20" s="3" customFormat="1" ht="13.5" customHeight="1" thickBot="1">
      <c r="A1391" s="1631"/>
      <c r="B1391" s="70"/>
      <c r="C1391" s="924"/>
      <c r="D1391" s="925"/>
      <c r="E1391" s="926"/>
      <c r="F1391" s="927"/>
      <c r="G1391" s="927"/>
      <c r="H1391" s="927"/>
      <c r="I1391" s="927"/>
      <c r="J1391" s="925"/>
      <c r="K1391" s="927"/>
      <c r="L1391" s="925"/>
      <c r="M1391" s="928"/>
      <c r="N1391" s="929"/>
      <c r="O1391" s="929"/>
      <c r="P1391" s="929"/>
      <c r="Q1391" s="930"/>
      <c r="S1391" s="58"/>
      <c r="T1391" s="58"/>
    </row>
    <row r="1392" spans="1:20" ht="12.75" customHeight="1">
      <c r="A1392" s="1589" t="s">
        <v>476</v>
      </c>
      <c r="B1392" s="324">
        <v>1</v>
      </c>
      <c r="C1392" s="497" t="s">
        <v>257</v>
      </c>
      <c r="D1392" s="460">
        <v>30</v>
      </c>
      <c r="E1392" s="460">
        <v>1990</v>
      </c>
      <c r="F1392" s="463">
        <f>G1392+H1392+I1392</f>
        <v>41.604003999999996</v>
      </c>
      <c r="G1392" s="463">
        <v>2.5006349999999999</v>
      </c>
      <c r="H1392" s="463">
        <v>5.0999999999999996</v>
      </c>
      <c r="I1392" s="463">
        <v>34.003368999999999</v>
      </c>
      <c r="J1392" s="463">
        <v>1607</v>
      </c>
      <c r="K1392" s="538">
        <f>I1392</f>
        <v>34.003368999999999</v>
      </c>
      <c r="L1392" s="463">
        <f>J1392</f>
        <v>1607</v>
      </c>
      <c r="M1392" s="584">
        <f>K1392/L1392</f>
        <v>2.1159532669570626E-2</v>
      </c>
      <c r="N1392" s="585">
        <v>305.64</v>
      </c>
      <c r="O1392" s="274">
        <f>M1392*N1392</f>
        <v>6.467199565127566</v>
      </c>
      <c r="P1392" s="274">
        <f>M1392*60*1000</f>
        <v>1269.5719601742376</v>
      </c>
      <c r="Q1392" s="275">
        <f>P1392*N1392/1000</f>
        <v>388.03197390765393</v>
      </c>
      <c r="R1392" s="6"/>
      <c r="S1392" s="58"/>
      <c r="T1392" s="58"/>
    </row>
    <row r="1393" spans="1:20" ht="12.75" customHeight="1">
      <c r="A1393" s="1724"/>
      <c r="B1393" s="316">
        <v>2</v>
      </c>
      <c r="C1393" s="504" t="s">
        <v>711</v>
      </c>
      <c r="D1393" s="465">
        <v>20</v>
      </c>
      <c r="E1393" s="465">
        <v>1990</v>
      </c>
      <c r="F1393" s="468">
        <f t="shared" ref="F1393:F1401" si="208">G1393+H1393+I1393</f>
        <v>29.824003999999999</v>
      </c>
      <c r="G1393" s="468">
        <v>1.3773120000000001</v>
      </c>
      <c r="H1393" s="468">
        <v>3.4255</v>
      </c>
      <c r="I1393" s="468">
        <v>25.021191999999999</v>
      </c>
      <c r="J1393" s="468">
        <v>1048.7</v>
      </c>
      <c r="K1393" s="540">
        <f t="shared" ref="K1393:L1401" si="209">I1393</f>
        <v>25.021191999999999</v>
      </c>
      <c r="L1393" s="468">
        <f t="shared" si="209"/>
        <v>1048.7</v>
      </c>
      <c r="M1393" s="505">
        <f t="shared" ref="M1393:M1401" si="210">K1393/L1393</f>
        <v>2.3859246686373604E-2</v>
      </c>
      <c r="N1393" s="507">
        <v>305.64</v>
      </c>
      <c r="O1393" s="278">
        <f t="shared" ref="O1393:O1401" si="211">M1393*N1393</f>
        <v>7.2923401572232285</v>
      </c>
      <c r="P1393" s="278">
        <f t="shared" ref="P1393:P1401" si="212">M1393*60*1000</f>
        <v>1431.5548011824162</v>
      </c>
      <c r="Q1393" s="279">
        <f t="shared" ref="Q1393:Q1401" si="213">P1393*N1393/1000</f>
        <v>437.54040943339368</v>
      </c>
      <c r="R1393" s="6"/>
      <c r="S1393" s="58"/>
      <c r="T1393" s="58"/>
    </row>
    <row r="1394" spans="1:20" ht="12.75">
      <c r="A1394" s="1724"/>
      <c r="B1394" s="316">
        <v>3</v>
      </c>
      <c r="C1394" s="504" t="s">
        <v>122</v>
      </c>
      <c r="D1394" s="465">
        <v>9</v>
      </c>
      <c r="E1394" s="465">
        <v>1990</v>
      </c>
      <c r="F1394" s="468">
        <f t="shared" si="208"/>
        <v>15.484002</v>
      </c>
      <c r="G1394" s="468">
        <v>0.88088500000000003</v>
      </c>
      <c r="H1394" s="468">
        <v>1.44</v>
      </c>
      <c r="I1394" s="468">
        <v>13.163117</v>
      </c>
      <c r="J1394" s="468">
        <v>464.1</v>
      </c>
      <c r="K1394" s="540">
        <f t="shared" si="209"/>
        <v>13.163117</v>
      </c>
      <c r="L1394" s="468">
        <f t="shared" si="209"/>
        <v>464.1</v>
      </c>
      <c r="M1394" s="505">
        <f t="shared" si="210"/>
        <v>2.836267399267399E-2</v>
      </c>
      <c r="N1394" s="507">
        <v>305.64</v>
      </c>
      <c r="O1394" s="278">
        <f t="shared" si="211"/>
        <v>8.6687676791208776</v>
      </c>
      <c r="P1394" s="278">
        <f t="shared" si="212"/>
        <v>1701.7604395604394</v>
      </c>
      <c r="Q1394" s="279">
        <f t="shared" si="213"/>
        <v>520.12606074725261</v>
      </c>
      <c r="R1394" s="6"/>
      <c r="S1394" s="58"/>
      <c r="T1394" s="58"/>
    </row>
    <row r="1395" spans="1:20" ht="12.75">
      <c r="A1395" s="1724"/>
      <c r="B1395" s="316">
        <v>4</v>
      </c>
      <c r="C1395" s="504" t="s">
        <v>712</v>
      </c>
      <c r="D1395" s="465">
        <v>50</v>
      </c>
      <c r="E1395" s="465">
        <v>1972</v>
      </c>
      <c r="F1395" s="468">
        <f t="shared" si="208"/>
        <v>71.440010000000001</v>
      </c>
      <c r="G1395" s="468">
        <v>2.9428869999999998</v>
      </c>
      <c r="H1395" s="468">
        <v>7.84</v>
      </c>
      <c r="I1395" s="468">
        <v>60.657122999999999</v>
      </c>
      <c r="J1395" s="468">
        <v>2563.1</v>
      </c>
      <c r="K1395" s="540">
        <f t="shared" si="209"/>
        <v>60.657122999999999</v>
      </c>
      <c r="L1395" s="468">
        <f t="shared" si="209"/>
        <v>2563.1</v>
      </c>
      <c r="M1395" s="505">
        <f t="shared" si="210"/>
        <v>2.3665531192696345E-2</v>
      </c>
      <c r="N1395" s="507">
        <v>305.64</v>
      </c>
      <c r="O1395" s="278">
        <f t="shared" si="211"/>
        <v>7.2331329537357103</v>
      </c>
      <c r="P1395" s="278">
        <f t="shared" si="212"/>
        <v>1419.9318715617808</v>
      </c>
      <c r="Q1395" s="279">
        <f t="shared" si="213"/>
        <v>433.98797722414264</v>
      </c>
      <c r="R1395" s="6"/>
      <c r="S1395" s="58"/>
      <c r="T1395" s="58"/>
    </row>
    <row r="1396" spans="1:20" ht="12.75">
      <c r="A1396" s="1724"/>
      <c r="B1396" s="316">
        <v>5</v>
      </c>
      <c r="C1396" s="504" t="s">
        <v>529</v>
      </c>
      <c r="D1396" s="465">
        <v>44</v>
      </c>
      <c r="E1396" s="465">
        <v>1968</v>
      </c>
      <c r="F1396" s="468">
        <f t="shared" si="208"/>
        <v>77.050007000000008</v>
      </c>
      <c r="G1396" s="468">
        <v>3.3109899999999999</v>
      </c>
      <c r="H1396" s="468">
        <v>8</v>
      </c>
      <c r="I1396" s="468">
        <v>65.739017000000004</v>
      </c>
      <c r="J1396" s="468">
        <v>2515.6999999999998</v>
      </c>
      <c r="K1396" s="540">
        <f t="shared" si="209"/>
        <v>65.739017000000004</v>
      </c>
      <c r="L1396" s="468">
        <f t="shared" si="209"/>
        <v>2515.6999999999998</v>
      </c>
      <c r="M1396" s="505">
        <f t="shared" si="210"/>
        <v>2.6131500973884014E-2</v>
      </c>
      <c r="N1396" s="507">
        <v>305.64</v>
      </c>
      <c r="O1396" s="278">
        <f t="shared" si="211"/>
        <v>7.9868319576579099</v>
      </c>
      <c r="P1396" s="278">
        <f t="shared" si="212"/>
        <v>1567.8900584330408</v>
      </c>
      <c r="Q1396" s="279">
        <f t="shared" si="213"/>
        <v>479.20991745947458</v>
      </c>
      <c r="R1396" s="6"/>
      <c r="S1396" s="58"/>
      <c r="T1396" s="58"/>
    </row>
    <row r="1397" spans="1:20" ht="12.75">
      <c r="A1397" s="1724"/>
      <c r="B1397" s="316">
        <v>6</v>
      </c>
      <c r="C1397" s="504" t="s">
        <v>530</v>
      </c>
      <c r="D1397" s="465">
        <v>44</v>
      </c>
      <c r="E1397" s="465">
        <v>1968</v>
      </c>
      <c r="F1397" s="468">
        <f t="shared" si="208"/>
        <v>57.311009999999996</v>
      </c>
      <c r="G1397" s="468">
        <v>2.8238089999999998</v>
      </c>
      <c r="H1397" s="468">
        <v>7.04</v>
      </c>
      <c r="I1397" s="468">
        <v>47.447201</v>
      </c>
      <c r="J1397" s="468">
        <v>1849.2</v>
      </c>
      <c r="K1397" s="540">
        <f t="shared" si="209"/>
        <v>47.447201</v>
      </c>
      <c r="L1397" s="468">
        <f t="shared" si="209"/>
        <v>1849.2</v>
      </c>
      <c r="M1397" s="505">
        <f t="shared" si="210"/>
        <v>2.5658231126973827E-2</v>
      </c>
      <c r="N1397" s="507">
        <v>305.64</v>
      </c>
      <c r="O1397" s="278">
        <f t="shared" si="211"/>
        <v>7.8421817616482805</v>
      </c>
      <c r="P1397" s="278">
        <f t="shared" si="212"/>
        <v>1539.4938676184295</v>
      </c>
      <c r="Q1397" s="279">
        <f t="shared" si="213"/>
        <v>470.53090569889679</v>
      </c>
      <c r="R1397" s="6"/>
      <c r="S1397" s="58"/>
      <c r="T1397" s="58"/>
    </row>
    <row r="1398" spans="1:20" ht="12.75">
      <c r="A1398" s="1724"/>
      <c r="B1398" s="316">
        <v>7</v>
      </c>
      <c r="C1398" s="504" t="s">
        <v>713</v>
      </c>
      <c r="D1398" s="465">
        <v>44</v>
      </c>
      <c r="E1398" s="465">
        <v>1970</v>
      </c>
      <c r="F1398" s="468">
        <f t="shared" si="208"/>
        <v>60.559014000000005</v>
      </c>
      <c r="G1398" s="468">
        <v>3.3923960000000002</v>
      </c>
      <c r="H1398" s="468">
        <v>7.04</v>
      </c>
      <c r="I1398" s="468">
        <v>50.126618000000001</v>
      </c>
      <c r="J1398" s="468">
        <v>2310.6999999999998</v>
      </c>
      <c r="K1398" s="540">
        <f t="shared" si="209"/>
        <v>50.126618000000001</v>
      </c>
      <c r="L1398" s="468">
        <f t="shared" si="209"/>
        <v>2310.6999999999998</v>
      </c>
      <c r="M1398" s="505">
        <f t="shared" si="210"/>
        <v>2.169326091660536E-2</v>
      </c>
      <c r="N1398" s="507">
        <v>305.64</v>
      </c>
      <c r="O1398" s="278">
        <f t="shared" si="211"/>
        <v>6.6303282665512615</v>
      </c>
      <c r="P1398" s="278">
        <f t="shared" si="212"/>
        <v>1301.5956549963216</v>
      </c>
      <c r="Q1398" s="279">
        <f t="shared" si="213"/>
        <v>397.81969599307575</v>
      </c>
      <c r="S1398" s="58"/>
      <c r="T1398" s="58"/>
    </row>
    <row r="1399" spans="1:20" ht="12.75">
      <c r="A1399" s="1724"/>
      <c r="B1399" s="316">
        <v>8</v>
      </c>
      <c r="C1399" s="504" t="s">
        <v>714</v>
      </c>
      <c r="D1399" s="465">
        <v>22</v>
      </c>
      <c r="E1399" s="465">
        <v>1985</v>
      </c>
      <c r="F1399" s="468">
        <f t="shared" si="208"/>
        <v>37.427998000000002</v>
      </c>
      <c r="G1399" s="468">
        <v>3.52447</v>
      </c>
      <c r="H1399" s="468">
        <v>3.74</v>
      </c>
      <c r="I1399" s="468">
        <v>30.163527999999999</v>
      </c>
      <c r="J1399" s="468">
        <v>1124.8</v>
      </c>
      <c r="K1399" s="540">
        <f t="shared" si="209"/>
        <v>30.163527999999999</v>
      </c>
      <c r="L1399" s="468">
        <f t="shared" si="209"/>
        <v>1124.8</v>
      </c>
      <c r="M1399" s="505">
        <f t="shared" si="210"/>
        <v>2.6816792318634423E-2</v>
      </c>
      <c r="N1399" s="507">
        <v>305.64</v>
      </c>
      <c r="O1399" s="278">
        <f t="shared" si="211"/>
        <v>8.1962844042674252</v>
      </c>
      <c r="P1399" s="278">
        <f t="shared" si="212"/>
        <v>1609.0075391180653</v>
      </c>
      <c r="Q1399" s="279">
        <f t="shared" si="213"/>
        <v>491.77706425604543</v>
      </c>
      <c r="S1399" s="58"/>
      <c r="T1399" s="58"/>
    </row>
    <row r="1400" spans="1:20" ht="12.75">
      <c r="A1400" s="1724"/>
      <c r="B1400" s="316">
        <v>9</v>
      </c>
      <c r="C1400" s="504" t="s">
        <v>121</v>
      </c>
      <c r="D1400" s="465">
        <v>22</v>
      </c>
      <c r="E1400" s="465">
        <v>1987</v>
      </c>
      <c r="F1400" s="468">
        <f t="shared" si="208"/>
        <v>40.815001000000002</v>
      </c>
      <c r="G1400" s="468">
        <v>2.1747519999999998</v>
      </c>
      <c r="H1400" s="468">
        <v>3.80579</v>
      </c>
      <c r="I1400" s="468">
        <v>34.834459000000003</v>
      </c>
      <c r="J1400" s="468">
        <v>1206.5</v>
      </c>
      <c r="K1400" s="540">
        <f t="shared" si="209"/>
        <v>34.834459000000003</v>
      </c>
      <c r="L1400" s="468">
        <f t="shared" si="209"/>
        <v>1206.5</v>
      </c>
      <c r="M1400" s="505">
        <f t="shared" si="210"/>
        <v>2.8872324077911314E-2</v>
      </c>
      <c r="N1400" s="507">
        <v>305.64</v>
      </c>
      <c r="O1400" s="278">
        <f t="shared" si="211"/>
        <v>8.8245371311728142</v>
      </c>
      <c r="P1400" s="278">
        <f t="shared" si="212"/>
        <v>1732.3394446746788</v>
      </c>
      <c r="Q1400" s="279">
        <f t="shared" si="213"/>
        <v>529.4722278703689</v>
      </c>
      <c r="S1400" s="58"/>
      <c r="T1400" s="58"/>
    </row>
    <row r="1401" spans="1:20" ht="13.5" thickBot="1">
      <c r="A1401" s="1725"/>
      <c r="B1401" s="320">
        <v>10</v>
      </c>
      <c r="C1401" s="541" t="s">
        <v>120</v>
      </c>
      <c r="D1401" s="472">
        <v>22</v>
      </c>
      <c r="E1401" s="472">
        <v>1987</v>
      </c>
      <c r="F1401" s="475">
        <f t="shared" si="208"/>
        <v>34.960210000000004</v>
      </c>
      <c r="G1401" s="475">
        <v>2.1110000000000002</v>
      </c>
      <c r="H1401" s="475">
        <v>3.4</v>
      </c>
      <c r="I1401" s="475">
        <v>29.449210000000001</v>
      </c>
      <c r="J1401" s="475">
        <v>1082.5999999999999</v>
      </c>
      <c r="K1401" s="542">
        <f t="shared" si="209"/>
        <v>29.449210000000001</v>
      </c>
      <c r="L1401" s="475">
        <f t="shared" si="209"/>
        <v>1082.5999999999999</v>
      </c>
      <c r="M1401" s="508">
        <f t="shared" si="210"/>
        <v>2.7202300018474047E-2</v>
      </c>
      <c r="N1401" s="543">
        <v>305.64</v>
      </c>
      <c r="O1401" s="282">
        <f t="shared" si="211"/>
        <v>8.3141109776464077</v>
      </c>
      <c r="P1401" s="282">
        <f t="shared" si="212"/>
        <v>1632.1380011084427</v>
      </c>
      <c r="Q1401" s="283">
        <f t="shared" si="213"/>
        <v>498.84665865878441</v>
      </c>
      <c r="S1401" s="58"/>
      <c r="T1401" s="58"/>
    </row>
    <row r="1403" spans="1:20" ht="15">
      <c r="A1403" s="1563" t="s">
        <v>258</v>
      </c>
      <c r="B1403" s="1563"/>
      <c r="C1403" s="1563"/>
      <c r="D1403" s="1563"/>
      <c r="E1403" s="1563"/>
      <c r="F1403" s="1563"/>
      <c r="G1403" s="1563"/>
      <c r="H1403" s="1563"/>
      <c r="I1403" s="1563"/>
      <c r="J1403" s="1563"/>
      <c r="K1403" s="1563"/>
      <c r="L1403" s="1563"/>
      <c r="M1403" s="1563"/>
      <c r="N1403" s="1563"/>
      <c r="O1403" s="1563"/>
      <c r="P1403" s="1563"/>
      <c r="Q1403" s="1563"/>
    </row>
    <row r="1404" spans="1:20" ht="13.5" thickBot="1">
      <c r="A1404" s="1672" t="s">
        <v>726</v>
      </c>
      <c r="B1404" s="1672"/>
      <c r="C1404" s="1672"/>
      <c r="D1404" s="1672"/>
      <c r="E1404" s="1672"/>
      <c r="F1404" s="1672"/>
      <c r="G1404" s="1672"/>
      <c r="H1404" s="1672"/>
      <c r="I1404" s="1672"/>
      <c r="J1404" s="1672"/>
      <c r="K1404" s="1672"/>
      <c r="L1404" s="1672"/>
      <c r="M1404" s="1672"/>
      <c r="N1404" s="1672"/>
      <c r="O1404" s="1672"/>
      <c r="P1404" s="1672"/>
      <c r="Q1404" s="1672"/>
    </row>
    <row r="1405" spans="1:20">
      <c r="A1405" s="1581" t="s">
        <v>1</v>
      </c>
      <c r="B1405" s="1584" t="s">
        <v>0</v>
      </c>
      <c r="C1405" s="1565" t="s">
        <v>2</v>
      </c>
      <c r="D1405" s="1565" t="s">
        <v>3</v>
      </c>
      <c r="E1405" s="1565" t="s">
        <v>13</v>
      </c>
      <c r="F1405" s="1575" t="s">
        <v>14</v>
      </c>
      <c r="G1405" s="1576"/>
      <c r="H1405" s="1576"/>
      <c r="I1405" s="1577"/>
      <c r="J1405" s="1565" t="s">
        <v>4</v>
      </c>
      <c r="K1405" s="1565" t="s">
        <v>15</v>
      </c>
      <c r="L1405" s="1565" t="s">
        <v>5</v>
      </c>
      <c r="M1405" s="1565" t="s">
        <v>6</v>
      </c>
      <c r="N1405" s="1565" t="s">
        <v>16</v>
      </c>
      <c r="O1405" s="1621" t="s">
        <v>17</v>
      </c>
      <c r="P1405" s="1565" t="s">
        <v>25</v>
      </c>
      <c r="Q1405" s="1567" t="s">
        <v>26</v>
      </c>
    </row>
    <row r="1406" spans="1:20" ht="33.75">
      <c r="A1406" s="1582"/>
      <c r="B1406" s="1585"/>
      <c r="C1406" s="1587"/>
      <c r="D1406" s="1566"/>
      <c r="E1406" s="1566"/>
      <c r="F1406" s="1263" t="s">
        <v>18</v>
      </c>
      <c r="G1406" s="1263" t="s">
        <v>19</v>
      </c>
      <c r="H1406" s="1263" t="s">
        <v>20</v>
      </c>
      <c r="I1406" s="1263" t="s">
        <v>21</v>
      </c>
      <c r="J1406" s="1566"/>
      <c r="K1406" s="1566"/>
      <c r="L1406" s="1566"/>
      <c r="M1406" s="1566"/>
      <c r="N1406" s="1566"/>
      <c r="O1406" s="1622"/>
      <c r="P1406" s="1566"/>
      <c r="Q1406" s="1568"/>
    </row>
    <row r="1407" spans="1:20" ht="12" thickBot="1">
      <c r="A1407" s="1583"/>
      <c r="B1407" s="1586"/>
      <c r="C1407" s="1588"/>
      <c r="D1407" s="43" t="s">
        <v>7</v>
      </c>
      <c r="E1407" s="43" t="s">
        <v>8</v>
      </c>
      <c r="F1407" s="43" t="s">
        <v>9</v>
      </c>
      <c r="G1407" s="43" t="s">
        <v>9</v>
      </c>
      <c r="H1407" s="43" t="s">
        <v>9</v>
      </c>
      <c r="I1407" s="43" t="s">
        <v>9</v>
      </c>
      <c r="J1407" s="43" t="s">
        <v>22</v>
      </c>
      <c r="K1407" s="43" t="s">
        <v>9</v>
      </c>
      <c r="L1407" s="43" t="s">
        <v>22</v>
      </c>
      <c r="M1407" s="43" t="s">
        <v>81</v>
      </c>
      <c r="N1407" s="43" t="s">
        <v>10</v>
      </c>
      <c r="O1407" s="43" t="s">
        <v>82</v>
      </c>
      <c r="P1407" s="44" t="s">
        <v>27</v>
      </c>
      <c r="Q1407" s="45" t="s">
        <v>28</v>
      </c>
    </row>
    <row r="1408" spans="1:20">
      <c r="A1408" s="1569" t="s">
        <v>11</v>
      </c>
      <c r="B1408" s="65">
        <v>1</v>
      </c>
      <c r="C1408" s="479"/>
      <c r="D1408" s="480"/>
      <c r="E1408" s="480"/>
      <c r="F1408" s="347"/>
      <c r="G1408" s="544"/>
      <c r="H1408" s="347"/>
      <c r="I1408" s="544"/>
      <c r="J1408" s="112"/>
      <c r="K1408" s="544"/>
      <c r="L1408" s="112"/>
      <c r="M1408" s="348"/>
      <c r="N1408" s="347"/>
      <c r="O1408" s="256"/>
      <c r="P1408" s="919"/>
      <c r="Q1408" s="352"/>
    </row>
    <row r="1409" spans="1:17">
      <c r="A1409" s="1570"/>
      <c r="B1409" s="69">
        <v>2</v>
      </c>
      <c r="C1409" s="482"/>
      <c r="D1409" s="415"/>
      <c r="E1409" s="415"/>
      <c r="F1409" s="530"/>
      <c r="G1409" s="530"/>
      <c r="H1409" s="530"/>
      <c r="I1409" s="850"/>
      <c r="J1409" s="418"/>
      <c r="K1409" s="544"/>
      <c r="L1409" s="418"/>
      <c r="M1409" s="348"/>
      <c r="N1409" s="530"/>
      <c r="O1409" s="256"/>
      <c r="P1409" s="919"/>
      <c r="Q1409" s="352"/>
    </row>
    <row r="1410" spans="1:17">
      <c r="A1410" s="1631"/>
      <c r="B1410" s="61">
        <v>3</v>
      </c>
      <c r="C1410" s="482"/>
      <c r="D1410" s="415"/>
      <c r="E1410" s="415"/>
      <c r="F1410" s="418"/>
      <c r="G1410" s="850"/>
      <c r="H1410" s="530"/>
      <c r="I1410" s="850"/>
      <c r="J1410" s="418"/>
      <c r="K1410" s="347"/>
      <c r="L1410" s="418"/>
      <c r="M1410" s="348"/>
      <c r="N1410" s="530"/>
      <c r="O1410" s="256"/>
      <c r="P1410" s="919"/>
      <c r="Q1410" s="352"/>
    </row>
    <row r="1411" spans="1:17">
      <c r="A1411" s="1631"/>
      <c r="B1411" s="61">
        <v>4</v>
      </c>
      <c r="C1411" s="482"/>
      <c r="D1411" s="415"/>
      <c r="E1411" s="415"/>
      <c r="F1411" s="418"/>
      <c r="G1411" s="530"/>
      <c r="H1411" s="530"/>
      <c r="I1411" s="850"/>
      <c r="J1411" s="418"/>
      <c r="K1411" s="347"/>
      <c r="L1411" s="418"/>
      <c r="M1411" s="348"/>
      <c r="N1411" s="530"/>
      <c r="O1411" s="256"/>
      <c r="P1411" s="919"/>
      <c r="Q1411" s="352"/>
    </row>
    <row r="1412" spans="1:17">
      <c r="A1412" s="1631"/>
      <c r="B1412" s="61">
        <v>5</v>
      </c>
      <c r="C1412" s="482"/>
      <c r="D1412" s="415"/>
      <c r="E1412" s="415"/>
      <c r="F1412" s="418"/>
      <c r="G1412" s="530"/>
      <c r="H1412" s="530"/>
      <c r="I1412" s="530"/>
      <c r="J1412" s="418"/>
      <c r="K1412" s="347"/>
      <c r="L1412" s="418"/>
      <c r="M1412" s="348"/>
      <c r="N1412" s="530"/>
      <c r="O1412" s="256"/>
      <c r="P1412" s="919"/>
      <c r="Q1412" s="352"/>
    </row>
    <row r="1413" spans="1:17">
      <c r="A1413" s="1631"/>
      <c r="B1413" s="70"/>
      <c r="C1413" s="482"/>
      <c r="D1413" s="415"/>
      <c r="E1413" s="415"/>
      <c r="F1413" s="418"/>
      <c r="G1413" s="850"/>
      <c r="H1413" s="530"/>
      <c r="I1413" s="850"/>
      <c r="J1413" s="418"/>
      <c r="K1413" s="530"/>
      <c r="L1413" s="418"/>
      <c r="M1413" s="348"/>
      <c r="N1413" s="530"/>
      <c r="O1413" s="256"/>
      <c r="P1413" s="919"/>
      <c r="Q1413" s="352"/>
    </row>
    <row r="1414" spans="1:17">
      <c r="A1414" s="1631"/>
      <c r="B1414" s="70"/>
      <c r="C1414" s="482"/>
      <c r="D1414" s="415"/>
      <c r="E1414" s="415"/>
      <c r="F1414" s="418"/>
      <c r="G1414" s="530"/>
      <c r="H1414" s="530"/>
      <c r="I1414" s="530"/>
      <c r="J1414" s="418"/>
      <c r="K1414" s="530"/>
      <c r="L1414" s="418"/>
      <c r="M1414" s="348"/>
      <c r="N1414" s="530"/>
      <c r="O1414" s="256"/>
      <c r="P1414" s="919"/>
      <c r="Q1414" s="352"/>
    </row>
    <row r="1415" spans="1:17" ht="12" thickBot="1">
      <c r="A1415" s="1653"/>
      <c r="B1415" s="67" t="s">
        <v>43</v>
      </c>
      <c r="C1415" s="109"/>
      <c r="D1415" s="110"/>
      <c r="E1415" s="111"/>
      <c r="F1415" s="149"/>
      <c r="G1415" s="149"/>
      <c r="H1415" s="149"/>
      <c r="I1415" s="149"/>
      <c r="J1415" s="110"/>
      <c r="K1415" s="149"/>
      <c r="L1415" s="110"/>
      <c r="M1415" s="146"/>
      <c r="N1415" s="145"/>
      <c r="O1415" s="145"/>
      <c r="P1415" s="145"/>
      <c r="Q1415" s="147"/>
    </row>
    <row r="1416" spans="1:17">
      <c r="A1416" s="1572" t="s">
        <v>29</v>
      </c>
      <c r="B1416" s="374">
        <v>1</v>
      </c>
      <c r="C1416" s="572"/>
      <c r="D1416" s="435"/>
      <c r="E1416" s="435"/>
      <c r="F1416" s="438"/>
      <c r="G1416" s="545"/>
      <c r="H1416" s="547"/>
      <c r="I1416" s="545"/>
      <c r="J1416" s="438"/>
      <c r="K1416" s="547"/>
      <c r="L1416" s="438"/>
      <c r="M1416" s="490"/>
      <c r="N1416" s="491"/>
      <c r="O1416" s="491"/>
      <c r="P1416" s="491"/>
      <c r="Q1416" s="1796"/>
    </row>
    <row r="1417" spans="1:17">
      <c r="A1417" s="1722"/>
      <c r="B1417" s="375">
        <v>2</v>
      </c>
      <c r="C1417" s="492"/>
      <c r="D1417" s="263"/>
      <c r="E1417" s="263"/>
      <c r="F1417" s="446"/>
      <c r="G1417" s="546"/>
      <c r="H1417" s="494"/>
      <c r="I1417" s="546"/>
      <c r="J1417" s="446"/>
      <c r="K1417" s="494"/>
      <c r="L1417" s="446"/>
      <c r="M1417" s="493"/>
      <c r="N1417" s="494"/>
      <c r="O1417" s="494"/>
      <c r="P1417" s="446"/>
      <c r="Q1417" s="1797"/>
    </row>
    <row r="1418" spans="1:17">
      <c r="A1418" s="1722"/>
      <c r="B1418" s="293">
        <v>3</v>
      </c>
      <c r="C1418" s="492"/>
      <c r="D1418" s="263"/>
      <c r="E1418" s="263"/>
      <c r="F1418" s="494"/>
      <c r="G1418" s="546"/>
      <c r="H1418" s="494"/>
      <c r="I1418" s="546"/>
      <c r="J1418" s="446"/>
      <c r="K1418" s="494"/>
      <c r="L1418" s="446"/>
      <c r="M1418" s="493"/>
      <c r="N1418" s="494"/>
      <c r="O1418" s="494"/>
      <c r="P1418" s="446"/>
      <c r="Q1418" s="1797"/>
    </row>
    <row r="1419" spans="1:17">
      <c r="A1419" s="1722"/>
      <c r="B1419" s="293">
        <v>4</v>
      </c>
      <c r="C1419" s="492"/>
      <c r="D1419" s="263"/>
      <c r="E1419" s="263"/>
      <c r="F1419" s="446"/>
      <c r="G1419" s="546"/>
      <c r="H1419" s="494"/>
      <c r="I1419" s="546"/>
      <c r="J1419" s="446"/>
      <c r="K1419" s="546"/>
      <c r="L1419" s="446"/>
      <c r="M1419" s="493"/>
      <c r="N1419" s="494"/>
      <c r="O1419" s="494"/>
      <c r="P1419" s="446"/>
      <c r="Q1419" s="1797"/>
    </row>
    <row r="1420" spans="1:17">
      <c r="A1420" s="1722"/>
      <c r="B1420" s="293"/>
      <c r="C1420" s="492"/>
      <c r="D1420" s="263"/>
      <c r="E1420" s="263"/>
      <c r="F1420" s="446"/>
      <c r="G1420" s="546"/>
      <c r="H1420" s="494"/>
      <c r="I1420" s="546"/>
      <c r="J1420" s="446"/>
      <c r="K1420" s="546"/>
      <c r="L1420" s="446"/>
      <c r="M1420" s="493"/>
      <c r="N1420" s="494"/>
      <c r="O1420" s="494"/>
      <c r="P1420" s="494"/>
      <c r="Q1420" s="1798"/>
    </row>
    <row r="1421" spans="1:17">
      <c r="A1421" s="1722"/>
      <c r="B1421" s="293"/>
      <c r="C1421" s="492"/>
      <c r="D1421" s="263"/>
      <c r="E1421" s="263"/>
      <c r="F1421" s="446"/>
      <c r="G1421" s="546"/>
      <c r="H1421" s="494"/>
      <c r="I1421" s="546"/>
      <c r="J1421" s="446"/>
      <c r="K1421" s="546"/>
      <c r="L1421" s="494"/>
      <c r="M1421" s="493"/>
      <c r="N1421" s="494"/>
      <c r="O1421" s="494"/>
      <c r="P1421" s="446"/>
      <c r="Q1421" s="1797"/>
    </row>
    <row r="1422" spans="1:17" ht="12" thickBot="1">
      <c r="A1422" s="1723"/>
      <c r="B1422" s="300"/>
      <c r="C1422" s="326"/>
      <c r="D1422" s="300"/>
      <c r="E1422" s="300"/>
      <c r="F1422" s="328"/>
      <c r="G1422" s="328"/>
      <c r="H1422" s="328"/>
      <c r="I1422" s="328"/>
      <c r="J1422" s="337"/>
      <c r="K1422" s="328"/>
      <c r="L1422" s="337"/>
      <c r="M1422" s="330"/>
      <c r="N1422" s="329"/>
      <c r="O1422" s="329"/>
      <c r="P1422" s="329"/>
      <c r="Q1422" s="339"/>
    </row>
    <row r="1423" spans="1:17">
      <c r="A1423" s="1726" t="s">
        <v>118</v>
      </c>
      <c r="B1423" s="324">
        <v>1</v>
      </c>
      <c r="C1423" s="497" t="s">
        <v>716</v>
      </c>
      <c r="D1423" s="460">
        <v>13</v>
      </c>
      <c r="E1423" s="460">
        <v>2003</v>
      </c>
      <c r="F1423" s="463">
        <v>18.600000000000001</v>
      </c>
      <c r="G1423" s="549">
        <v>0.71399999999999997</v>
      </c>
      <c r="H1423" s="585">
        <v>2.1</v>
      </c>
      <c r="I1423" s="549">
        <v>15.786</v>
      </c>
      <c r="J1423" s="463">
        <v>666</v>
      </c>
      <c r="K1423" s="585">
        <v>15.786</v>
      </c>
      <c r="L1423" s="463">
        <v>666</v>
      </c>
      <c r="M1423" s="500">
        <v>2.3702702702702701E-2</v>
      </c>
      <c r="N1423" s="501">
        <v>228.9</v>
      </c>
      <c r="O1423" s="501">
        <v>5.4255486486486486</v>
      </c>
      <c r="P1423" s="539">
        <v>1422.1621621621621</v>
      </c>
      <c r="Q1423" s="1799">
        <v>325.53291891891894</v>
      </c>
    </row>
    <row r="1424" spans="1:17">
      <c r="A1424" s="1590"/>
      <c r="B1424" s="316">
        <v>2</v>
      </c>
      <c r="C1424" s="504" t="s">
        <v>717</v>
      </c>
      <c r="D1424" s="465">
        <v>5</v>
      </c>
      <c r="E1424" s="465">
        <v>1983</v>
      </c>
      <c r="F1424" s="468">
        <v>7.5</v>
      </c>
      <c r="G1424" s="550">
        <v>0.56100000000000005</v>
      </c>
      <c r="H1424" s="507">
        <v>1.1200000000000001</v>
      </c>
      <c r="I1424" s="550">
        <v>5.819</v>
      </c>
      <c r="J1424" s="468">
        <v>396</v>
      </c>
      <c r="K1424" s="507">
        <v>5.819</v>
      </c>
      <c r="L1424" s="468">
        <v>396</v>
      </c>
      <c r="M1424" s="505">
        <v>1.4694444444444444E-2</v>
      </c>
      <c r="N1424" s="507">
        <v>228.9</v>
      </c>
      <c r="O1424" s="507">
        <v>3.3635583333333332</v>
      </c>
      <c r="P1424" s="468">
        <v>881.66666666666663</v>
      </c>
      <c r="Q1424" s="1800">
        <v>201.8135</v>
      </c>
    </row>
    <row r="1425" spans="1:17">
      <c r="A1425" s="1590"/>
      <c r="B1425" s="316">
        <v>3</v>
      </c>
      <c r="C1425" s="504" t="s">
        <v>718</v>
      </c>
      <c r="D1425" s="465">
        <v>27</v>
      </c>
      <c r="E1425" s="465">
        <v>1988</v>
      </c>
      <c r="F1425" s="468">
        <v>41.29</v>
      </c>
      <c r="G1425" s="550">
        <v>2.3460000000000001</v>
      </c>
      <c r="H1425" s="507">
        <v>4.32</v>
      </c>
      <c r="I1425" s="507">
        <v>34.624000000000002</v>
      </c>
      <c r="J1425" s="468">
        <v>1452</v>
      </c>
      <c r="K1425" s="507">
        <v>34.619999999999997</v>
      </c>
      <c r="L1425" s="468">
        <v>1452</v>
      </c>
      <c r="M1425" s="505">
        <v>2.3845730027548209E-2</v>
      </c>
      <c r="N1425" s="507">
        <v>228.9</v>
      </c>
      <c r="O1425" s="507">
        <v>5.4582876033057852</v>
      </c>
      <c r="P1425" s="468">
        <v>1430.7438016528927</v>
      </c>
      <c r="Q1425" s="1800">
        <v>327.49725619834709</v>
      </c>
    </row>
    <row r="1426" spans="1:17">
      <c r="A1426" s="1590"/>
      <c r="B1426" s="316">
        <v>4</v>
      </c>
      <c r="C1426" s="504" t="s">
        <v>531</v>
      </c>
      <c r="D1426" s="465">
        <v>40</v>
      </c>
      <c r="E1426" s="465">
        <v>1976</v>
      </c>
      <c r="F1426" s="468">
        <v>56.8</v>
      </c>
      <c r="G1426" s="550">
        <v>2.7029999999999998</v>
      </c>
      <c r="H1426" s="507">
        <v>6.4</v>
      </c>
      <c r="I1426" s="550">
        <v>47.7</v>
      </c>
      <c r="J1426" s="468">
        <v>1908</v>
      </c>
      <c r="K1426" s="507">
        <v>47.7</v>
      </c>
      <c r="L1426" s="468">
        <v>1908</v>
      </c>
      <c r="M1426" s="505">
        <v>2.5000000000000001E-2</v>
      </c>
      <c r="N1426" s="507">
        <v>228.9</v>
      </c>
      <c r="O1426" s="507">
        <v>5.7225000000000001</v>
      </c>
      <c r="P1426" s="468">
        <v>1500</v>
      </c>
      <c r="Q1426" s="1800">
        <v>343.35</v>
      </c>
    </row>
    <row r="1427" spans="1:17">
      <c r="A1427" s="1590"/>
      <c r="B1427" s="316">
        <v>5</v>
      </c>
      <c r="C1427" s="504" t="s">
        <v>716</v>
      </c>
      <c r="D1427" s="465">
        <v>13</v>
      </c>
      <c r="E1427" s="465">
        <v>2003</v>
      </c>
      <c r="F1427" s="468">
        <v>18.600000000000001</v>
      </c>
      <c r="G1427" s="550">
        <v>0.71399999999999997</v>
      </c>
      <c r="H1427" s="507">
        <v>2.1</v>
      </c>
      <c r="I1427" s="550">
        <v>15.786</v>
      </c>
      <c r="J1427" s="468">
        <v>666</v>
      </c>
      <c r="K1427" s="507">
        <v>15.786</v>
      </c>
      <c r="L1427" s="468">
        <v>666</v>
      </c>
      <c r="M1427" s="505">
        <v>2.3702702702702701E-2</v>
      </c>
      <c r="N1427" s="507">
        <v>228.9</v>
      </c>
      <c r="O1427" s="507">
        <v>5.4255486486486486</v>
      </c>
      <c r="P1427" s="468">
        <v>1422.1621621621621</v>
      </c>
      <c r="Q1427" s="1800">
        <v>325.53291891891894</v>
      </c>
    </row>
    <row r="1428" spans="1:17">
      <c r="A1428" s="1590"/>
      <c r="B1428" s="316">
        <v>6</v>
      </c>
      <c r="C1428" s="504" t="s">
        <v>719</v>
      </c>
      <c r="D1428" s="465">
        <v>6</v>
      </c>
      <c r="E1428" s="465">
        <v>1979</v>
      </c>
      <c r="F1428" s="468">
        <v>9.4</v>
      </c>
      <c r="G1428" s="468">
        <v>0.76500000000000001</v>
      </c>
      <c r="H1428" s="468">
        <v>0.96</v>
      </c>
      <c r="I1428" s="468">
        <v>7.6749999999999998</v>
      </c>
      <c r="J1428" s="468">
        <v>275</v>
      </c>
      <c r="K1428" s="507">
        <v>7.6749999999999998</v>
      </c>
      <c r="L1428" s="468">
        <v>275</v>
      </c>
      <c r="M1428" s="505">
        <v>2.7909090909090908E-2</v>
      </c>
      <c r="N1428" s="507">
        <v>228.9</v>
      </c>
      <c r="O1428" s="507">
        <v>6.3883909090909086</v>
      </c>
      <c r="P1428" s="468">
        <v>1674.5454545454545</v>
      </c>
      <c r="Q1428" s="1800">
        <v>383.30345454545454</v>
      </c>
    </row>
    <row r="1429" spans="1:17">
      <c r="A1429" s="1590"/>
      <c r="B1429" s="316">
        <v>7</v>
      </c>
      <c r="C1429" s="504"/>
      <c r="D1429" s="465"/>
      <c r="E1429" s="465"/>
      <c r="F1429" s="468"/>
      <c r="G1429" s="468"/>
      <c r="H1429" s="507"/>
      <c r="I1429" s="507"/>
      <c r="J1429" s="468"/>
      <c r="K1429" s="507"/>
      <c r="L1429" s="468"/>
      <c r="M1429" s="505"/>
      <c r="N1429" s="507"/>
      <c r="O1429" s="507"/>
      <c r="P1429" s="468"/>
      <c r="Q1429" s="1800"/>
    </row>
    <row r="1430" spans="1:17" ht="12" thickBot="1">
      <c r="A1430" s="1591"/>
      <c r="B1430" s="320"/>
      <c r="C1430" s="312"/>
      <c r="D1430" s="320"/>
      <c r="E1430" s="320"/>
      <c r="F1430" s="321"/>
      <c r="G1430" s="321"/>
      <c r="H1430" s="321"/>
      <c r="I1430" s="321"/>
      <c r="J1430" s="333"/>
      <c r="K1430" s="321"/>
      <c r="L1430" s="333"/>
      <c r="M1430" s="323"/>
      <c r="N1430" s="322"/>
      <c r="O1430" s="322"/>
      <c r="P1430" s="322"/>
      <c r="Q1430" s="365"/>
    </row>
    <row r="1431" spans="1:17">
      <c r="A1431" s="1680" t="s">
        <v>119</v>
      </c>
      <c r="B1431" s="55">
        <v>1</v>
      </c>
      <c r="C1431" s="918" t="s">
        <v>523</v>
      </c>
      <c r="D1431" s="24">
        <v>6</v>
      </c>
      <c r="E1431" s="24">
        <v>1984</v>
      </c>
      <c r="F1431" s="340">
        <v>14.3</v>
      </c>
      <c r="G1431" s="931">
        <v>0.20399999999999999</v>
      </c>
      <c r="H1431" s="932">
        <v>0.96</v>
      </c>
      <c r="I1431" s="931">
        <v>13.135999999999999</v>
      </c>
      <c r="J1431" s="340">
        <v>281</v>
      </c>
      <c r="K1431" s="932">
        <v>13.135999999999999</v>
      </c>
      <c r="L1431" s="340">
        <v>281</v>
      </c>
      <c r="M1431" s="362">
        <v>4.6747330960854087E-2</v>
      </c>
      <c r="N1431" s="363">
        <v>228.9</v>
      </c>
      <c r="O1431" s="363">
        <v>10.7004640569395</v>
      </c>
      <c r="P1431" s="361">
        <v>2804.8398576512454</v>
      </c>
      <c r="Q1431" s="1801">
        <v>642.02784341637005</v>
      </c>
    </row>
    <row r="1432" spans="1:17">
      <c r="A1432" s="1593"/>
      <c r="B1432" s="26">
        <v>2</v>
      </c>
      <c r="C1432" s="32" t="s">
        <v>720</v>
      </c>
      <c r="D1432" s="26">
        <v>6</v>
      </c>
      <c r="E1432" s="26">
        <v>1984</v>
      </c>
      <c r="F1432" s="335">
        <v>17.3</v>
      </c>
      <c r="G1432" s="141">
        <v>0.45900000000000002</v>
      </c>
      <c r="H1432" s="38">
        <v>0.96</v>
      </c>
      <c r="I1432" s="141">
        <v>15.881</v>
      </c>
      <c r="J1432" s="335">
        <v>368</v>
      </c>
      <c r="K1432" s="38">
        <v>15.881</v>
      </c>
      <c r="L1432" s="335">
        <v>368</v>
      </c>
      <c r="M1432" s="40">
        <v>4.3154891304347825E-2</v>
      </c>
      <c r="N1432" s="38">
        <v>228.9</v>
      </c>
      <c r="O1432" s="38">
        <v>9.8781546195652172</v>
      </c>
      <c r="P1432" s="335">
        <v>2589.2934782608695</v>
      </c>
      <c r="Q1432" s="1267">
        <v>592.68927717391307</v>
      </c>
    </row>
    <row r="1433" spans="1:17">
      <c r="A1433" s="1593"/>
      <c r="B1433" s="26">
        <v>3</v>
      </c>
      <c r="C1433" s="32" t="s">
        <v>259</v>
      </c>
      <c r="D1433" s="26">
        <v>6</v>
      </c>
      <c r="E1433" s="26">
        <v>1980</v>
      </c>
      <c r="F1433" s="335">
        <v>15.5</v>
      </c>
      <c r="G1433" s="141">
        <v>0.71399999999999997</v>
      </c>
      <c r="H1433" s="38">
        <v>0.96</v>
      </c>
      <c r="I1433" s="38">
        <v>13.826000000000001</v>
      </c>
      <c r="J1433" s="335">
        <v>275</v>
      </c>
      <c r="K1433" s="38">
        <v>13.826000000000001</v>
      </c>
      <c r="L1433" s="335">
        <v>275</v>
      </c>
      <c r="M1433" s="40">
        <v>5.027636363636364E-2</v>
      </c>
      <c r="N1433" s="38">
        <v>228.9</v>
      </c>
      <c r="O1433" s="38">
        <v>11.508259636363638</v>
      </c>
      <c r="P1433" s="335">
        <v>3016.5818181818181</v>
      </c>
      <c r="Q1433" s="1267">
        <v>690.49557818181825</v>
      </c>
    </row>
    <row r="1434" spans="1:17">
      <c r="A1434" s="1593"/>
      <c r="B1434" s="26">
        <v>4</v>
      </c>
      <c r="C1434" s="32" t="s">
        <v>721</v>
      </c>
      <c r="D1434" s="26">
        <v>6</v>
      </c>
      <c r="E1434" s="26">
        <v>1985</v>
      </c>
      <c r="F1434" s="335">
        <v>12.4</v>
      </c>
      <c r="G1434" s="38">
        <v>0.255</v>
      </c>
      <c r="H1434" s="38">
        <v>0.98</v>
      </c>
      <c r="I1434" s="38">
        <v>11.185</v>
      </c>
      <c r="J1434" s="335">
        <v>285</v>
      </c>
      <c r="K1434" s="358">
        <v>11.18</v>
      </c>
      <c r="L1434" s="335">
        <v>285</v>
      </c>
      <c r="M1434" s="40">
        <v>3.9245614035087723E-2</v>
      </c>
      <c r="N1434" s="38">
        <v>228.9</v>
      </c>
      <c r="O1434" s="52">
        <v>8.9833210526315792</v>
      </c>
      <c r="P1434" s="364">
        <v>2354.7368421052633</v>
      </c>
      <c r="Q1434" s="1267">
        <v>538.9992631578948</v>
      </c>
    </row>
    <row r="1435" spans="1:17">
      <c r="A1435" s="1593"/>
      <c r="B1435" s="26">
        <v>5</v>
      </c>
      <c r="C1435" s="32" t="s">
        <v>722</v>
      </c>
      <c r="D1435" s="26">
        <v>12</v>
      </c>
      <c r="E1435" s="26">
        <v>1986</v>
      </c>
      <c r="F1435" s="335">
        <v>23.8</v>
      </c>
      <c r="G1435" s="38">
        <v>0.61199999999999999</v>
      </c>
      <c r="H1435" s="38">
        <v>1.92</v>
      </c>
      <c r="I1435" s="38">
        <v>21.268000000000001</v>
      </c>
      <c r="J1435" s="335">
        <v>540</v>
      </c>
      <c r="K1435" s="358">
        <v>21.268000000000001</v>
      </c>
      <c r="L1435" s="335">
        <v>540</v>
      </c>
      <c r="M1435" s="40">
        <v>3.938518518518519E-2</v>
      </c>
      <c r="N1435" s="38">
        <v>228.9</v>
      </c>
      <c r="O1435" s="52">
        <v>9.0152688888888903</v>
      </c>
      <c r="P1435" s="364">
        <v>2363.1111111111113</v>
      </c>
      <c r="Q1435" s="1267">
        <v>540.91613333333339</v>
      </c>
    </row>
    <row r="1436" spans="1:17">
      <c r="A1436" s="1593"/>
      <c r="B1436" s="26">
        <v>6</v>
      </c>
      <c r="C1436" s="32" t="s">
        <v>723</v>
      </c>
      <c r="D1436" s="26">
        <v>12</v>
      </c>
      <c r="E1436" s="26">
        <v>1982</v>
      </c>
      <c r="F1436" s="335">
        <v>23.8</v>
      </c>
      <c r="G1436" s="38">
        <v>0.51</v>
      </c>
      <c r="H1436" s="38">
        <v>1.92</v>
      </c>
      <c r="I1436" s="38">
        <v>21.37</v>
      </c>
      <c r="J1436" s="335">
        <v>539</v>
      </c>
      <c r="K1436" s="358">
        <v>21.37</v>
      </c>
      <c r="L1436" s="335">
        <v>539</v>
      </c>
      <c r="M1436" s="40">
        <v>3.9647495361781075E-2</v>
      </c>
      <c r="N1436" s="38">
        <v>228.9</v>
      </c>
      <c r="O1436" s="52">
        <v>9.0753116883116878</v>
      </c>
      <c r="P1436" s="364">
        <v>2378.8497217068648</v>
      </c>
      <c r="Q1436" s="1267">
        <v>544.51870129870122</v>
      </c>
    </row>
    <row r="1437" spans="1:17">
      <c r="A1437" s="1593"/>
      <c r="B1437" s="26">
        <v>7</v>
      </c>
      <c r="C1437" s="32" t="s">
        <v>724</v>
      </c>
      <c r="D1437" s="26">
        <v>5</v>
      </c>
      <c r="E1437" s="26">
        <v>1978</v>
      </c>
      <c r="F1437" s="335">
        <v>6</v>
      </c>
      <c r="G1437" s="38">
        <v>0.10199999999999999</v>
      </c>
      <c r="H1437" s="38">
        <v>0.1</v>
      </c>
      <c r="I1437" s="38">
        <v>5.8</v>
      </c>
      <c r="J1437" s="335">
        <v>147</v>
      </c>
      <c r="K1437" s="358">
        <v>5.8</v>
      </c>
      <c r="L1437" s="335">
        <v>147</v>
      </c>
      <c r="M1437" s="40">
        <v>3.9455782312925167E-2</v>
      </c>
      <c r="N1437" s="38">
        <v>228.9</v>
      </c>
      <c r="O1437" s="52">
        <v>9.0314285714285703</v>
      </c>
      <c r="P1437" s="364">
        <v>2367.3469387755104</v>
      </c>
      <c r="Q1437" s="1267">
        <v>541.88571428571424</v>
      </c>
    </row>
    <row r="1438" spans="1:17" ht="12" thickBot="1">
      <c r="A1438" s="1594"/>
      <c r="B1438" s="29">
        <v>8</v>
      </c>
      <c r="C1438" s="35" t="s">
        <v>725</v>
      </c>
      <c r="D1438" s="29">
        <v>9</v>
      </c>
      <c r="E1438" s="29">
        <v>1981</v>
      </c>
      <c r="F1438" s="372">
        <v>19</v>
      </c>
      <c r="G1438" s="41">
        <v>0.51300000000000001</v>
      </c>
      <c r="H1438" s="41">
        <v>1.44</v>
      </c>
      <c r="I1438" s="41">
        <v>17.047000000000001</v>
      </c>
      <c r="J1438" s="372">
        <v>412</v>
      </c>
      <c r="K1438" s="1802">
        <v>17.047000000000001</v>
      </c>
      <c r="L1438" s="372">
        <v>412</v>
      </c>
      <c r="M1438" s="56">
        <v>4.1376213592233015E-2</v>
      </c>
      <c r="N1438" s="41">
        <v>228.9</v>
      </c>
      <c r="O1438" s="54">
        <v>9.4710152912621375</v>
      </c>
      <c r="P1438" s="1803">
        <v>2482.5728155339812</v>
      </c>
      <c r="Q1438" s="1804">
        <v>568.26091747572821</v>
      </c>
    </row>
    <row r="1441" spans="1:17" ht="15">
      <c r="A1441" s="1640" t="s">
        <v>270</v>
      </c>
      <c r="B1441" s="1640"/>
      <c r="C1441" s="1640"/>
      <c r="D1441" s="1640"/>
      <c r="E1441" s="1640"/>
      <c r="F1441" s="1640"/>
      <c r="G1441" s="1640"/>
      <c r="H1441" s="1640"/>
      <c r="I1441" s="1640"/>
      <c r="J1441" s="1640"/>
      <c r="K1441" s="1640"/>
      <c r="L1441" s="1640"/>
      <c r="M1441" s="1640"/>
      <c r="N1441" s="1640"/>
      <c r="O1441" s="1640"/>
      <c r="P1441" s="1640"/>
      <c r="Q1441" s="1640"/>
    </row>
    <row r="1442" spans="1:17" ht="13.5" thickBot="1">
      <c r="A1442" s="1630" t="s">
        <v>1080</v>
      </c>
      <c r="B1442" s="1630"/>
      <c r="C1442" s="1630"/>
      <c r="D1442" s="1630"/>
      <c r="E1442" s="1630"/>
      <c r="F1442" s="1630"/>
      <c r="G1442" s="1630"/>
      <c r="H1442" s="1630"/>
      <c r="I1442" s="1630"/>
      <c r="J1442" s="1630"/>
      <c r="K1442" s="1630"/>
      <c r="L1442" s="1630"/>
      <c r="M1442" s="1630"/>
      <c r="N1442" s="1630"/>
      <c r="O1442" s="1630"/>
      <c r="P1442" s="1630"/>
      <c r="Q1442" s="1630"/>
    </row>
    <row r="1443" spans="1:17">
      <c r="A1443" s="1681" t="s">
        <v>1</v>
      </c>
      <c r="B1443" s="1584" t="s">
        <v>0</v>
      </c>
      <c r="C1443" s="1662" t="s">
        <v>2</v>
      </c>
      <c r="D1443" s="1662" t="s">
        <v>3</v>
      </c>
      <c r="E1443" s="1662" t="s">
        <v>41</v>
      </c>
      <c r="F1443" s="1661" t="s">
        <v>14</v>
      </c>
      <c r="G1443" s="1661"/>
      <c r="H1443" s="1661"/>
      <c r="I1443" s="1661"/>
      <c r="J1443" s="1662" t="s">
        <v>4</v>
      </c>
      <c r="K1443" s="1662" t="s">
        <v>15</v>
      </c>
      <c r="L1443" s="1662" t="s">
        <v>5</v>
      </c>
      <c r="M1443" s="1662" t="s">
        <v>6</v>
      </c>
      <c r="N1443" s="1662" t="s">
        <v>16</v>
      </c>
      <c r="O1443" s="1662" t="s">
        <v>17</v>
      </c>
      <c r="P1443" s="1599" t="s">
        <v>25</v>
      </c>
      <c r="Q1443" s="1567" t="s">
        <v>26</v>
      </c>
    </row>
    <row r="1444" spans="1:17" ht="33.75">
      <c r="A1444" s="1682"/>
      <c r="B1444" s="1585"/>
      <c r="C1444" s="1663"/>
      <c r="D1444" s="1663"/>
      <c r="E1444" s="1663"/>
      <c r="F1444" s="920" t="s">
        <v>18</v>
      </c>
      <c r="G1444" s="920" t="s">
        <v>19</v>
      </c>
      <c r="H1444" s="920" t="s">
        <v>32</v>
      </c>
      <c r="I1444" s="920" t="s">
        <v>21</v>
      </c>
      <c r="J1444" s="1663"/>
      <c r="K1444" s="1663"/>
      <c r="L1444" s="1663"/>
      <c r="M1444" s="1663"/>
      <c r="N1444" s="1663"/>
      <c r="O1444" s="1663"/>
      <c r="P1444" s="1600"/>
      <c r="Q1444" s="1568"/>
    </row>
    <row r="1445" spans="1:17" ht="12" thickBot="1">
      <c r="A1445" s="1683"/>
      <c r="B1445" s="1586"/>
      <c r="C1445" s="1667"/>
      <c r="D1445" s="43" t="s">
        <v>7</v>
      </c>
      <c r="E1445" s="43" t="s">
        <v>8</v>
      </c>
      <c r="F1445" s="43" t="s">
        <v>9</v>
      </c>
      <c r="G1445" s="43" t="s">
        <v>9</v>
      </c>
      <c r="H1445" s="43" t="s">
        <v>9</v>
      </c>
      <c r="I1445" s="43" t="s">
        <v>9</v>
      </c>
      <c r="J1445" s="43" t="s">
        <v>22</v>
      </c>
      <c r="K1445" s="43" t="s">
        <v>9</v>
      </c>
      <c r="L1445" s="43" t="s">
        <v>22</v>
      </c>
      <c r="M1445" s="43" t="s">
        <v>23</v>
      </c>
      <c r="N1445" s="43" t="s">
        <v>10</v>
      </c>
      <c r="O1445" s="43" t="s">
        <v>24</v>
      </c>
      <c r="P1445" s="49" t="s">
        <v>27</v>
      </c>
      <c r="Q1445" s="45" t="s">
        <v>28</v>
      </c>
    </row>
    <row r="1446" spans="1:17" ht="11.25" customHeight="1">
      <c r="A1446" s="1569" t="s">
        <v>485</v>
      </c>
      <c r="B1446" s="17">
        <v>1</v>
      </c>
      <c r="C1446" s="479" t="s">
        <v>260</v>
      </c>
      <c r="D1446" s="480">
        <v>24</v>
      </c>
      <c r="E1446" s="480">
        <v>2011</v>
      </c>
      <c r="F1446" s="544">
        <v>30.952000000000002</v>
      </c>
      <c r="G1446" s="544">
        <v>3.0950000000000002</v>
      </c>
      <c r="H1446" s="544">
        <v>1.92</v>
      </c>
      <c r="I1446" s="544">
        <v>25.937000000000001</v>
      </c>
      <c r="J1446" s="544">
        <v>1123.75</v>
      </c>
      <c r="K1446" s="551">
        <v>25.937000000000001</v>
      </c>
      <c r="L1446" s="544">
        <v>1123.75</v>
      </c>
      <c r="M1446" s="348">
        <f>K1446/L1446</f>
        <v>2.3080756395995553E-2</v>
      </c>
      <c r="N1446" s="544">
        <v>275.22500000000002</v>
      </c>
      <c r="O1446" s="256">
        <f>M1446*N1446</f>
        <v>6.3524011790878765</v>
      </c>
      <c r="P1446" s="256">
        <f>M1446*60*1000</f>
        <v>1384.8453837597333</v>
      </c>
      <c r="Q1446" s="414">
        <f>P1446*N1446/1000</f>
        <v>381.14407074527264</v>
      </c>
    </row>
    <row r="1447" spans="1:17">
      <c r="A1447" s="1570"/>
      <c r="B1447" s="18">
        <v>2</v>
      </c>
      <c r="C1447" s="380"/>
      <c r="D1447" s="380"/>
      <c r="E1447" s="18"/>
      <c r="F1447" s="177"/>
      <c r="G1447" s="177"/>
      <c r="H1447" s="177"/>
      <c r="I1447" s="177"/>
      <c r="J1447" s="177"/>
      <c r="K1447" s="1790"/>
      <c r="L1447" s="177"/>
      <c r="M1447" s="178"/>
      <c r="N1447" s="179"/>
      <c r="O1447" s="180"/>
      <c r="P1447" s="180"/>
      <c r="Q1447" s="181"/>
    </row>
    <row r="1448" spans="1:17">
      <c r="A1448" s="1570"/>
      <c r="B1448" s="18">
        <v>3</v>
      </c>
      <c r="C1448" s="11"/>
      <c r="D1448" s="18"/>
      <c r="E1448" s="18"/>
      <c r="F1448" s="90"/>
      <c r="G1448" s="177"/>
      <c r="H1448" s="177"/>
      <c r="I1448" s="177"/>
      <c r="J1448" s="177"/>
      <c r="K1448" s="1790"/>
      <c r="L1448" s="177"/>
      <c r="M1448" s="178"/>
      <c r="N1448" s="179"/>
      <c r="O1448" s="180"/>
      <c r="P1448" s="180"/>
      <c r="Q1448" s="181"/>
    </row>
    <row r="1449" spans="1:17">
      <c r="A1449" s="1570"/>
      <c r="B1449" s="18">
        <v>4</v>
      </c>
      <c r="C1449" s="11"/>
      <c r="D1449" s="18"/>
      <c r="E1449" s="18"/>
      <c r="F1449" s="90"/>
      <c r="G1449" s="177"/>
      <c r="H1449" s="177"/>
      <c r="I1449" s="177"/>
      <c r="J1449" s="177"/>
      <c r="K1449" s="1790"/>
      <c r="L1449" s="177"/>
      <c r="M1449" s="178"/>
      <c r="N1449" s="179"/>
      <c r="O1449" s="180"/>
      <c r="P1449" s="180"/>
      <c r="Q1449" s="181"/>
    </row>
    <row r="1450" spans="1:17">
      <c r="A1450" s="1570"/>
      <c r="B1450" s="18">
        <v>5</v>
      </c>
      <c r="C1450" s="11"/>
      <c r="D1450" s="18"/>
      <c r="E1450" s="18"/>
      <c r="F1450" s="120"/>
      <c r="G1450" s="139"/>
      <c r="H1450" s="120"/>
      <c r="I1450" s="120"/>
      <c r="J1450" s="91"/>
      <c r="K1450" s="1790"/>
      <c r="L1450" s="91"/>
      <c r="M1450" s="76"/>
      <c r="N1450" s="75"/>
      <c r="O1450" s="75"/>
      <c r="P1450" s="75"/>
      <c r="Q1450" s="77"/>
    </row>
    <row r="1451" spans="1:17">
      <c r="A1451" s="1570"/>
      <c r="B1451" s="18">
        <v>6</v>
      </c>
      <c r="C1451" s="11"/>
      <c r="D1451" s="18"/>
      <c r="E1451" s="18"/>
      <c r="F1451" s="120"/>
      <c r="G1451" s="120"/>
      <c r="H1451" s="120"/>
      <c r="I1451" s="120"/>
      <c r="J1451" s="91"/>
      <c r="K1451" s="1790"/>
      <c r="L1451" s="91"/>
      <c r="M1451" s="76"/>
      <c r="N1451" s="75"/>
      <c r="O1451" s="75"/>
      <c r="P1451" s="75"/>
      <c r="Q1451" s="77"/>
    </row>
    <row r="1452" spans="1:17">
      <c r="A1452" s="1570"/>
      <c r="B1452" s="18">
        <v>7</v>
      </c>
      <c r="C1452" s="11"/>
      <c r="D1452" s="18"/>
      <c r="E1452" s="18"/>
      <c r="F1452" s="120"/>
      <c r="G1452" s="139"/>
      <c r="H1452" s="120"/>
      <c r="I1452" s="120"/>
      <c r="J1452" s="91"/>
      <c r="K1452" s="1790"/>
      <c r="L1452" s="91"/>
      <c r="M1452" s="76"/>
      <c r="N1452" s="75"/>
      <c r="O1452" s="75"/>
      <c r="P1452" s="75"/>
      <c r="Q1452" s="77"/>
    </row>
    <row r="1453" spans="1:17">
      <c r="A1453" s="1570"/>
      <c r="B1453" s="18">
        <v>8</v>
      </c>
      <c r="C1453" s="11"/>
      <c r="D1453" s="18"/>
      <c r="E1453" s="18"/>
      <c r="F1453" s="120"/>
      <c r="G1453" s="120"/>
      <c r="H1453" s="120"/>
      <c r="I1453" s="120"/>
      <c r="J1453" s="91"/>
      <c r="K1453" s="1790"/>
      <c r="L1453" s="91"/>
      <c r="M1453" s="76"/>
      <c r="N1453" s="75"/>
      <c r="O1453" s="75"/>
      <c r="P1453" s="75"/>
      <c r="Q1453" s="77"/>
    </row>
    <row r="1454" spans="1:17">
      <c r="A1454" s="1570"/>
      <c r="B1454" s="18">
        <v>9</v>
      </c>
      <c r="C1454" s="11"/>
      <c r="D1454" s="18"/>
      <c r="E1454" s="18"/>
      <c r="F1454" s="120"/>
      <c r="G1454" s="120"/>
      <c r="H1454" s="120"/>
      <c r="I1454" s="120"/>
      <c r="J1454" s="91"/>
      <c r="K1454" s="1790"/>
      <c r="L1454" s="91"/>
      <c r="M1454" s="76"/>
      <c r="N1454" s="75"/>
      <c r="O1454" s="75"/>
      <c r="P1454" s="75"/>
      <c r="Q1454" s="77"/>
    </row>
    <row r="1455" spans="1:17" ht="12" thickBot="1">
      <c r="A1455" s="1571"/>
      <c r="B1455" s="67">
        <v>10</v>
      </c>
      <c r="C1455" s="48"/>
      <c r="D1455" s="47"/>
      <c r="E1455" s="47"/>
      <c r="F1455" s="108"/>
      <c r="G1455" s="379"/>
      <c r="H1455" s="108"/>
      <c r="I1455" s="108"/>
      <c r="J1455" s="135"/>
      <c r="K1455" s="1791"/>
      <c r="L1455" s="135"/>
      <c r="M1455" s="79"/>
      <c r="N1455" s="78"/>
      <c r="O1455" s="78"/>
      <c r="P1455" s="78"/>
      <c r="Q1455" s="80"/>
    </row>
    <row r="1456" spans="1:17" ht="11.25" customHeight="1">
      <c r="A1456" s="1572" t="s">
        <v>478</v>
      </c>
      <c r="B1456" s="313">
        <v>1</v>
      </c>
      <c r="C1456" s="492" t="s">
        <v>521</v>
      </c>
      <c r="D1456" s="263">
        <v>40</v>
      </c>
      <c r="E1456" s="263">
        <v>1991</v>
      </c>
      <c r="F1456" s="545">
        <v>54.338999999999999</v>
      </c>
      <c r="G1456" s="545">
        <v>3.9390000000000001</v>
      </c>
      <c r="H1456" s="545">
        <v>6.4</v>
      </c>
      <c r="I1456" s="546">
        <v>44</v>
      </c>
      <c r="J1456" s="545">
        <v>2268.5300000000002</v>
      </c>
      <c r="K1456" s="953">
        <v>44</v>
      </c>
      <c r="L1456" s="545">
        <v>2268.59</v>
      </c>
      <c r="M1456" s="490">
        <f>K1456/L1456</f>
        <v>1.9395307217258295E-2</v>
      </c>
      <c r="N1456" s="1269">
        <v>275.22500000000002</v>
      </c>
      <c r="O1456" s="260">
        <f t="shared" ref="O1456:O1464" si="214">M1456*N1456</f>
        <v>5.3380734288699143</v>
      </c>
      <c r="P1456" s="260">
        <f t="shared" ref="P1456:P1464" si="215">M1456*60*1000</f>
        <v>1163.7184330354978</v>
      </c>
      <c r="Q1456" s="261">
        <f t="shared" ref="Q1456:Q1464" si="216">P1456*N1456/1000</f>
        <v>320.2844057321949</v>
      </c>
    </row>
    <row r="1457" spans="1:17">
      <c r="A1457" s="1573"/>
      <c r="B1457" s="293">
        <v>2</v>
      </c>
      <c r="C1457" s="492" t="s">
        <v>261</v>
      </c>
      <c r="D1457" s="263">
        <v>40</v>
      </c>
      <c r="E1457" s="263">
        <v>1989</v>
      </c>
      <c r="F1457" s="546">
        <v>54.957000000000001</v>
      </c>
      <c r="G1457" s="546">
        <v>3.665</v>
      </c>
      <c r="H1457" s="546">
        <v>6.24</v>
      </c>
      <c r="I1457" s="546">
        <v>45.091999999999999</v>
      </c>
      <c r="J1457" s="546">
        <v>2277.1999999999998</v>
      </c>
      <c r="K1457" s="554">
        <v>43.283000000000001</v>
      </c>
      <c r="L1457" s="546">
        <v>2199.36</v>
      </c>
      <c r="M1457" s="490">
        <f>K1457/L1457</f>
        <v>1.9679815946457152E-2</v>
      </c>
      <c r="N1457" s="546">
        <v>275.22500000000002</v>
      </c>
      <c r="O1457" s="260">
        <f t="shared" si="214"/>
        <v>5.4163773438636698</v>
      </c>
      <c r="P1457" s="260">
        <f t="shared" si="215"/>
        <v>1180.788956787429</v>
      </c>
      <c r="Q1457" s="261">
        <f t="shared" si="216"/>
        <v>324.98264063182017</v>
      </c>
    </row>
    <row r="1458" spans="1:17">
      <c r="A1458" s="1573"/>
      <c r="B1458" s="375">
        <v>3</v>
      </c>
      <c r="C1458" s="492" t="s">
        <v>532</v>
      </c>
      <c r="D1458" s="263">
        <v>12</v>
      </c>
      <c r="E1458" s="263">
        <v>1964</v>
      </c>
      <c r="F1458" s="546">
        <v>13.89</v>
      </c>
      <c r="G1458" s="546">
        <v>1.0029999999999999</v>
      </c>
      <c r="H1458" s="546">
        <v>1.92</v>
      </c>
      <c r="I1458" s="546">
        <v>10.967000000000001</v>
      </c>
      <c r="J1458" s="546">
        <v>539.13</v>
      </c>
      <c r="K1458" s="554">
        <v>10.073</v>
      </c>
      <c r="L1458" s="546">
        <v>495.17</v>
      </c>
      <c r="M1458" s="493">
        <f t="shared" ref="M1458:M1464" si="217">K1458/L1458</f>
        <v>2.0342508633398631E-2</v>
      </c>
      <c r="N1458" s="546">
        <v>275.22500000000002</v>
      </c>
      <c r="O1458" s="260">
        <f t="shared" si="214"/>
        <v>5.598766938627139</v>
      </c>
      <c r="P1458" s="260">
        <f t="shared" si="215"/>
        <v>1220.5505180039179</v>
      </c>
      <c r="Q1458" s="267">
        <f t="shared" si="216"/>
        <v>335.9260163176283</v>
      </c>
    </row>
    <row r="1459" spans="1:17">
      <c r="A1459" s="1573"/>
      <c r="B1459" s="293">
        <v>4</v>
      </c>
      <c r="C1459" s="492" t="s">
        <v>1066</v>
      </c>
      <c r="D1459" s="263">
        <v>28</v>
      </c>
      <c r="E1459" s="263">
        <v>1977</v>
      </c>
      <c r="F1459" s="546">
        <v>36.804000000000002</v>
      </c>
      <c r="G1459" s="546">
        <v>2.617</v>
      </c>
      <c r="H1459" s="546">
        <v>4.4800000000000004</v>
      </c>
      <c r="I1459" s="546">
        <v>29.707000000000001</v>
      </c>
      <c r="J1459" s="546">
        <v>1436.93</v>
      </c>
      <c r="K1459" s="554">
        <v>29.707000000000001</v>
      </c>
      <c r="L1459" s="546">
        <v>1436.93</v>
      </c>
      <c r="M1459" s="493">
        <f t="shared" si="217"/>
        <v>2.0673936795807729E-2</v>
      </c>
      <c r="N1459" s="546">
        <v>275.22500000000002</v>
      </c>
      <c r="O1459" s="266">
        <f t="shared" si="214"/>
        <v>5.6899842546261823</v>
      </c>
      <c r="P1459" s="260">
        <f t="shared" si="215"/>
        <v>1240.4362077484636</v>
      </c>
      <c r="Q1459" s="267">
        <f t="shared" si="216"/>
        <v>341.39905527757088</v>
      </c>
    </row>
    <row r="1460" spans="1:17">
      <c r="A1460" s="1573"/>
      <c r="B1460" s="293">
        <v>5</v>
      </c>
      <c r="C1460" s="492" t="s">
        <v>1067</v>
      </c>
      <c r="D1460" s="263">
        <v>40</v>
      </c>
      <c r="E1460" s="263">
        <v>1981</v>
      </c>
      <c r="F1460" s="546">
        <v>48.832000000000001</v>
      </c>
      <c r="G1460" s="546">
        <v>3.0920000000000001</v>
      </c>
      <c r="H1460" s="546">
        <v>1.6</v>
      </c>
      <c r="I1460" s="546">
        <v>44.14</v>
      </c>
      <c r="J1460" s="546">
        <v>2053.2800000000002</v>
      </c>
      <c r="K1460" s="554">
        <v>36.908000000000001</v>
      </c>
      <c r="L1460" s="546">
        <v>1743.66</v>
      </c>
      <c r="M1460" s="493">
        <f t="shared" si="217"/>
        <v>2.1166970625007168E-2</v>
      </c>
      <c r="N1460" s="546">
        <v>275.22500000000002</v>
      </c>
      <c r="O1460" s="266">
        <f t="shared" si="214"/>
        <v>5.8256794902675981</v>
      </c>
      <c r="P1460" s="260">
        <f t="shared" si="215"/>
        <v>1270.0182375004301</v>
      </c>
      <c r="Q1460" s="267">
        <f t="shared" si="216"/>
        <v>349.54076941605592</v>
      </c>
    </row>
    <row r="1461" spans="1:17">
      <c r="A1461" s="1573"/>
      <c r="B1461" s="293">
        <v>6</v>
      </c>
      <c r="C1461" s="492" t="s">
        <v>1068</v>
      </c>
      <c r="D1461" s="263">
        <v>32</v>
      </c>
      <c r="E1461" s="263">
        <v>1986</v>
      </c>
      <c r="F1461" s="546">
        <v>46.220999999999997</v>
      </c>
      <c r="G1461" s="546">
        <v>3.415</v>
      </c>
      <c r="H1461" s="546">
        <v>4.8</v>
      </c>
      <c r="I1461" s="546">
        <v>38.006</v>
      </c>
      <c r="J1461" s="546">
        <v>1810.7</v>
      </c>
      <c r="K1461" s="554">
        <v>35.335999999999999</v>
      </c>
      <c r="L1461" s="546">
        <v>1666.74</v>
      </c>
      <c r="M1461" s="493">
        <f t="shared" si="217"/>
        <v>2.1200667170644491E-2</v>
      </c>
      <c r="N1461" s="546">
        <v>275.22500000000002</v>
      </c>
      <c r="O1461" s="266">
        <f t="shared" si="214"/>
        <v>5.8349536220406302</v>
      </c>
      <c r="P1461" s="260">
        <f t="shared" si="215"/>
        <v>1272.0400302386695</v>
      </c>
      <c r="Q1461" s="267">
        <f t="shared" si="216"/>
        <v>350.09721732243787</v>
      </c>
    </row>
    <row r="1462" spans="1:17">
      <c r="A1462" s="1573"/>
      <c r="B1462" s="293">
        <v>7</v>
      </c>
      <c r="C1462" s="492" t="s">
        <v>1069</v>
      </c>
      <c r="D1462" s="263">
        <v>19</v>
      </c>
      <c r="E1462" s="263">
        <v>1984</v>
      </c>
      <c r="F1462" s="546">
        <v>20.335000000000001</v>
      </c>
      <c r="G1462" s="546">
        <v>1.1870000000000001</v>
      </c>
      <c r="H1462" s="546">
        <v>3.2</v>
      </c>
      <c r="I1462" s="546">
        <v>15.948</v>
      </c>
      <c r="J1462" s="546">
        <v>728.56</v>
      </c>
      <c r="K1462" s="554">
        <v>14.148999999999999</v>
      </c>
      <c r="L1462" s="546">
        <v>646.4</v>
      </c>
      <c r="M1462" s="493">
        <f t="shared" si="217"/>
        <v>2.1888923267326731E-2</v>
      </c>
      <c r="N1462" s="546">
        <v>275.22500000000002</v>
      </c>
      <c r="O1462" s="266">
        <f t="shared" si="214"/>
        <v>6.0243789062499999</v>
      </c>
      <c r="P1462" s="260">
        <f t="shared" si="215"/>
        <v>1313.3353960396039</v>
      </c>
      <c r="Q1462" s="267">
        <f t="shared" si="216"/>
        <v>361.46273437500003</v>
      </c>
    </row>
    <row r="1463" spans="1:17">
      <c r="A1463" s="1573"/>
      <c r="B1463" s="293">
        <v>8</v>
      </c>
      <c r="C1463" s="492" t="s">
        <v>1070</v>
      </c>
      <c r="D1463" s="263">
        <v>45</v>
      </c>
      <c r="E1463" s="263">
        <v>1975</v>
      </c>
      <c r="F1463" s="546">
        <v>61.646999999999998</v>
      </c>
      <c r="G1463" s="546">
        <v>3.4159999999999999</v>
      </c>
      <c r="H1463" s="546">
        <v>7.1680000000000001</v>
      </c>
      <c r="I1463" s="546">
        <v>51.063000000000002</v>
      </c>
      <c r="J1463" s="546">
        <v>2328.37</v>
      </c>
      <c r="K1463" s="554">
        <v>50.820999999999998</v>
      </c>
      <c r="L1463" s="546">
        <v>2317.34</v>
      </c>
      <c r="M1463" s="493">
        <f t="shared" si="217"/>
        <v>2.1930748185419489E-2</v>
      </c>
      <c r="N1463" s="546">
        <v>275.22500000000002</v>
      </c>
      <c r="O1463" s="266">
        <f t="shared" si="214"/>
        <v>6.0358901693320792</v>
      </c>
      <c r="P1463" s="260">
        <f t="shared" si="215"/>
        <v>1315.8448911251692</v>
      </c>
      <c r="Q1463" s="267">
        <f t="shared" si="216"/>
        <v>362.1534101599247</v>
      </c>
    </row>
    <row r="1464" spans="1:17">
      <c r="A1464" s="1573"/>
      <c r="B1464" s="293">
        <v>9</v>
      </c>
      <c r="C1464" s="492" t="s">
        <v>1071</v>
      </c>
      <c r="D1464" s="263">
        <v>20</v>
      </c>
      <c r="E1464" s="263">
        <v>1974</v>
      </c>
      <c r="F1464" s="546">
        <v>36.872999999999998</v>
      </c>
      <c r="G1464" s="546">
        <v>2.161</v>
      </c>
      <c r="H1464" s="546">
        <v>3.2</v>
      </c>
      <c r="I1464" s="546">
        <v>31.512</v>
      </c>
      <c r="J1464" s="546">
        <v>1409.61</v>
      </c>
      <c r="K1464" s="554">
        <v>31.512</v>
      </c>
      <c r="L1464" s="546">
        <v>1409.61</v>
      </c>
      <c r="M1464" s="493">
        <f t="shared" si="217"/>
        <v>2.2355119501138616E-2</v>
      </c>
      <c r="N1464" s="546">
        <v>275.22500000000002</v>
      </c>
      <c r="O1464" s="266">
        <f t="shared" si="214"/>
        <v>6.1526877647008762</v>
      </c>
      <c r="P1464" s="260">
        <f t="shared" si="215"/>
        <v>1341.307170068317</v>
      </c>
      <c r="Q1464" s="267">
        <f t="shared" si="216"/>
        <v>369.16126588205253</v>
      </c>
    </row>
    <row r="1465" spans="1:17" ht="12" thickBot="1">
      <c r="A1465" s="1574"/>
      <c r="B1465" s="307">
        <v>10</v>
      </c>
      <c r="C1465" s="326"/>
      <c r="D1465" s="300"/>
      <c r="E1465" s="300"/>
      <c r="F1465" s="327"/>
      <c r="G1465" s="327"/>
      <c r="H1465" s="327"/>
      <c r="I1465" s="327"/>
      <c r="J1465" s="327"/>
      <c r="K1465" s="917"/>
      <c r="L1465" s="327"/>
      <c r="M1465" s="345"/>
      <c r="N1465" s="327"/>
      <c r="O1465" s="301"/>
      <c r="P1465" s="301"/>
      <c r="Q1465" s="302"/>
    </row>
    <row r="1466" spans="1:17" ht="11.25" customHeight="1">
      <c r="A1466" s="1673" t="s">
        <v>477</v>
      </c>
      <c r="B1466" s="324">
        <v>1</v>
      </c>
      <c r="C1466" s="497" t="s">
        <v>1072</v>
      </c>
      <c r="D1466" s="460">
        <v>12</v>
      </c>
      <c r="E1466" s="460">
        <v>1960</v>
      </c>
      <c r="F1466" s="549">
        <v>20.36</v>
      </c>
      <c r="G1466" s="549">
        <v>0.876</v>
      </c>
      <c r="H1466" s="549">
        <v>1.92</v>
      </c>
      <c r="I1466" s="549">
        <v>17.564</v>
      </c>
      <c r="J1466" s="549">
        <v>557.91</v>
      </c>
      <c r="K1466" s="853">
        <v>13.298</v>
      </c>
      <c r="L1466" s="933">
        <v>422.39</v>
      </c>
      <c r="M1466" s="500">
        <f>K1466/L1466</f>
        <v>3.1482752906082059E-2</v>
      </c>
      <c r="N1466" s="933">
        <v>275.22500000000002</v>
      </c>
      <c r="O1466" s="502">
        <f>M1466*N1466</f>
        <v>8.664840668576435</v>
      </c>
      <c r="P1466" s="502">
        <f>M1466*60*1000</f>
        <v>1888.9651743649235</v>
      </c>
      <c r="Q1466" s="503">
        <f>P1466*N1466/1000</f>
        <v>519.89044011458611</v>
      </c>
    </row>
    <row r="1467" spans="1:17">
      <c r="A1467" s="1728"/>
      <c r="B1467" s="316">
        <v>2</v>
      </c>
      <c r="C1467" s="504" t="s">
        <v>522</v>
      </c>
      <c r="D1467" s="465">
        <v>6</v>
      </c>
      <c r="E1467" s="465">
        <v>1947</v>
      </c>
      <c r="F1467" s="550">
        <v>6.6079999999999997</v>
      </c>
      <c r="G1467" s="550">
        <v>0.34</v>
      </c>
      <c r="H1467" s="550">
        <v>0.08</v>
      </c>
      <c r="I1467" s="550">
        <v>6.1879999999999997</v>
      </c>
      <c r="J1467" s="550">
        <v>198.86</v>
      </c>
      <c r="K1467" s="556">
        <v>3.5870000000000002</v>
      </c>
      <c r="L1467" s="550">
        <v>115.27</v>
      </c>
      <c r="M1467" s="505">
        <f t="shared" ref="M1467:M1474" si="218">K1467/L1467</f>
        <v>3.1118244122495014E-2</v>
      </c>
      <c r="N1467" s="550">
        <v>275.22500000000002</v>
      </c>
      <c r="O1467" s="278">
        <f t="shared" ref="O1467:O1474" si="219">M1467*N1467</f>
        <v>8.5645187386136907</v>
      </c>
      <c r="P1467" s="502">
        <f t="shared" ref="P1467:P1474" si="220">M1467*60*1000</f>
        <v>1867.0946473497008</v>
      </c>
      <c r="Q1467" s="279">
        <f t="shared" ref="Q1467:Q1474" si="221">P1467*N1467/1000</f>
        <v>513.87112431682147</v>
      </c>
    </row>
    <row r="1468" spans="1:17">
      <c r="A1468" s="1728"/>
      <c r="B1468" s="316">
        <v>3</v>
      </c>
      <c r="C1468" s="504" t="s">
        <v>1073</v>
      </c>
      <c r="D1468" s="465">
        <v>6</v>
      </c>
      <c r="E1468" s="465">
        <v>1929</v>
      </c>
      <c r="F1468" s="550">
        <v>7.1319999999999997</v>
      </c>
      <c r="G1468" s="550">
        <v>5.7000000000000002E-2</v>
      </c>
      <c r="H1468" s="550">
        <v>6.4000000000000001E-2</v>
      </c>
      <c r="I1468" s="550">
        <v>7.0110000000000001</v>
      </c>
      <c r="J1468" s="550">
        <v>233.78</v>
      </c>
      <c r="K1468" s="556">
        <v>2.5830000000000002</v>
      </c>
      <c r="L1468" s="550">
        <v>86.11</v>
      </c>
      <c r="M1468" s="505">
        <f t="shared" si="218"/>
        <v>2.9996516084078505E-2</v>
      </c>
      <c r="N1468" s="550">
        <v>275.22500000000002</v>
      </c>
      <c r="O1468" s="278">
        <f t="shared" si="219"/>
        <v>8.2557911392405074</v>
      </c>
      <c r="P1468" s="502">
        <f t="shared" si="220"/>
        <v>1799.7909650447104</v>
      </c>
      <c r="Q1468" s="279">
        <f t="shared" si="221"/>
        <v>495.34746835443048</v>
      </c>
    </row>
    <row r="1469" spans="1:17">
      <c r="A1469" s="1728"/>
      <c r="B1469" s="316">
        <v>4</v>
      </c>
      <c r="C1469" s="504" t="s">
        <v>1074</v>
      </c>
      <c r="D1469" s="465">
        <v>6</v>
      </c>
      <c r="E1469" s="465">
        <v>1972</v>
      </c>
      <c r="F1469" s="550">
        <v>6.1740000000000004</v>
      </c>
      <c r="G1469" s="550">
        <v>0.77200000000000002</v>
      </c>
      <c r="H1469" s="550">
        <v>0.08</v>
      </c>
      <c r="I1469" s="550">
        <v>5.3220000000000001</v>
      </c>
      <c r="J1469" s="550">
        <v>395.27</v>
      </c>
      <c r="K1469" s="556">
        <v>4.6840000000000002</v>
      </c>
      <c r="L1469" s="550">
        <v>158.16</v>
      </c>
      <c r="M1469" s="505">
        <f t="shared" si="218"/>
        <v>2.9615579160343956E-2</v>
      </c>
      <c r="N1469" s="550">
        <v>275.22500000000002</v>
      </c>
      <c r="O1469" s="278">
        <f t="shared" si="219"/>
        <v>8.1509477744056653</v>
      </c>
      <c r="P1469" s="502">
        <f t="shared" si="220"/>
        <v>1776.9347496206374</v>
      </c>
      <c r="Q1469" s="279">
        <f t="shared" si="221"/>
        <v>489.05686646433998</v>
      </c>
    </row>
    <row r="1470" spans="1:17">
      <c r="A1470" s="1728"/>
      <c r="B1470" s="316">
        <v>5</v>
      </c>
      <c r="C1470" s="504" t="s">
        <v>533</v>
      </c>
      <c r="D1470" s="465">
        <v>9</v>
      </c>
      <c r="E1470" s="465">
        <v>1967</v>
      </c>
      <c r="F1470" s="550">
        <v>13.212999999999999</v>
      </c>
      <c r="G1470" s="550">
        <v>0.64</v>
      </c>
      <c r="H1470" s="550">
        <v>0.14399999999999999</v>
      </c>
      <c r="I1470" s="550">
        <v>12.429</v>
      </c>
      <c r="J1470" s="550">
        <v>416.33</v>
      </c>
      <c r="K1470" s="556">
        <v>12.429</v>
      </c>
      <c r="L1470" s="550">
        <v>416.33</v>
      </c>
      <c r="M1470" s="505">
        <f t="shared" si="218"/>
        <v>2.9853721807220235E-2</v>
      </c>
      <c r="N1470" s="550">
        <v>275.22500000000002</v>
      </c>
      <c r="O1470" s="278">
        <f t="shared" si="219"/>
        <v>8.21649058439219</v>
      </c>
      <c r="P1470" s="502">
        <f t="shared" si="220"/>
        <v>1791.223308433214</v>
      </c>
      <c r="Q1470" s="279">
        <f t="shared" si="221"/>
        <v>492.9894350635314</v>
      </c>
    </row>
    <row r="1471" spans="1:17">
      <c r="A1471" s="1728"/>
      <c r="B1471" s="316">
        <v>6</v>
      </c>
      <c r="C1471" s="504" t="s">
        <v>1075</v>
      </c>
      <c r="D1471" s="465">
        <v>5</v>
      </c>
      <c r="E1471" s="465">
        <v>1948</v>
      </c>
      <c r="F1471" s="550">
        <v>8.9920000000000009</v>
      </c>
      <c r="G1471" s="550">
        <v>5.7000000000000002E-2</v>
      </c>
      <c r="H1471" s="550">
        <v>0.8</v>
      </c>
      <c r="I1471" s="550">
        <v>8.1349999999999998</v>
      </c>
      <c r="J1471" s="550">
        <v>301.55</v>
      </c>
      <c r="K1471" s="556">
        <v>7.3979999999999997</v>
      </c>
      <c r="L1471" s="550">
        <v>250.99</v>
      </c>
      <c r="M1471" s="505">
        <f t="shared" si="218"/>
        <v>2.9475277899517906E-2</v>
      </c>
      <c r="N1471" s="550">
        <v>275.22500000000002</v>
      </c>
      <c r="O1471" s="278">
        <f t="shared" si="219"/>
        <v>8.1123333598948157</v>
      </c>
      <c r="P1471" s="502">
        <f t="shared" si="220"/>
        <v>1768.5166739710742</v>
      </c>
      <c r="Q1471" s="279">
        <f t="shared" si="221"/>
        <v>486.74000159368893</v>
      </c>
    </row>
    <row r="1472" spans="1:17">
      <c r="A1472" s="1728"/>
      <c r="B1472" s="316">
        <v>7</v>
      </c>
      <c r="C1472" s="504" t="s">
        <v>266</v>
      </c>
      <c r="D1472" s="465">
        <v>6</v>
      </c>
      <c r="E1472" s="465">
        <v>1957</v>
      </c>
      <c r="F1472" s="550">
        <v>13.385</v>
      </c>
      <c r="G1472" s="550">
        <v>1.8979999999999999</v>
      </c>
      <c r="H1472" s="550">
        <v>0.08</v>
      </c>
      <c r="I1472" s="550">
        <v>11.407</v>
      </c>
      <c r="J1472" s="550">
        <v>319.77999999999997</v>
      </c>
      <c r="K1472" s="556">
        <v>11.407</v>
      </c>
      <c r="L1472" s="550">
        <v>319.77999999999997</v>
      </c>
      <c r="M1472" s="505">
        <f t="shared" si="218"/>
        <v>3.5671399086872231E-2</v>
      </c>
      <c r="N1472" s="550">
        <v>275.22500000000002</v>
      </c>
      <c r="O1472" s="278">
        <f t="shared" si="219"/>
        <v>9.8176608136844106</v>
      </c>
      <c r="P1472" s="502">
        <f t="shared" si="220"/>
        <v>2140.2839452123339</v>
      </c>
      <c r="Q1472" s="279">
        <f t="shared" si="221"/>
        <v>589.05964882106457</v>
      </c>
    </row>
    <row r="1473" spans="1:17">
      <c r="A1473" s="1728"/>
      <c r="B1473" s="316">
        <v>8</v>
      </c>
      <c r="C1473" s="504" t="s">
        <v>269</v>
      </c>
      <c r="D1473" s="465">
        <v>12</v>
      </c>
      <c r="E1473" s="465">
        <v>1965</v>
      </c>
      <c r="F1473" s="550">
        <v>17.82</v>
      </c>
      <c r="G1473" s="550">
        <v>2.0030000000000001</v>
      </c>
      <c r="H1473" s="550">
        <v>0.192</v>
      </c>
      <c r="I1473" s="550">
        <v>15.625</v>
      </c>
      <c r="J1473" s="550">
        <v>537.54999999999995</v>
      </c>
      <c r="K1473" s="556">
        <v>14.394</v>
      </c>
      <c r="L1473" s="550">
        <v>495.2</v>
      </c>
      <c r="M1473" s="505">
        <f t="shared" si="218"/>
        <v>2.9067043618739904E-2</v>
      </c>
      <c r="N1473" s="550">
        <v>275.22500000000002</v>
      </c>
      <c r="O1473" s="278">
        <f t="shared" si="219"/>
        <v>7.9999770799676906</v>
      </c>
      <c r="P1473" s="502">
        <f t="shared" si="220"/>
        <v>1744.0226171243942</v>
      </c>
      <c r="Q1473" s="279">
        <f t="shared" si="221"/>
        <v>479.99862479806143</v>
      </c>
    </row>
    <row r="1474" spans="1:17" ht="12" thickBot="1">
      <c r="A1474" s="1728"/>
      <c r="B1474" s="354">
        <v>9</v>
      </c>
      <c r="C1474" s="1243" t="s">
        <v>264</v>
      </c>
      <c r="D1474" s="1244">
        <v>12</v>
      </c>
      <c r="E1474" s="1244">
        <v>1965</v>
      </c>
      <c r="F1474" s="1426">
        <v>16.722999999999999</v>
      </c>
      <c r="G1474" s="1426">
        <v>1.133</v>
      </c>
      <c r="H1474" s="1426">
        <v>0.192</v>
      </c>
      <c r="I1474" s="1426">
        <v>15.398</v>
      </c>
      <c r="J1474" s="1426">
        <v>529.58000000000004</v>
      </c>
      <c r="K1474" s="1793">
        <v>13.955</v>
      </c>
      <c r="L1474" s="1426">
        <v>479.98</v>
      </c>
      <c r="M1474" s="938">
        <f t="shared" si="218"/>
        <v>2.907412808867036E-2</v>
      </c>
      <c r="N1474" s="1426">
        <v>275.22500000000002</v>
      </c>
      <c r="O1474" s="939">
        <f t="shared" si="219"/>
        <v>8.0019269032042999</v>
      </c>
      <c r="P1474" s="1794">
        <f t="shared" si="220"/>
        <v>1744.4476853202216</v>
      </c>
      <c r="Q1474" s="940">
        <f t="shared" si="221"/>
        <v>480.11561419225802</v>
      </c>
    </row>
    <row r="1475" spans="1:17" ht="11.25" customHeight="1">
      <c r="A1475" s="1632" t="s">
        <v>480</v>
      </c>
      <c r="B1475" s="24">
        <v>1</v>
      </c>
      <c r="C1475" s="918" t="s">
        <v>268</v>
      </c>
      <c r="D1475" s="24">
        <v>6</v>
      </c>
      <c r="E1475" s="24">
        <v>1934</v>
      </c>
      <c r="F1475" s="931">
        <v>9.1379999999999999</v>
      </c>
      <c r="G1475" s="931">
        <v>0.56699999999999995</v>
      </c>
      <c r="H1475" s="931">
        <v>9.6000000000000002E-2</v>
      </c>
      <c r="I1475" s="931">
        <v>8.4749999999999996</v>
      </c>
      <c r="J1475" s="931">
        <v>229.18</v>
      </c>
      <c r="K1475" s="1792">
        <v>8.4749999999999996</v>
      </c>
      <c r="L1475" s="931">
        <v>229.18</v>
      </c>
      <c r="M1475" s="1795">
        <f>K1475/L1475</f>
        <v>3.697966663757745E-2</v>
      </c>
      <c r="N1475" s="931">
        <v>275.22500000000002</v>
      </c>
      <c r="O1475" s="1183">
        <f>M1475*N1475</f>
        <v>10.177728750327255</v>
      </c>
      <c r="P1475" s="1183">
        <f>M1475*60*1000</f>
        <v>2218.7799982546471</v>
      </c>
      <c r="Q1475" s="1184">
        <f>P1475*N1475/1000</f>
        <v>610.66372501963531</v>
      </c>
    </row>
    <row r="1476" spans="1:17" ht="11.25" customHeight="1">
      <c r="A1476" s="1633"/>
      <c r="B1476" s="26">
        <v>2</v>
      </c>
      <c r="C1476" s="32" t="s">
        <v>265</v>
      </c>
      <c r="D1476" s="26">
        <v>5</v>
      </c>
      <c r="E1476" s="26">
        <v>1984</v>
      </c>
      <c r="F1476" s="141">
        <v>6.8129999999999997</v>
      </c>
      <c r="G1476" s="141">
        <v>0.113</v>
      </c>
      <c r="H1476" s="141">
        <v>0.08</v>
      </c>
      <c r="I1476" s="141">
        <v>6.62</v>
      </c>
      <c r="J1476" s="141">
        <v>180.46</v>
      </c>
      <c r="K1476" s="369">
        <v>6.62</v>
      </c>
      <c r="L1476" s="141">
        <v>180.46</v>
      </c>
      <c r="M1476" s="40">
        <f t="shared" ref="M1476:M1483" si="222">K1476/L1476</f>
        <v>3.668402970187299E-2</v>
      </c>
      <c r="N1476" s="141">
        <v>275.22500000000002</v>
      </c>
      <c r="O1476" s="52">
        <f t="shared" ref="O1476:O1483" si="223">M1476*N1476</f>
        <v>10.096362074697995</v>
      </c>
      <c r="P1476" s="364">
        <f t="shared" ref="P1476:P1483" si="224">M1476*60*1000</f>
        <v>2201.0417821123792</v>
      </c>
      <c r="Q1476" s="53">
        <f t="shared" ref="Q1476:Q1483" si="225">P1476*N1476/1000</f>
        <v>605.78172448187956</v>
      </c>
    </row>
    <row r="1477" spans="1:17">
      <c r="A1477" s="1633"/>
      <c r="B1477" s="26">
        <v>3</v>
      </c>
      <c r="C1477" s="32" t="s">
        <v>1076</v>
      </c>
      <c r="D1477" s="26">
        <v>6</v>
      </c>
      <c r="E1477" s="26">
        <v>1985</v>
      </c>
      <c r="F1477" s="141">
        <v>9.6289999999999996</v>
      </c>
      <c r="G1477" s="141">
        <v>0.28299999999999997</v>
      </c>
      <c r="H1477" s="141">
        <v>0.96</v>
      </c>
      <c r="I1477" s="141">
        <v>8.5860000000000003</v>
      </c>
      <c r="J1477" s="141">
        <v>230.55</v>
      </c>
      <c r="K1477" s="369">
        <v>7.0339999999999998</v>
      </c>
      <c r="L1477" s="141">
        <v>193.38</v>
      </c>
      <c r="M1477" s="40">
        <f t="shared" si="222"/>
        <v>3.6373978694797804E-2</v>
      </c>
      <c r="N1477" s="141">
        <v>275.22500000000002</v>
      </c>
      <c r="O1477" s="52">
        <f t="shared" si="223"/>
        <v>10.011028286275726</v>
      </c>
      <c r="P1477" s="364">
        <f t="shared" si="224"/>
        <v>2182.4387216878681</v>
      </c>
      <c r="Q1477" s="53">
        <f t="shared" si="225"/>
        <v>600.6616971765435</v>
      </c>
    </row>
    <row r="1478" spans="1:17">
      <c r="A1478" s="1633"/>
      <c r="B1478" s="26">
        <v>4</v>
      </c>
      <c r="C1478" s="32" t="s">
        <v>266</v>
      </c>
      <c r="D1478" s="26">
        <v>6</v>
      </c>
      <c r="E1478" s="26">
        <v>1957</v>
      </c>
      <c r="F1478" s="141">
        <v>13.385</v>
      </c>
      <c r="G1478" s="141">
        <v>1.8979999999999999</v>
      </c>
      <c r="H1478" s="141">
        <v>0.08</v>
      </c>
      <c r="I1478" s="141">
        <v>11.407</v>
      </c>
      <c r="J1478" s="141">
        <v>319.77999999999997</v>
      </c>
      <c r="K1478" s="369">
        <v>11.407</v>
      </c>
      <c r="L1478" s="141">
        <v>319.77999999999997</v>
      </c>
      <c r="M1478" s="40">
        <f t="shared" si="222"/>
        <v>3.5671399086872231E-2</v>
      </c>
      <c r="N1478" s="141">
        <v>275.22500000000002</v>
      </c>
      <c r="O1478" s="52">
        <f t="shared" si="223"/>
        <v>9.8176608136844106</v>
      </c>
      <c r="P1478" s="364">
        <f t="shared" si="224"/>
        <v>2140.2839452123339</v>
      </c>
      <c r="Q1478" s="53">
        <f t="shared" si="225"/>
        <v>589.05964882106457</v>
      </c>
    </row>
    <row r="1479" spans="1:17">
      <c r="A1479" s="1633"/>
      <c r="B1479" s="26">
        <v>5</v>
      </c>
      <c r="C1479" s="32" t="s">
        <v>262</v>
      </c>
      <c r="D1479" s="26">
        <v>5</v>
      </c>
      <c r="E1479" s="26">
        <v>1986</v>
      </c>
      <c r="F1479" s="141" t="s">
        <v>1077</v>
      </c>
      <c r="G1479" s="141"/>
      <c r="H1479" s="141"/>
      <c r="I1479" s="141">
        <v>11.66</v>
      </c>
      <c r="J1479" s="141">
        <v>407.89</v>
      </c>
      <c r="K1479" s="369">
        <v>6.4836</v>
      </c>
      <c r="L1479" s="141">
        <v>193.9</v>
      </c>
      <c r="M1479" s="40">
        <f t="shared" si="222"/>
        <v>3.3437854564208357E-2</v>
      </c>
      <c r="N1479" s="141">
        <v>275.22500000000002</v>
      </c>
      <c r="O1479" s="52">
        <f t="shared" si="223"/>
        <v>9.202933522434245</v>
      </c>
      <c r="P1479" s="364">
        <f t="shared" si="224"/>
        <v>2006.2712738525015</v>
      </c>
      <c r="Q1479" s="53">
        <f t="shared" si="225"/>
        <v>552.17601134605468</v>
      </c>
    </row>
    <row r="1480" spans="1:17">
      <c r="A1480" s="1633"/>
      <c r="B1480" s="26">
        <v>6</v>
      </c>
      <c r="C1480" s="32" t="s">
        <v>1078</v>
      </c>
      <c r="D1480" s="26">
        <v>40</v>
      </c>
      <c r="E1480" s="26">
        <v>1980</v>
      </c>
      <c r="F1480" s="141">
        <v>68.900999999999996</v>
      </c>
      <c r="G1480" s="141">
        <v>2.6890000000000001</v>
      </c>
      <c r="H1480" s="141">
        <v>6.24</v>
      </c>
      <c r="I1480" s="141">
        <v>59.972000000000001</v>
      </c>
      <c r="J1480" s="141">
        <v>1888.28</v>
      </c>
      <c r="K1480" s="369">
        <v>59.728000000000002</v>
      </c>
      <c r="L1480" s="141">
        <v>1833.54</v>
      </c>
      <c r="M1480" s="40">
        <f t="shared" si="222"/>
        <v>3.2575236973286646E-2</v>
      </c>
      <c r="N1480" s="141">
        <v>275.22500000000002</v>
      </c>
      <c r="O1480" s="52">
        <f t="shared" si="223"/>
        <v>8.9655195959728182</v>
      </c>
      <c r="P1480" s="364">
        <f t="shared" si="224"/>
        <v>1954.5142183971989</v>
      </c>
      <c r="Q1480" s="53">
        <f t="shared" si="225"/>
        <v>537.93117575836914</v>
      </c>
    </row>
    <row r="1481" spans="1:17">
      <c r="A1481" s="1633"/>
      <c r="B1481" s="26">
        <v>7</v>
      </c>
      <c r="C1481" s="32" t="s">
        <v>263</v>
      </c>
      <c r="D1481" s="26">
        <v>4</v>
      </c>
      <c r="E1481" s="26">
        <v>1950</v>
      </c>
      <c r="F1481" s="141">
        <v>7.532</v>
      </c>
      <c r="G1481" s="141">
        <v>0.73699999999999999</v>
      </c>
      <c r="H1481" s="141">
        <v>0.64</v>
      </c>
      <c r="I1481" s="141">
        <v>6.9550000000000001</v>
      </c>
      <c r="J1481" s="141">
        <v>193.31</v>
      </c>
      <c r="K1481" s="369">
        <v>6.1550000000000002</v>
      </c>
      <c r="L1481" s="141">
        <v>193.31</v>
      </c>
      <c r="M1481" s="40">
        <f t="shared" si="222"/>
        <v>3.1840049661166006E-2</v>
      </c>
      <c r="N1481" s="141">
        <v>275.22500000000002</v>
      </c>
      <c r="O1481" s="52">
        <f t="shared" si="223"/>
        <v>8.7631776679944142</v>
      </c>
      <c r="P1481" s="364">
        <f t="shared" si="224"/>
        <v>1910.4029796699604</v>
      </c>
      <c r="Q1481" s="53">
        <f t="shared" si="225"/>
        <v>525.79066007966492</v>
      </c>
    </row>
    <row r="1482" spans="1:17">
      <c r="A1482" s="1633"/>
      <c r="B1482" s="26">
        <v>8</v>
      </c>
      <c r="C1482" s="32" t="s">
        <v>267</v>
      </c>
      <c r="D1482" s="26">
        <v>3</v>
      </c>
      <c r="E1482" s="26">
        <v>1988</v>
      </c>
      <c r="F1482" s="141">
        <v>5.944</v>
      </c>
      <c r="G1482" s="141">
        <v>0.17599999999999999</v>
      </c>
      <c r="H1482" s="141">
        <v>0.48</v>
      </c>
      <c r="I1482" s="141">
        <v>5.2880000000000003</v>
      </c>
      <c r="J1482" s="141">
        <v>167.31</v>
      </c>
      <c r="K1482" s="369">
        <v>5.2880000000000003</v>
      </c>
      <c r="L1482" s="141">
        <v>167.31</v>
      </c>
      <c r="M1482" s="40">
        <f t="shared" si="222"/>
        <v>3.1606000836770072E-2</v>
      </c>
      <c r="N1482" s="141">
        <v>275.22500000000002</v>
      </c>
      <c r="O1482" s="52">
        <f t="shared" si="223"/>
        <v>8.6987615803000438</v>
      </c>
      <c r="P1482" s="364">
        <f t="shared" si="224"/>
        <v>1896.3600502062043</v>
      </c>
      <c r="Q1482" s="53">
        <f t="shared" si="225"/>
        <v>521.92569481800263</v>
      </c>
    </row>
    <row r="1483" spans="1:17">
      <c r="A1483" s="1633"/>
      <c r="B1483" s="26">
        <v>9</v>
      </c>
      <c r="C1483" s="57" t="s">
        <v>1079</v>
      </c>
      <c r="D1483" s="26">
        <v>45</v>
      </c>
      <c r="E1483" s="26">
        <v>1977</v>
      </c>
      <c r="F1483" s="141">
        <v>75.415999999999997</v>
      </c>
      <c r="G1483" s="141">
        <v>3.8479999999999999</v>
      </c>
      <c r="H1483" s="141">
        <v>7.2</v>
      </c>
      <c r="I1483" s="141">
        <v>64.367999999999995</v>
      </c>
      <c r="J1483" s="141">
        <v>2035.18</v>
      </c>
      <c r="K1483" s="38">
        <v>63.203000000000003</v>
      </c>
      <c r="L1483" s="141">
        <v>1998.35</v>
      </c>
      <c r="M1483" s="40">
        <f t="shared" si="222"/>
        <v>3.1627592764030328E-2</v>
      </c>
      <c r="N1483" s="141">
        <v>275.22500000000002</v>
      </c>
      <c r="O1483" s="52">
        <f t="shared" si="223"/>
        <v>8.7047042184802486</v>
      </c>
      <c r="P1483" s="364">
        <f t="shared" si="224"/>
        <v>1897.6555658418197</v>
      </c>
      <c r="Q1483" s="53">
        <f t="shared" si="225"/>
        <v>522.28225310881487</v>
      </c>
    </row>
    <row r="1484" spans="1:17" ht="12" thickBot="1">
      <c r="A1484" s="1729"/>
      <c r="B1484" s="29">
        <v>10</v>
      </c>
      <c r="C1484" s="35"/>
      <c r="D1484" s="29">
        <v>3</v>
      </c>
      <c r="E1484" s="29">
        <v>1988</v>
      </c>
      <c r="F1484" s="371">
        <v>5.5170000000000003</v>
      </c>
      <c r="G1484" s="371">
        <v>0.23200000000000001</v>
      </c>
      <c r="H1484" s="371">
        <v>0.48</v>
      </c>
      <c r="I1484" s="371">
        <v>4.8049999999999997</v>
      </c>
      <c r="J1484" s="371">
        <v>167.31</v>
      </c>
      <c r="K1484" s="935">
        <v>4.8049999999999997</v>
      </c>
      <c r="L1484" s="371">
        <v>167.31</v>
      </c>
      <c r="M1484" s="56">
        <f t="shared" ref="M1484" si="226">K1484/L1484</f>
        <v>2.8719144103759486E-2</v>
      </c>
      <c r="N1484" s="371">
        <v>281.11099999999999</v>
      </c>
      <c r="O1484" s="54">
        <f t="shared" ref="O1484" si="227">M1484*N1484</f>
        <v>8.0732673181519328</v>
      </c>
      <c r="P1484" s="54">
        <f t="shared" ref="P1484" si="228">M1484*60*1000</f>
        <v>1723.1486462255691</v>
      </c>
      <c r="Q1484" s="331">
        <f t="shared" ref="Q1484" si="229">P1484*N1484/1000</f>
        <v>484.3960390891159</v>
      </c>
    </row>
    <row r="1485" spans="1:17">
      <c r="A1485" s="1132"/>
      <c r="B1485" s="1130"/>
      <c r="C1485" s="1131"/>
      <c r="D1485" s="1130"/>
      <c r="E1485" s="1130"/>
      <c r="F1485" s="405"/>
      <c r="G1485" s="405"/>
      <c r="H1485" s="405"/>
      <c r="I1485" s="405"/>
      <c r="J1485" s="405"/>
      <c r="K1485" s="405"/>
      <c r="L1485" s="405"/>
      <c r="M1485" s="405"/>
      <c r="N1485" s="405"/>
      <c r="O1485" s="405"/>
      <c r="P1485" s="405"/>
      <c r="Q1485" s="405"/>
    </row>
    <row r="1486" spans="1:17" ht="15">
      <c r="A1486" s="1730" t="s">
        <v>271</v>
      </c>
      <c r="B1486" s="1730"/>
      <c r="C1486" s="1730"/>
      <c r="D1486" s="1730"/>
      <c r="E1486" s="1730"/>
      <c r="F1486" s="1730"/>
      <c r="G1486" s="1730"/>
      <c r="H1486" s="1730"/>
      <c r="I1486" s="1730"/>
      <c r="J1486" s="1730"/>
      <c r="K1486" s="1730"/>
      <c r="L1486" s="1730"/>
      <c r="M1486" s="1730"/>
      <c r="N1486" s="1730"/>
      <c r="O1486" s="1730"/>
      <c r="P1486" s="1730"/>
      <c r="Q1486" s="1730"/>
    </row>
    <row r="1487" spans="1:17" ht="13.5" thickBot="1">
      <c r="A1487" s="1672" t="s">
        <v>858</v>
      </c>
      <c r="B1487" s="1672"/>
      <c r="C1487" s="1672"/>
      <c r="D1487" s="1672"/>
      <c r="E1487" s="1672"/>
      <c r="F1487" s="1672"/>
      <c r="G1487" s="1672"/>
      <c r="H1487" s="1672"/>
      <c r="I1487" s="1672"/>
      <c r="J1487" s="1672"/>
      <c r="K1487" s="1672"/>
      <c r="L1487" s="1672"/>
      <c r="M1487" s="1672"/>
      <c r="N1487" s="1672"/>
      <c r="O1487" s="1672"/>
      <c r="P1487" s="1672"/>
      <c r="Q1487" s="1672"/>
    </row>
    <row r="1488" spans="1:17">
      <c r="A1488" s="1581" t="s">
        <v>1</v>
      </c>
      <c r="B1488" s="1584" t="s">
        <v>0</v>
      </c>
      <c r="C1488" s="1565" t="s">
        <v>2</v>
      </c>
      <c r="D1488" s="1565" t="s">
        <v>3</v>
      </c>
      <c r="E1488" s="1565" t="s">
        <v>13</v>
      </c>
      <c r="F1488" s="1575" t="s">
        <v>14</v>
      </c>
      <c r="G1488" s="1576"/>
      <c r="H1488" s="1576"/>
      <c r="I1488" s="1577"/>
      <c r="J1488" s="1565" t="s">
        <v>4</v>
      </c>
      <c r="K1488" s="1565" t="s">
        <v>15</v>
      </c>
      <c r="L1488" s="1565" t="s">
        <v>5</v>
      </c>
      <c r="M1488" s="1565" t="s">
        <v>6</v>
      </c>
      <c r="N1488" s="1565" t="s">
        <v>16</v>
      </c>
      <c r="O1488" s="1621" t="s">
        <v>17</v>
      </c>
      <c r="P1488" s="1565" t="s">
        <v>25</v>
      </c>
      <c r="Q1488" s="1567" t="s">
        <v>26</v>
      </c>
    </row>
    <row r="1489" spans="1:17" ht="33.75">
      <c r="A1489" s="1582"/>
      <c r="B1489" s="1585"/>
      <c r="C1489" s="1587"/>
      <c r="D1489" s="1566"/>
      <c r="E1489" s="1566"/>
      <c r="F1489" s="920" t="s">
        <v>18</v>
      </c>
      <c r="G1489" s="920" t="s">
        <v>19</v>
      </c>
      <c r="H1489" s="920" t="s">
        <v>20</v>
      </c>
      <c r="I1489" s="920" t="s">
        <v>21</v>
      </c>
      <c r="J1489" s="1566"/>
      <c r="K1489" s="1566"/>
      <c r="L1489" s="1566"/>
      <c r="M1489" s="1566"/>
      <c r="N1489" s="1566"/>
      <c r="O1489" s="1622"/>
      <c r="P1489" s="1566"/>
      <c r="Q1489" s="1568"/>
    </row>
    <row r="1490" spans="1:17" ht="12" thickBot="1">
      <c r="A1490" s="1583"/>
      <c r="B1490" s="1586"/>
      <c r="C1490" s="1588"/>
      <c r="D1490" s="43" t="s">
        <v>7</v>
      </c>
      <c r="E1490" s="43" t="s">
        <v>8</v>
      </c>
      <c r="F1490" s="43" t="s">
        <v>9</v>
      </c>
      <c r="G1490" s="43" t="s">
        <v>9</v>
      </c>
      <c r="H1490" s="43" t="s">
        <v>9</v>
      </c>
      <c r="I1490" s="43" t="s">
        <v>9</v>
      </c>
      <c r="J1490" s="43" t="s">
        <v>22</v>
      </c>
      <c r="K1490" s="43" t="s">
        <v>9</v>
      </c>
      <c r="L1490" s="43" t="s">
        <v>22</v>
      </c>
      <c r="M1490" s="43" t="s">
        <v>81</v>
      </c>
      <c r="N1490" s="43" t="s">
        <v>10</v>
      </c>
      <c r="O1490" s="43" t="s">
        <v>82</v>
      </c>
      <c r="P1490" s="44" t="s">
        <v>27</v>
      </c>
      <c r="Q1490" s="45" t="s">
        <v>28</v>
      </c>
    </row>
    <row r="1491" spans="1:17">
      <c r="A1491" s="1727" t="s">
        <v>477</v>
      </c>
      <c r="B1491" s="1127">
        <v>1</v>
      </c>
      <c r="C1491" s="583" t="s">
        <v>1081</v>
      </c>
      <c r="D1491" s="316">
        <v>30</v>
      </c>
      <c r="E1491" s="316">
        <v>1989</v>
      </c>
      <c r="F1491" s="585">
        <v>43.289000000000001</v>
      </c>
      <c r="G1491" s="585">
        <v>3.4</v>
      </c>
      <c r="H1491" s="463">
        <v>4.79</v>
      </c>
      <c r="I1491" s="463">
        <v>35.088000000000001</v>
      </c>
      <c r="J1491" s="463">
        <v>1601.5</v>
      </c>
      <c r="K1491" s="538">
        <v>35.1</v>
      </c>
      <c r="L1491" s="539">
        <v>1601.5</v>
      </c>
      <c r="M1491" s="500">
        <f>K1491/L1491</f>
        <v>2.1916952856696849E-2</v>
      </c>
      <c r="N1491" s="1463">
        <v>309.887</v>
      </c>
      <c r="O1491" s="502">
        <f>M1491*N1491</f>
        <v>6.7917787699032166</v>
      </c>
      <c r="P1491" s="502">
        <f>M1491*60*1000</f>
        <v>1315.0171714018109</v>
      </c>
      <c r="Q1491" s="503">
        <f>P1491*N1491/1000</f>
        <v>407.50672619419294</v>
      </c>
    </row>
    <row r="1492" spans="1:17">
      <c r="A1492" s="1590"/>
      <c r="B1492" s="316">
        <v>2</v>
      </c>
      <c r="C1492" s="583" t="s">
        <v>1082</v>
      </c>
      <c r="D1492" s="316">
        <v>49</v>
      </c>
      <c r="E1492" s="316">
        <v>1974</v>
      </c>
      <c r="F1492" s="507">
        <v>66.465000000000003</v>
      </c>
      <c r="G1492" s="507">
        <v>5.27</v>
      </c>
      <c r="H1492" s="468">
        <v>7.84</v>
      </c>
      <c r="I1492" s="468">
        <v>53.353999999999999</v>
      </c>
      <c r="J1492" s="468">
        <v>2550.1</v>
      </c>
      <c r="K1492" s="540">
        <v>53.4</v>
      </c>
      <c r="L1492" s="468">
        <v>2550.1</v>
      </c>
      <c r="M1492" s="505">
        <f t="shared" ref="M1492:M1500" si="230">K1492/L1492</f>
        <v>2.0940355280185091E-2</v>
      </c>
      <c r="N1492" s="471">
        <v>309.887</v>
      </c>
      <c r="O1492" s="278">
        <f t="shared" ref="O1492:O1500" si="231">M1492*N1492</f>
        <v>6.4891438767107177</v>
      </c>
      <c r="P1492" s="502">
        <f t="shared" ref="P1492:P1500" si="232">M1492*60*1000</f>
        <v>1256.4213168111053</v>
      </c>
      <c r="Q1492" s="279">
        <f t="shared" ref="Q1492:Q1500" si="233">P1492*N1492/1000</f>
        <v>389.34863260264297</v>
      </c>
    </row>
    <row r="1493" spans="1:17">
      <c r="A1493" s="1590"/>
      <c r="B1493" s="316">
        <v>3</v>
      </c>
      <c r="C1493" s="583" t="s">
        <v>1083</v>
      </c>
      <c r="D1493" s="316">
        <v>30</v>
      </c>
      <c r="E1493" s="316">
        <v>1989</v>
      </c>
      <c r="F1493" s="507">
        <v>40.069000000000003</v>
      </c>
      <c r="G1493" s="507">
        <v>3.51</v>
      </c>
      <c r="H1493" s="468">
        <v>4.76</v>
      </c>
      <c r="I1493" s="468">
        <v>31.835000000000001</v>
      </c>
      <c r="J1493" s="468">
        <v>1599.2</v>
      </c>
      <c r="K1493" s="540">
        <v>31.8</v>
      </c>
      <c r="L1493" s="468">
        <v>1599.2</v>
      </c>
      <c r="M1493" s="505">
        <f t="shared" si="230"/>
        <v>1.9884942471235619E-2</v>
      </c>
      <c r="N1493" s="471">
        <v>309.887</v>
      </c>
      <c r="O1493" s="278">
        <f t="shared" si="231"/>
        <v>6.1620851675837924</v>
      </c>
      <c r="P1493" s="502">
        <f t="shared" si="232"/>
        <v>1193.0965482741371</v>
      </c>
      <c r="Q1493" s="279">
        <f t="shared" si="233"/>
        <v>369.72511005502753</v>
      </c>
    </row>
    <row r="1494" spans="1:17">
      <c r="A1494" s="1590"/>
      <c r="B1494" s="316">
        <v>4</v>
      </c>
      <c r="C1494" s="583" t="s">
        <v>1084</v>
      </c>
      <c r="D1494" s="316">
        <v>30</v>
      </c>
      <c r="E1494" s="316">
        <v>1993</v>
      </c>
      <c r="F1494" s="507">
        <v>41.436</v>
      </c>
      <c r="G1494" s="507">
        <v>3.57</v>
      </c>
      <c r="H1494" s="468">
        <v>4.7699999999999996</v>
      </c>
      <c r="I1494" s="468">
        <v>33.146000000000001</v>
      </c>
      <c r="J1494" s="468">
        <v>1596.5</v>
      </c>
      <c r="K1494" s="540">
        <v>33.1</v>
      </c>
      <c r="L1494" s="468">
        <v>1596.5</v>
      </c>
      <c r="M1494" s="505">
        <f t="shared" si="230"/>
        <v>2.073285311619167E-2</v>
      </c>
      <c r="N1494" s="471">
        <v>309.887</v>
      </c>
      <c r="O1494" s="278">
        <f t="shared" si="231"/>
        <v>6.4248416536172881</v>
      </c>
      <c r="P1494" s="502">
        <f t="shared" si="232"/>
        <v>1243.9711869715002</v>
      </c>
      <c r="Q1494" s="279">
        <f t="shared" si="233"/>
        <v>385.49049921703727</v>
      </c>
    </row>
    <row r="1495" spans="1:17">
      <c r="A1495" s="1590"/>
      <c r="B1495" s="316">
        <v>5</v>
      </c>
      <c r="C1495" s="583" t="s">
        <v>1085</v>
      </c>
      <c r="D1495" s="316">
        <v>30</v>
      </c>
      <c r="E1495" s="316">
        <v>1993</v>
      </c>
      <c r="F1495" s="507">
        <v>41.003</v>
      </c>
      <c r="G1495" s="507">
        <v>3.85</v>
      </c>
      <c r="H1495" s="468">
        <v>4.8499999999999996</v>
      </c>
      <c r="I1495" s="468">
        <v>32.348999999999997</v>
      </c>
      <c r="J1495" s="468">
        <v>1614.9</v>
      </c>
      <c r="K1495" s="540">
        <v>32.299999999999997</v>
      </c>
      <c r="L1495" s="468">
        <v>1614.9</v>
      </c>
      <c r="M1495" s="505">
        <f t="shared" si="230"/>
        <v>2.0001238466778124E-2</v>
      </c>
      <c r="N1495" s="471">
        <v>309.887</v>
      </c>
      <c r="O1495" s="278">
        <f t="shared" si="231"/>
        <v>6.1981237847544728</v>
      </c>
      <c r="P1495" s="502">
        <f t="shared" si="232"/>
        <v>1200.0743080066873</v>
      </c>
      <c r="Q1495" s="279">
        <f t="shared" si="233"/>
        <v>371.88742708526831</v>
      </c>
    </row>
    <row r="1496" spans="1:17">
      <c r="A1496" s="1590"/>
      <c r="B1496" s="316">
        <v>6</v>
      </c>
      <c r="C1496" s="583" t="s">
        <v>1086</v>
      </c>
      <c r="D1496" s="316">
        <v>30</v>
      </c>
      <c r="E1496" s="316">
        <v>1992</v>
      </c>
      <c r="F1496" s="507">
        <v>40.777000000000001</v>
      </c>
      <c r="G1496" s="507">
        <v>3.4</v>
      </c>
      <c r="H1496" s="468">
        <v>4.58</v>
      </c>
      <c r="I1496" s="468">
        <v>32.817</v>
      </c>
      <c r="J1496" s="468">
        <v>1616.9</v>
      </c>
      <c r="K1496" s="540">
        <v>32.799999999999997</v>
      </c>
      <c r="L1496" s="468">
        <v>1616.9</v>
      </c>
      <c r="M1496" s="505">
        <f t="shared" si="230"/>
        <v>2.0285731956212503E-2</v>
      </c>
      <c r="N1496" s="471">
        <v>309.887</v>
      </c>
      <c r="O1496" s="278">
        <f t="shared" si="231"/>
        <v>6.2862846187148236</v>
      </c>
      <c r="P1496" s="502">
        <f t="shared" si="232"/>
        <v>1217.1439173727501</v>
      </c>
      <c r="Q1496" s="279">
        <f t="shared" si="233"/>
        <v>377.17707712288939</v>
      </c>
    </row>
    <row r="1497" spans="1:17">
      <c r="A1497" s="1590"/>
      <c r="B1497" s="316">
        <v>7</v>
      </c>
      <c r="C1497" s="583" t="s">
        <v>1087</v>
      </c>
      <c r="D1497" s="316">
        <v>45</v>
      </c>
      <c r="E1497" s="316">
        <v>1985</v>
      </c>
      <c r="F1497" s="507">
        <v>58.575000000000003</v>
      </c>
      <c r="G1497" s="507">
        <v>5.09</v>
      </c>
      <c r="H1497" s="468">
        <v>7.2</v>
      </c>
      <c r="I1497" s="468">
        <v>46.283000000000001</v>
      </c>
      <c r="J1497" s="468">
        <v>2283.6999999999998</v>
      </c>
      <c r="K1497" s="540">
        <v>46.3</v>
      </c>
      <c r="L1497" s="468">
        <v>2283.6999999999998</v>
      </c>
      <c r="M1497" s="505">
        <f t="shared" si="230"/>
        <v>2.0274116565223103E-2</v>
      </c>
      <c r="N1497" s="471">
        <v>309.887</v>
      </c>
      <c r="O1497" s="278">
        <f t="shared" si="231"/>
        <v>6.2826851600472917</v>
      </c>
      <c r="P1497" s="502">
        <f t="shared" si="232"/>
        <v>1216.4469939133862</v>
      </c>
      <c r="Q1497" s="279">
        <f t="shared" si="233"/>
        <v>376.96110960283755</v>
      </c>
    </row>
    <row r="1498" spans="1:17">
      <c r="A1498" s="1590"/>
      <c r="B1498" s="316">
        <v>8</v>
      </c>
      <c r="C1498" s="583" t="s">
        <v>1088</v>
      </c>
      <c r="D1498" s="316">
        <v>37</v>
      </c>
      <c r="E1498" s="316">
        <v>1972</v>
      </c>
      <c r="F1498" s="507">
        <v>49.786999999999999</v>
      </c>
      <c r="G1498" s="507">
        <v>3.23</v>
      </c>
      <c r="H1498" s="468">
        <v>5.96</v>
      </c>
      <c r="I1498" s="468">
        <v>40.637</v>
      </c>
      <c r="J1498" s="468">
        <v>1935.1</v>
      </c>
      <c r="K1498" s="540">
        <v>40.6</v>
      </c>
      <c r="L1498" s="468">
        <v>1935.1</v>
      </c>
      <c r="M1498" s="505">
        <f t="shared" si="230"/>
        <v>2.0980827864193068E-2</v>
      </c>
      <c r="N1498" s="471">
        <v>309.887</v>
      </c>
      <c r="O1498" s="278">
        <f t="shared" si="231"/>
        <v>6.5016858043511974</v>
      </c>
      <c r="P1498" s="502">
        <f t="shared" si="232"/>
        <v>1258.8496718515839</v>
      </c>
      <c r="Q1498" s="279">
        <f t="shared" si="233"/>
        <v>390.10114826107178</v>
      </c>
    </row>
    <row r="1499" spans="1:17">
      <c r="A1499" s="1590"/>
      <c r="B1499" s="316">
        <v>9</v>
      </c>
      <c r="C1499" s="583" t="s">
        <v>1089</v>
      </c>
      <c r="D1499" s="316">
        <v>45</v>
      </c>
      <c r="E1499" s="316">
        <v>1980</v>
      </c>
      <c r="F1499" s="507">
        <v>65.12</v>
      </c>
      <c r="G1499" s="507">
        <v>5.38</v>
      </c>
      <c r="H1499" s="468">
        <v>7.24</v>
      </c>
      <c r="I1499" s="468">
        <v>52.536000000000001</v>
      </c>
      <c r="J1499" s="468">
        <v>2298</v>
      </c>
      <c r="K1499" s="540">
        <v>52.5</v>
      </c>
      <c r="L1499" s="468">
        <v>2298</v>
      </c>
      <c r="M1499" s="505">
        <f t="shared" si="230"/>
        <v>2.2845953002610966E-2</v>
      </c>
      <c r="N1499" s="471">
        <v>309.887</v>
      </c>
      <c r="O1499" s="278">
        <f t="shared" si="231"/>
        <v>7.079663838120104</v>
      </c>
      <c r="P1499" s="502">
        <f t="shared" si="232"/>
        <v>1370.757180156658</v>
      </c>
      <c r="Q1499" s="279">
        <f t="shared" si="233"/>
        <v>424.77983028720627</v>
      </c>
    </row>
    <row r="1500" spans="1:17" ht="12" thickBot="1">
      <c r="A1500" s="1591"/>
      <c r="B1500" s="320">
        <v>10</v>
      </c>
      <c r="C1500" s="583" t="s">
        <v>300</v>
      </c>
      <c r="D1500" s="316">
        <v>45</v>
      </c>
      <c r="E1500" s="316">
        <v>1985</v>
      </c>
      <c r="F1500" s="543">
        <v>19.8</v>
      </c>
      <c r="G1500" s="543">
        <v>1.36</v>
      </c>
      <c r="H1500" s="475">
        <v>1.92</v>
      </c>
      <c r="I1500" s="475">
        <v>16.52</v>
      </c>
      <c r="J1500" s="475">
        <v>672.3</v>
      </c>
      <c r="K1500" s="542">
        <v>16.5</v>
      </c>
      <c r="L1500" s="475">
        <v>672.3</v>
      </c>
      <c r="M1500" s="508">
        <f t="shared" si="230"/>
        <v>2.4542614904060688E-2</v>
      </c>
      <c r="N1500" s="905">
        <v>309.887</v>
      </c>
      <c r="O1500" s="282">
        <f t="shared" si="231"/>
        <v>7.6054373047746546</v>
      </c>
      <c r="P1500" s="282">
        <f t="shared" si="232"/>
        <v>1472.5568942436414</v>
      </c>
      <c r="Q1500" s="283">
        <f t="shared" si="233"/>
        <v>456.32623828647934</v>
      </c>
    </row>
    <row r="1501" spans="1:17" ht="11.25" customHeight="1">
      <c r="A1501" s="1680" t="s">
        <v>337</v>
      </c>
      <c r="B1501" s="55">
        <v>1</v>
      </c>
      <c r="C1501" s="1464" t="s">
        <v>1090</v>
      </c>
      <c r="D1501" s="26">
        <v>20</v>
      </c>
      <c r="E1501" s="26">
        <v>1975</v>
      </c>
      <c r="F1501" s="932">
        <v>33.000999999999998</v>
      </c>
      <c r="G1501" s="932">
        <v>2.92</v>
      </c>
      <c r="H1501" s="340">
        <v>3.2</v>
      </c>
      <c r="I1501" s="340">
        <v>26.870999999999999</v>
      </c>
      <c r="J1501" s="340">
        <v>1032.3</v>
      </c>
      <c r="K1501" s="914">
        <v>26.870999999999999</v>
      </c>
      <c r="L1501" s="361">
        <v>1032.3</v>
      </c>
      <c r="M1501" s="362">
        <f>K1501/L1501</f>
        <v>2.6030223772159255E-2</v>
      </c>
      <c r="N1501" s="1465">
        <v>309.887</v>
      </c>
      <c r="O1501" s="364">
        <f>M1501*N1501</f>
        <v>8.0664279540831156</v>
      </c>
      <c r="P1501" s="364">
        <f>M1501*60*1000</f>
        <v>1561.8134263295553</v>
      </c>
      <c r="Q1501" s="367">
        <f>P1501*N1501/1000</f>
        <v>483.98567724498696</v>
      </c>
    </row>
    <row r="1502" spans="1:17" ht="12.75" customHeight="1">
      <c r="A1502" s="1593"/>
      <c r="B1502" s="26">
        <v>2</v>
      </c>
      <c r="C1502" s="1464" t="s">
        <v>1091</v>
      </c>
      <c r="D1502" s="26">
        <v>18</v>
      </c>
      <c r="E1502" s="26">
        <v>1987</v>
      </c>
      <c r="F1502" s="38">
        <v>27.742999999999999</v>
      </c>
      <c r="G1502" s="38">
        <v>2.27</v>
      </c>
      <c r="H1502" s="335">
        <v>2.4</v>
      </c>
      <c r="I1502" s="335">
        <v>23.076000000000001</v>
      </c>
      <c r="J1502" s="335">
        <v>650.79999999999995</v>
      </c>
      <c r="K1502" s="358">
        <v>23.1</v>
      </c>
      <c r="L1502" s="335">
        <v>650.79999999999995</v>
      </c>
      <c r="M1502" s="40">
        <f t="shared" ref="M1502:M1510" si="234">K1502/L1502</f>
        <v>3.5494775660725265E-2</v>
      </c>
      <c r="N1502" s="1466">
        <v>309.887</v>
      </c>
      <c r="O1502" s="52">
        <f t="shared" ref="O1502:O1510" si="235">M1502*N1502</f>
        <v>10.999369545175171</v>
      </c>
      <c r="P1502" s="364">
        <f t="shared" ref="P1502:P1510" si="236">M1502*60*1000</f>
        <v>2129.686539643516</v>
      </c>
      <c r="Q1502" s="53">
        <f t="shared" ref="Q1502:Q1510" si="237">P1502*N1502/1000</f>
        <v>659.96217271051023</v>
      </c>
    </row>
    <row r="1503" spans="1:17" ht="12.75" customHeight="1">
      <c r="A1503" s="1593"/>
      <c r="B1503" s="26">
        <v>3</v>
      </c>
      <c r="C1503" s="1464" t="s">
        <v>1092</v>
      </c>
      <c r="D1503" s="26">
        <v>9</v>
      </c>
      <c r="E1503" s="26">
        <v>1990</v>
      </c>
      <c r="F1503" s="38">
        <v>16.007000000000001</v>
      </c>
      <c r="G1503" s="38">
        <v>0.74</v>
      </c>
      <c r="H1503" s="335">
        <v>1.47</v>
      </c>
      <c r="I1503" s="335">
        <v>13.83</v>
      </c>
      <c r="J1503" s="335">
        <v>513.4</v>
      </c>
      <c r="K1503" s="358">
        <v>13.8</v>
      </c>
      <c r="L1503" s="335">
        <v>513.4</v>
      </c>
      <c r="M1503" s="40">
        <f t="shared" si="234"/>
        <v>2.6879626022594472E-2</v>
      </c>
      <c r="N1503" s="1466">
        <v>309.887</v>
      </c>
      <c r="O1503" s="52">
        <f t="shared" si="235"/>
        <v>8.3296466692637328</v>
      </c>
      <c r="P1503" s="364">
        <f t="shared" si="236"/>
        <v>1612.7775613556682</v>
      </c>
      <c r="Q1503" s="53">
        <f t="shared" si="237"/>
        <v>499.778800155824</v>
      </c>
    </row>
    <row r="1504" spans="1:17" ht="12.75" customHeight="1">
      <c r="A1504" s="1593"/>
      <c r="B1504" s="26">
        <v>4</v>
      </c>
      <c r="C1504" s="1464" t="s">
        <v>1093</v>
      </c>
      <c r="D1504" s="26">
        <v>20</v>
      </c>
      <c r="E1504" s="26">
        <v>1985</v>
      </c>
      <c r="F1504" s="38">
        <v>36.540999999999997</v>
      </c>
      <c r="G1504" s="38">
        <v>1.9</v>
      </c>
      <c r="H1504" s="335">
        <v>3.04</v>
      </c>
      <c r="I1504" s="335">
        <v>31.603000000000002</v>
      </c>
      <c r="J1504" s="335">
        <v>1056.2</v>
      </c>
      <c r="K1504" s="358">
        <v>31.6</v>
      </c>
      <c r="L1504" s="335">
        <v>1056.2</v>
      </c>
      <c r="M1504" s="40">
        <f t="shared" si="234"/>
        <v>2.9918576027267562E-2</v>
      </c>
      <c r="N1504" s="1466">
        <v>309.887</v>
      </c>
      <c r="O1504" s="52">
        <f t="shared" si="235"/>
        <v>9.2713777693618624</v>
      </c>
      <c r="P1504" s="364">
        <f t="shared" si="236"/>
        <v>1795.1145616360538</v>
      </c>
      <c r="Q1504" s="53">
        <f t="shared" si="237"/>
        <v>556.28266616171175</v>
      </c>
    </row>
    <row r="1505" spans="1:17" ht="12.75" customHeight="1">
      <c r="A1505" s="1593"/>
      <c r="B1505" s="26">
        <v>5</v>
      </c>
      <c r="C1505" s="1464" t="s">
        <v>1094</v>
      </c>
      <c r="D1505" s="26">
        <v>20</v>
      </c>
      <c r="E1505" s="26">
        <v>1985</v>
      </c>
      <c r="F1505" s="38">
        <v>31.803999999999998</v>
      </c>
      <c r="G1505" s="38">
        <v>1.42</v>
      </c>
      <c r="H1505" s="335">
        <v>3.2</v>
      </c>
      <c r="I1505" s="335">
        <v>27.187000000000001</v>
      </c>
      <c r="J1505" s="335">
        <v>1056.3</v>
      </c>
      <c r="K1505" s="358">
        <v>27.2</v>
      </c>
      <c r="L1505" s="335">
        <v>1056.3</v>
      </c>
      <c r="M1505" s="40">
        <f t="shared" si="234"/>
        <v>2.575026034270567E-2</v>
      </c>
      <c r="N1505" s="1466">
        <v>309.887</v>
      </c>
      <c r="O1505" s="52">
        <f t="shared" si="235"/>
        <v>7.9796709268200319</v>
      </c>
      <c r="P1505" s="364">
        <f t="shared" si="236"/>
        <v>1545.0156205623402</v>
      </c>
      <c r="Q1505" s="53">
        <f t="shared" si="237"/>
        <v>478.7802556092019</v>
      </c>
    </row>
    <row r="1506" spans="1:17" ht="12.75" customHeight="1">
      <c r="A1506" s="1593"/>
      <c r="B1506" s="26">
        <v>6</v>
      </c>
      <c r="C1506" s="1464" t="s">
        <v>1095</v>
      </c>
      <c r="D1506" s="26">
        <v>20</v>
      </c>
      <c r="E1506" s="26">
        <v>1974</v>
      </c>
      <c r="F1506" s="38">
        <v>28.274000000000001</v>
      </c>
      <c r="G1506" s="38">
        <v>1.1599999999999999</v>
      </c>
      <c r="H1506" s="335">
        <v>4.91</v>
      </c>
      <c r="I1506" s="335">
        <v>22.151</v>
      </c>
      <c r="J1506" s="335">
        <v>948.5</v>
      </c>
      <c r="K1506" s="358">
        <v>22.2</v>
      </c>
      <c r="L1506" s="335">
        <v>948.5</v>
      </c>
      <c r="M1506" s="40">
        <f t="shared" si="234"/>
        <v>2.3405376910911966E-2</v>
      </c>
      <c r="N1506" s="1466">
        <v>309.887</v>
      </c>
      <c r="O1506" s="52">
        <f t="shared" si="235"/>
        <v>7.2530220347917762</v>
      </c>
      <c r="P1506" s="364">
        <f t="shared" si="236"/>
        <v>1404.3226146547179</v>
      </c>
      <c r="Q1506" s="53">
        <f t="shared" si="237"/>
        <v>435.1813220875066</v>
      </c>
    </row>
    <row r="1507" spans="1:17" ht="12.75" customHeight="1">
      <c r="A1507" s="1593"/>
      <c r="B1507" s="26">
        <v>7</v>
      </c>
      <c r="C1507" s="1464" t="s">
        <v>1096</v>
      </c>
      <c r="D1507" s="26">
        <v>20</v>
      </c>
      <c r="E1507" s="26">
        <v>1978</v>
      </c>
      <c r="F1507" s="335">
        <v>31.408999999999999</v>
      </c>
      <c r="G1507" s="38">
        <v>1.7</v>
      </c>
      <c r="H1507" s="335">
        <v>3.2</v>
      </c>
      <c r="I1507" s="335">
        <v>26.509</v>
      </c>
      <c r="J1507" s="335">
        <v>910.7</v>
      </c>
      <c r="K1507" s="358">
        <v>26.5</v>
      </c>
      <c r="L1507" s="335">
        <v>910.7</v>
      </c>
      <c r="M1507" s="40">
        <f t="shared" si="234"/>
        <v>2.9098495662677061E-2</v>
      </c>
      <c r="N1507" s="1466">
        <v>309.887</v>
      </c>
      <c r="O1507" s="52">
        <f t="shared" si="235"/>
        <v>9.017245525420007</v>
      </c>
      <c r="P1507" s="364">
        <f t="shared" si="236"/>
        <v>1745.9097397606236</v>
      </c>
      <c r="Q1507" s="53">
        <f t="shared" si="237"/>
        <v>541.0347315252003</v>
      </c>
    </row>
    <row r="1508" spans="1:17" ht="12.75" customHeight="1">
      <c r="A1508" s="1593"/>
      <c r="B1508" s="26">
        <v>8</v>
      </c>
      <c r="C1508" s="1464" t="s">
        <v>1097</v>
      </c>
      <c r="D1508" s="26">
        <v>10</v>
      </c>
      <c r="E1508" s="26">
        <v>1983</v>
      </c>
      <c r="F1508" s="335">
        <v>22.602</v>
      </c>
      <c r="G1508" s="38">
        <v>1.1299999999999999</v>
      </c>
      <c r="H1508" s="335">
        <v>1.6</v>
      </c>
      <c r="I1508" s="335">
        <v>19.869</v>
      </c>
      <c r="J1508" s="335">
        <v>681.4</v>
      </c>
      <c r="K1508" s="358">
        <v>19.899999999999999</v>
      </c>
      <c r="L1508" s="335">
        <v>681.4</v>
      </c>
      <c r="M1508" s="40">
        <f t="shared" si="234"/>
        <v>2.9204578808335779E-2</v>
      </c>
      <c r="N1508" s="1466">
        <v>309.887</v>
      </c>
      <c r="O1508" s="52">
        <f t="shared" si="235"/>
        <v>9.0501193131787492</v>
      </c>
      <c r="P1508" s="364">
        <f t="shared" si="236"/>
        <v>1752.2747285001467</v>
      </c>
      <c r="Q1508" s="53">
        <f t="shared" si="237"/>
        <v>543.00715879072493</v>
      </c>
    </row>
    <row r="1509" spans="1:17" ht="13.5" customHeight="1">
      <c r="A1509" s="1593"/>
      <c r="B1509" s="26">
        <v>9</v>
      </c>
      <c r="C1509" s="1464" t="s">
        <v>1098</v>
      </c>
      <c r="D1509" s="26">
        <v>30</v>
      </c>
      <c r="E1509" s="26">
        <v>1980</v>
      </c>
      <c r="F1509" s="38">
        <v>42.69</v>
      </c>
      <c r="G1509" s="38">
        <v>8.14</v>
      </c>
      <c r="H1509" s="32">
        <v>1.6</v>
      </c>
      <c r="I1509" s="32">
        <v>32.950000000000003</v>
      </c>
      <c r="J1509" s="32">
        <v>1516.48</v>
      </c>
      <c r="K1509" s="32">
        <v>32.950000000000003</v>
      </c>
      <c r="L1509" s="32">
        <v>1516.48</v>
      </c>
      <c r="M1509" s="40">
        <f t="shared" si="234"/>
        <v>2.1727948934374342E-2</v>
      </c>
      <c r="N1509" s="1466">
        <v>309.887</v>
      </c>
      <c r="O1509" s="52">
        <f t="shared" si="235"/>
        <v>6.7332089114264617</v>
      </c>
      <c r="P1509" s="364">
        <f t="shared" si="236"/>
        <v>1303.6769360624605</v>
      </c>
      <c r="Q1509" s="53">
        <f t="shared" si="237"/>
        <v>403.99253468558766</v>
      </c>
    </row>
    <row r="1510" spans="1:17" ht="13.5" customHeight="1" thickBot="1">
      <c r="A1510" s="1594"/>
      <c r="B1510" s="29">
        <v>10</v>
      </c>
      <c r="C1510" s="1464" t="s">
        <v>301</v>
      </c>
      <c r="D1510" s="26">
        <v>20</v>
      </c>
      <c r="E1510" s="26">
        <v>1985</v>
      </c>
      <c r="F1510" s="35">
        <v>35.200000000000003</v>
      </c>
      <c r="G1510" s="41">
        <v>1.98</v>
      </c>
      <c r="H1510" s="35">
        <v>3.2</v>
      </c>
      <c r="I1510" s="35">
        <v>30.02</v>
      </c>
      <c r="J1510" s="35">
        <v>1072.5999999999999</v>
      </c>
      <c r="K1510" s="35">
        <v>30.02</v>
      </c>
      <c r="L1510" s="35">
        <v>1072.5999999999999</v>
      </c>
      <c r="M1510" s="56">
        <f t="shared" si="234"/>
        <v>2.7988066380757039E-2</v>
      </c>
      <c r="N1510" s="1467">
        <v>309.887</v>
      </c>
      <c r="O1510" s="54">
        <f t="shared" si="235"/>
        <v>8.6731379265336574</v>
      </c>
      <c r="P1510" s="54">
        <f t="shared" si="236"/>
        <v>1679.2839828454225</v>
      </c>
      <c r="Q1510" s="331">
        <f t="shared" si="237"/>
        <v>520.38827559201945</v>
      </c>
    </row>
    <row r="1512" spans="1:17" ht="15">
      <c r="A1512" s="1563" t="s">
        <v>488</v>
      </c>
      <c r="B1512" s="1563"/>
      <c r="C1512" s="1563"/>
      <c r="D1512" s="1563"/>
      <c r="E1512" s="1563"/>
      <c r="F1512" s="1563"/>
      <c r="G1512" s="1563"/>
      <c r="H1512" s="1563"/>
      <c r="I1512" s="1563"/>
      <c r="J1512" s="1563"/>
      <c r="K1512" s="1563"/>
      <c r="L1512" s="1563"/>
      <c r="M1512" s="1563"/>
      <c r="N1512" s="1563"/>
      <c r="O1512" s="1563"/>
      <c r="P1512" s="1563"/>
      <c r="Q1512" s="1563"/>
    </row>
    <row r="1513" spans="1:17" ht="13.5" thickBot="1">
      <c r="A1513" s="1672" t="s">
        <v>982</v>
      </c>
      <c r="B1513" s="1672"/>
      <c r="C1513" s="1672"/>
      <c r="D1513" s="1672"/>
      <c r="E1513" s="1672"/>
      <c r="F1513" s="1672"/>
      <c r="G1513" s="1672"/>
      <c r="H1513" s="1672"/>
      <c r="I1513" s="1672"/>
      <c r="J1513" s="1672"/>
      <c r="K1513" s="1672"/>
      <c r="L1513" s="1672"/>
      <c r="M1513" s="1672"/>
      <c r="N1513" s="1672"/>
      <c r="O1513" s="1672"/>
      <c r="P1513" s="1672"/>
      <c r="Q1513" s="1672"/>
    </row>
    <row r="1514" spans="1:17">
      <c r="A1514" s="1581" t="s">
        <v>1</v>
      </c>
      <c r="B1514" s="1584" t="s">
        <v>0</v>
      </c>
      <c r="C1514" s="1565" t="s">
        <v>2</v>
      </c>
      <c r="D1514" s="1565" t="s">
        <v>3</v>
      </c>
      <c r="E1514" s="1565" t="s">
        <v>13</v>
      </c>
      <c r="F1514" s="1575" t="s">
        <v>14</v>
      </c>
      <c r="G1514" s="1576"/>
      <c r="H1514" s="1576"/>
      <c r="I1514" s="1577"/>
      <c r="J1514" s="1565" t="s">
        <v>4</v>
      </c>
      <c r="K1514" s="1565" t="s">
        <v>15</v>
      </c>
      <c r="L1514" s="1565" t="s">
        <v>5</v>
      </c>
      <c r="M1514" s="1565" t="s">
        <v>6</v>
      </c>
      <c r="N1514" s="1565" t="s">
        <v>16</v>
      </c>
      <c r="O1514" s="1621" t="s">
        <v>17</v>
      </c>
      <c r="P1514" s="1565" t="s">
        <v>25</v>
      </c>
      <c r="Q1514" s="1567" t="s">
        <v>26</v>
      </c>
    </row>
    <row r="1515" spans="1:17" ht="33.75">
      <c r="A1515" s="1582"/>
      <c r="B1515" s="1585"/>
      <c r="C1515" s="1587"/>
      <c r="D1515" s="1566"/>
      <c r="E1515" s="1566"/>
      <c r="F1515" s="381" t="s">
        <v>18</v>
      </c>
      <c r="G1515" s="381" t="s">
        <v>19</v>
      </c>
      <c r="H1515" s="381" t="s">
        <v>20</v>
      </c>
      <c r="I1515" s="381" t="s">
        <v>21</v>
      </c>
      <c r="J1515" s="1566"/>
      <c r="K1515" s="1566"/>
      <c r="L1515" s="1566"/>
      <c r="M1515" s="1566"/>
      <c r="N1515" s="1566"/>
      <c r="O1515" s="1622"/>
      <c r="P1515" s="1566"/>
      <c r="Q1515" s="1568"/>
    </row>
    <row r="1516" spans="1:17" ht="12" thickBot="1">
      <c r="A1516" s="1582"/>
      <c r="B1516" s="1585"/>
      <c r="C1516" s="1587"/>
      <c r="D1516" s="9" t="s">
        <v>7</v>
      </c>
      <c r="E1516" s="9" t="s">
        <v>8</v>
      </c>
      <c r="F1516" s="9" t="s">
        <v>9</v>
      </c>
      <c r="G1516" s="9" t="s">
        <v>9</v>
      </c>
      <c r="H1516" s="9" t="s">
        <v>9</v>
      </c>
      <c r="I1516" s="9" t="s">
        <v>9</v>
      </c>
      <c r="J1516" s="9" t="s">
        <v>22</v>
      </c>
      <c r="K1516" s="9" t="s">
        <v>9</v>
      </c>
      <c r="L1516" s="9" t="s">
        <v>22</v>
      </c>
      <c r="M1516" s="9" t="s">
        <v>23</v>
      </c>
      <c r="N1516" s="9" t="s">
        <v>10</v>
      </c>
      <c r="O1516" s="9" t="s">
        <v>24</v>
      </c>
      <c r="P1516" s="22" t="s">
        <v>27</v>
      </c>
      <c r="Q1516" s="10" t="s">
        <v>28</v>
      </c>
    </row>
    <row r="1517" spans="1:17">
      <c r="A1517" s="1721" t="s">
        <v>11</v>
      </c>
      <c r="B1517" s="17">
        <v>1</v>
      </c>
      <c r="C1517" s="568"/>
      <c r="D1517" s="408"/>
      <c r="E1517" s="408"/>
      <c r="F1517" s="854"/>
      <c r="G1517" s="854"/>
      <c r="H1517" s="854"/>
      <c r="I1517" s="854"/>
      <c r="J1517" s="570"/>
      <c r="K1517" s="855"/>
      <c r="L1517" s="570"/>
      <c r="M1517" s="569"/>
      <c r="N1517" s="570"/>
      <c r="O1517" s="413"/>
      <c r="P1517" s="413"/>
      <c r="Q1517" s="414"/>
    </row>
    <row r="1518" spans="1:17">
      <c r="A1518" s="1665"/>
      <c r="B1518" s="18">
        <v>2</v>
      </c>
      <c r="C1518" s="482"/>
      <c r="D1518" s="415"/>
      <c r="E1518" s="415"/>
      <c r="F1518" s="850"/>
      <c r="G1518" s="850"/>
      <c r="H1518" s="850"/>
      <c r="I1518" s="850"/>
      <c r="J1518" s="530"/>
      <c r="K1518" s="552"/>
      <c r="L1518" s="530"/>
      <c r="M1518" s="483"/>
      <c r="N1518" s="530"/>
      <c r="O1518" s="420"/>
      <c r="P1518" s="420"/>
      <c r="Q1518" s="421"/>
    </row>
    <row r="1519" spans="1:17">
      <c r="A1519" s="1665"/>
      <c r="B1519" s="18">
        <v>3</v>
      </c>
      <c r="C1519" s="482"/>
      <c r="D1519" s="415"/>
      <c r="E1519" s="415"/>
      <c r="F1519" s="850"/>
      <c r="G1519" s="850"/>
      <c r="H1519" s="850"/>
      <c r="I1519" s="850"/>
      <c r="J1519" s="530"/>
      <c r="K1519" s="552"/>
      <c r="L1519" s="530"/>
      <c r="M1519" s="483"/>
      <c r="N1519" s="530"/>
      <c r="O1519" s="420"/>
      <c r="P1519" s="420"/>
      <c r="Q1519" s="421"/>
    </row>
    <row r="1520" spans="1:17">
      <c r="A1520" s="1665"/>
      <c r="B1520" s="18">
        <v>4</v>
      </c>
      <c r="C1520" s="482"/>
      <c r="D1520" s="415"/>
      <c r="E1520" s="415"/>
      <c r="F1520" s="850"/>
      <c r="G1520" s="850"/>
      <c r="H1520" s="850"/>
      <c r="I1520" s="850"/>
      <c r="J1520" s="530"/>
      <c r="K1520" s="552"/>
      <c r="L1520" s="530"/>
      <c r="M1520" s="483"/>
      <c r="N1520" s="530"/>
      <c r="O1520" s="420"/>
      <c r="P1520" s="420"/>
      <c r="Q1520" s="421"/>
    </row>
    <row r="1521" spans="1:17">
      <c r="A1521" s="1665"/>
      <c r="B1521" s="18">
        <v>5</v>
      </c>
      <c r="C1521" s="482"/>
      <c r="D1521" s="415"/>
      <c r="E1521" s="415"/>
      <c r="F1521" s="850"/>
      <c r="G1521" s="850"/>
      <c r="H1521" s="850"/>
      <c r="I1521" s="850"/>
      <c r="J1521" s="530"/>
      <c r="K1521" s="552"/>
      <c r="L1521" s="530"/>
      <c r="M1521" s="483"/>
      <c r="N1521" s="530"/>
      <c r="O1521" s="420"/>
      <c r="P1521" s="420"/>
      <c r="Q1521" s="421"/>
    </row>
    <row r="1522" spans="1:17">
      <c r="A1522" s="1665"/>
      <c r="B1522" s="18">
        <v>6</v>
      </c>
      <c r="C1522" s="482"/>
      <c r="D1522" s="415"/>
      <c r="E1522" s="415"/>
      <c r="F1522" s="850"/>
      <c r="G1522" s="850"/>
      <c r="H1522" s="850"/>
      <c r="I1522" s="850"/>
      <c r="J1522" s="530"/>
      <c r="K1522" s="552"/>
      <c r="L1522" s="530"/>
      <c r="M1522" s="483"/>
      <c r="N1522" s="530"/>
      <c r="O1522" s="420"/>
      <c r="P1522" s="420"/>
      <c r="Q1522" s="421"/>
    </row>
    <row r="1523" spans="1:17">
      <c r="A1523" s="1665"/>
      <c r="B1523" s="18">
        <v>7</v>
      </c>
      <c r="C1523" s="482"/>
      <c r="D1523" s="415"/>
      <c r="E1523" s="415"/>
      <c r="F1523" s="850"/>
      <c r="G1523" s="850"/>
      <c r="H1523" s="850"/>
      <c r="I1523" s="850"/>
      <c r="J1523" s="530"/>
      <c r="K1523" s="552"/>
      <c r="L1523" s="530"/>
      <c r="M1523" s="483"/>
      <c r="N1523" s="530"/>
      <c r="O1523" s="420"/>
      <c r="P1523" s="420"/>
      <c r="Q1523" s="421"/>
    </row>
    <row r="1524" spans="1:17">
      <c r="A1524" s="1665"/>
      <c r="B1524" s="18">
        <v>8</v>
      </c>
      <c r="C1524" s="482"/>
      <c r="D1524" s="415"/>
      <c r="E1524" s="415"/>
      <c r="F1524" s="850"/>
      <c r="G1524" s="850"/>
      <c r="H1524" s="850"/>
      <c r="I1524" s="850"/>
      <c r="J1524" s="530"/>
      <c r="K1524" s="552"/>
      <c r="L1524" s="530"/>
      <c r="M1524" s="483"/>
      <c r="N1524" s="530"/>
      <c r="O1524" s="420"/>
      <c r="P1524" s="420"/>
      <c r="Q1524" s="421"/>
    </row>
    <row r="1525" spans="1:17">
      <c r="A1525" s="1665"/>
      <c r="B1525" s="18">
        <v>9</v>
      </c>
      <c r="C1525" s="482"/>
      <c r="D1525" s="415"/>
      <c r="E1525" s="415"/>
      <c r="F1525" s="850"/>
      <c r="G1525" s="850"/>
      <c r="H1525" s="850"/>
      <c r="I1525" s="850"/>
      <c r="J1525" s="530"/>
      <c r="K1525" s="552"/>
      <c r="L1525" s="530"/>
      <c r="M1525" s="483"/>
      <c r="N1525" s="530"/>
      <c r="O1525" s="420"/>
      <c r="P1525" s="420"/>
      <c r="Q1525" s="421"/>
    </row>
    <row r="1526" spans="1:17" ht="12" thickBot="1">
      <c r="A1526" s="1666"/>
      <c r="B1526" s="47">
        <v>10</v>
      </c>
      <c r="C1526" s="484"/>
      <c r="D1526" s="485"/>
      <c r="E1526" s="485"/>
      <c r="F1526" s="851"/>
      <c r="G1526" s="851"/>
      <c r="H1526" s="851"/>
      <c r="I1526" s="851"/>
      <c r="J1526" s="487"/>
      <c r="K1526" s="553"/>
      <c r="L1526" s="487"/>
      <c r="M1526" s="486"/>
      <c r="N1526" s="487"/>
      <c r="O1526" s="488"/>
      <c r="P1526" s="488"/>
      <c r="Q1526" s="489"/>
    </row>
    <row r="1527" spans="1:17">
      <c r="A1527" s="1668" t="s">
        <v>29</v>
      </c>
      <c r="B1527" s="299">
        <v>1</v>
      </c>
      <c r="C1527" s="964" t="s">
        <v>489</v>
      </c>
      <c r="D1527" s="965">
        <v>75</v>
      </c>
      <c r="E1527" s="965">
        <v>1990</v>
      </c>
      <c r="F1527" s="966">
        <f>SUM(G1527:I1527)</f>
        <v>84.910000000000011</v>
      </c>
      <c r="G1527" s="966">
        <v>1.53</v>
      </c>
      <c r="H1527" s="966">
        <v>11.09</v>
      </c>
      <c r="I1527" s="967">
        <f>72290/1000</f>
        <v>72.290000000000006</v>
      </c>
      <c r="J1527" s="966">
        <v>3527.11</v>
      </c>
      <c r="K1527" s="968">
        <v>72.290000000000006</v>
      </c>
      <c r="L1527" s="966">
        <v>3527.1</v>
      </c>
      <c r="M1527" s="969">
        <f>K1527/L1527</f>
        <v>2.0495591278954384E-2</v>
      </c>
      <c r="N1527" s="547">
        <v>290.2</v>
      </c>
      <c r="O1527" s="970">
        <f t="shared" ref="O1527:O1528" si="238">M1527*N1527</f>
        <v>5.9478205891525624</v>
      </c>
      <c r="P1527" s="260">
        <f t="shared" ref="P1527:P1528" si="239">M1527*60*1000</f>
        <v>1229.7354767372631</v>
      </c>
      <c r="Q1527" s="261">
        <f t="shared" ref="Q1527:Q1528" si="240">P1527*N1527/1000</f>
        <v>356.86923534915377</v>
      </c>
    </row>
    <row r="1528" spans="1:17">
      <c r="A1528" s="1722"/>
      <c r="B1528" s="293">
        <v>2</v>
      </c>
      <c r="C1528" s="971" t="s">
        <v>490</v>
      </c>
      <c r="D1528" s="911">
        <v>75</v>
      </c>
      <c r="E1528" s="911">
        <v>1983</v>
      </c>
      <c r="F1528" s="446">
        <f t="shared" ref="F1528" si="241">SUM(G1528:I1528)</f>
        <v>87.481999999999999</v>
      </c>
      <c r="G1528" s="446">
        <v>2.04</v>
      </c>
      <c r="H1528" s="446">
        <v>12</v>
      </c>
      <c r="I1528" s="446">
        <v>73.441999999999993</v>
      </c>
      <c r="J1528" s="446">
        <v>3467.27</v>
      </c>
      <c r="K1528" s="535">
        <v>73.441999999999993</v>
      </c>
      <c r="L1528" s="446">
        <v>3467.27</v>
      </c>
      <c r="M1528" s="493">
        <f>K1528/L1528</f>
        <v>2.1181505910990488E-2</v>
      </c>
      <c r="N1528" s="494">
        <v>290.2</v>
      </c>
      <c r="O1528" s="266">
        <f t="shared" si="238"/>
        <v>6.1468730153694393</v>
      </c>
      <c r="P1528" s="260">
        <f t="shared" si="239"/>
        <v>1270.8903546594292</v>
      </c>
      <c r="Q1528" s="261">
        <f t="shared" si="240"/>
        <v>368.81238092216631</v>
      </c>
    </row>
    <row r="1529" spans="1:17">
      <c r="A1529" s="1722"/>
      <c r="B1529" s="293">
        <v>3</v>
      </c>
      <c r="C1529" s="314" t="s">
        <v>493</v>
      </c>
      <c r="D1529" s="313">
        <v>17</v>
      </c>
      <c r="E1529" s="313">
        <v>1973</v>
      </c>
      <c r="F1529" s="334">
        <f>SUM(G1529:I1529)</f>
        <v>30.02</v>
      </c>
      <c r="G1529" s="334">
        <v>0</v>
      </c>
      <c r="H1529" s="334">
        <v>0</v>
      </c>
      <c r="I1529" s="334">
        <v>30.02</v>
      </c>
      <c r="J1529" s="334">
        <v>1317.97</v>
      </c>
      <c r="K1529" s="893">
        <v>30.02</v>
      </c>
      <c r="L1529" s="334">
        <v>1317.97</v>
      </c>
      <c r="M1529" s="974">
        <f>K1529/L1529</f>
        <v>2.2777453204549419E-2</v>
      </c>
      <c r="N1529" s="494">
        <v>290.2</v>
      </c>
      <c r="O1529" s="297">
        <f>M1529*N1529</f>
        <v>6.6100169199602412</v>
      </c>
      <c r="P1529" s="972">
        <f>M1529*60*1000</f>
        <v>1366.647192272965</v>
      </c>
      <c r="Q1529" s="298">
        <f>P1529*N1529/1000</f>
        <v>396.60101519761446</v>
      </c>
    </row>
    <row r="1530" spans="1:17">
      <c r="A1530" s="1722"/>
      <c r="B1530" s="293">
        <v>4</v>
      </c>
      <c r="C1530" s="294" t="s">
        <v>492</v>
      </c>
      <c r="D1530" s="293">
        <v>19</v>
      </c>
      <c r="E1530" s="293">
        <v>1978</v>
      </c>
      <c r="F1530" s="336">
        <f>SUM(G1530:I1530)</f>
        <v>22.88</v>
      </c>
      <c r="G1530" s="336">
        <v>0</v>
      </c>
      <c r="H1530" s="336">
        <v>0</v>
      </c>
      <c r="I1530" s="336">
        <v>22.88</v>
      </c>
      <c r="J1530" s="336">
        <v>961.74</v>
      </c>
      <c r="K1530" s="343">
        <v>22.88</v>
      </c>
      <c r="L1530" s="336">
        <v>961.74</v>
      </c>
      <c r="M1530" s="295">
        <f>K1530/L1530</f>
        <v>2.3790213571235466E-2</v>
      </c>
      <c r="N1530" s="494">
        <v>290.2</v>
      </c>
      <c r="O1530" s="972">
        <f>M1530*N1530</f>
        <v>6.9039199783725325</v>
      </c>
      <c r="P1530" s="972">
        <f>M1530*60*1000</f>
        <v>1427.4128142741281</v>
      </c>
      <c r="Q1530" s="298">
        <f>P1530*N1530/1000</f>
        <v>414.23519870235197</v>
      </c>
    </row>
    <row r="1531" spans="1:17">
      <c r="A1531" s="1722"/>
      <c r="B1531" s="293">
        <v>5</v>
      </c>
      <c r="C1531" s="314"/>
      <c r="D1531" s="313"/>
      <c r="E1531" s="313"/>
      <c r="F1531" s="334"/>
      <c r="G1531" s="334"/>
      <c r="H1531" s="334"/>
      <c r="I1531" s="334"/>
      <c r="J1531" s="334"/>
      <c r="K1531" s="893"/>
      <c r="L1531" s="334"/>
      <c r="M1531" s="974"/>
      <c r="N1531" s="975"/>
      <c r="O1531" s="297"/>
      <c r="P1531" s="972"/>
      <c r="Q1531" s="298"/>
    </row>
    <row r="1532" spans="1:17">
      <c r="A1532" s="1722"/>
      <c r="B1532" s="293">
        <v>6</v>
      </c>
      <c r="C1532" s="492"/>
      <c r="D1532" s="263"/>
      <c r="E1532" s="263"/>
      <c r="F1532" s="446"/>
      <c r="G1532" s="446"/>
      <c r="H1532" s="446"/>
      <c r="I1532" s="446"/>
      <c r="J1532" s="446"/>
      <c r="K1532" s="915"/>
      <c r="L1532" s="446"/>
      <c r="M1532" s="493"/>
      <c r="N1532" s="494"/>
      <c r="O1532" s="266"/>
      <c r="P1532" s="266"/>
      <c r="Q1532" s="267"/>
    </row>
    <row r="1533" spans="1:17">
      <c r="A1533" s="1722"/>
      <c r="B1533" s="293">
        <v>7</v>
      </c>
      <c r="C1533" s="492"/>
      <c r="D1533" s="263"/>
      <c r="E1533" s="263"/>
      <c r="F1533" s="446"/>
      <c r="G1533" s="446"/>
      <c r="H1533" s="446"/>
      <c r="I1533" s="446"/>
      <c r="J1533" s="446"/>
      <c r="K1533" s="915"/>
      <c r="L1533" s="446"/>
      <c r="M1533" s="493"/>
      <c r="N1533" s="494"/>
      <c r="O1533" s="266"/>
      <c r="P1533" s="266"/>
      <c r="Q1533" s="267"/>
    </row>
    <row r="1534" spans="1:17">
      <c r="A1534" s="1722"/>
      <c r="B1534" s="293">
        <v>8</v>
      </c>
      <c r="C1534" s="492"/>
      <c r="D1534" s="263"/>
      <c r="E1534" s="263"/>
      <c r="F1534" s="446"/>
      <c r="G1534" s="446"/>
      <c r="H1534" s="446"/>
      <c r="I1534" s="446"/>
      <c r="J1534" s="446"/>
      <c r="K1534" s="915"/>
      <c r="L1534" s="446"/>
      <c r="M1534" s="493"/>
      <c r="N1534" s="494"/>
      <c r="O1534" s="266"/>
      <c r="P1534" s="266"/>
      <c r="Q1534" s="267"/>
    </row>
    <row r="1535" spans="1:17">
      <c r="A1535" s="1722"/>
      <c r="B1535" s="293">
        <v>9</v>
      </c>
      <c r="C1535" s="492"/>
      <c r="D1535" s="263"/>
      <c r="E1535" s="263"/>
      <c r="F1535" s="446"/>
      <c r="G1535" s="446"/>
      <c r="H1535" s="446"/>
      <c r="I1535" s="446"/>
      <c r="J1535" s="446"/>
      <c r="K1535" s="915"/>
      <c r="L1535" s="446"/>
      <c r="M1535" s="493"/>
      <c r="N1535" s="494"/>
      <c r="O1535" s="266"/>
      <c r="P1535" s="266"/>
      <c r="Q1535" s="267"/>
    </row>
    <row r="1536" spans="1:17" ht="12" thickBot="1">
      <c r="A1536" s="1723"/>
      <c r="B1536" s="300">
        <v>10</v>
      </c>
      <c r="C1536" s="536"/>
      <c r="D1536" s="449"/>
      <c r="E1536" s="449"/>
      <c r="F1536" s="452"/>
      <c r="G1536" s="452"/>
      <c r="H1536" s="452"/>
      <c r="I1536" s="452"/>
      <c r="J1536" s="452"/>
      <c r="K1536" s="916"/>
      <c r="L1536" s="452"/>
      <c r="M1536" s="495"/>
      <c r="N1536" s="496"/>
      <c r="O1536" s="458"/>
      <c r="P1536" s="458"/>
      <c r="Q1536" s="459"/>
    </row>
    <row r="1537" spans="1:17">
      <c r="A1537" s="1589" t="s">
        <v>30</v>
      </c>
      <c r="B1537" s="324">
        <v>1</v>
      </c>
      <c r="C1537" s="127" t="s">
        <v>491</v>
      </c>
      <c r="D1537" s="124">
        <v>47</v>
      </c>
      <c r="E1537" s="124">
        <v>1964</v>
      </c>
      <c r="F1537" s="209">
        <f>SUM(G1537:I1537)</f>
        <v>55.042000000000002</v>
      </c>
      <c r="G1537" s="209">
        <v>2.04</v>
      </c>
      <c r="H1537" s="209">
        <v>0.48</v>
      </c>
      <c r="I1537" s="209">
        <v>52.521999999999998</v>
      </c>
      <c r="J1537" s="209">
        <v>2011.69</v>
      </c>
      <c r="K1537" s="976">
        <v>52.521999999999998</v>
      </c>
      <c r="L1537" s="209">
        <v>2011.69</v>
      </c>
      <c r="M1537" s="210">
        <f>K1537/L1537</f>
        <v>2.61083964229081E-2</v>
      </c>
      <c r="N1537" s="211">
        <v>290.2</v>
      </c>
      <c r="O1537" s="212">
        <f>M1537*N1537</f>
        <v>7.5766566419279302</v>
      </c>
      <c r="P1537" s="212">
        <f>M1537*60*1000</f>
        <v>1566.5037853744861</v>
      </c>
      <c r="Q1537" s="213">
        <f>P1537*N1537/1000</f>
        <v>454.59939851567583</v>
      </c>
    </row>
    <row r="1538" spans="1:17">
      <c r="A1538" s="1590"/>
      <c r="B1538" s="316">
        <v>2</v>
      </c>
      <c r="C1538" s="122" t="s">
        <v>501</v>
      </c>
      <c r="D1538" s="115">
        <v>8</v>
      </c>
      <c r="E1538" s="115">
        <v>1970</v>
      </c>
      <c r="F1538" s="516">
        <f>SUM(G1538:I1538)</f>
        <v>11.048</v>
      </c>
      <c r="G1538" s="516">
        <v>0</v>
      </c>
      <c r="H1538" s="516">
        <v>0</v>
      </c>
      <c r="I1538" s="516">
        <v>11.048</v>
      </c>
      <c r="J1538" s="516">
        <v>412.7</v>
      </c>
      <c r="K1538" s="517">
        <v>11.048</v>
      </c>
      <c r="L1538" s="516">
        <v>412.7</v>
      </c>
      <c r="M1538" s="518">
        <f>K1538/L1538</f>
        <v>2.6770050884419676E-2</v>
      </c>
      <c r="N1538" s="211">
        <v>290.2</v>
      </c>
      <c r="O1538" s="520">
        <f>M1538*N1538</f>
        <v>7.7686687666585899</v>
      </c>
      <c r="P1538" s="520">
        <f>M1538*60*1000</f>
        <v>1606.2030530651805</v>
      </c>
      <c r="Q1538" s="521">
        <f>P1538*N1538/1000</f>
        <v>466.12012599951538</v>
      </c>
    </row>
    <row r="1539" spans="1:17">
      <c r="A1539" s="1590"/>
      <c r="B1539" s="316">
        <v>3</v>
      </c>
      <c r="C1539" s="122" t="s">
        <v>494</v>
      </c>
      <c r="D1539" s="115">
        <v>55</v>
      </c>
      <c r="E1539" s="115">
        <v>1966</v>
      </c>
      <c r="F1539" s="516">
        <f t="shared" ref="F1539:F1556" si="242">SUM(G1539:I1539)</f>
        <v>69.162999999999997</v>
      </c>
      <c r="G1539" s="516">
        <v>0</v>
      </c>
      <c r="H1539" s="516">
        <v>0</v>
      </c>
      <c r="I1539" s="516">
        <v>69.162999999999997</v>
      </c>
      <c r="J1539" s="516">
        <v>2582.66</v>
      </c>
      <c r="K1539" s="517">
        <v>69.162999999999997</v>
      </c>
      <c r="L1539" s="516">
        <v>2582.66</v>
      </c>
      <c r="M1539" s="518">
        <f t="shared" ref="M1539:M1543" si="243">K1539/L1539</f>
        <v>2.6779754206902959E-2</v>
      </c>
      <c r="N1539" s="211">
        <v>290.2</v>
      </c>
      <c r="O1539" s="520">
        <f t="shared" ref="O1539:O1543" si="244">M1539*N1539</f>
        <v>7.7714846708432388</v>
      </c>
      <c r="P1539" s="212">
        <f t="shared" ref="P1539:P1543" si="245">M1539*60*1000</f>
        <v>1606.7852524141774</v>
      </c>
      <c r="Q1539" s="521">
        <f t="shared" ref="Q1539:Q1543" si="246">P1539*N1539/1000</f>
        <v>466.28908025059422</v>
      </c>
    </row>
    <row r="1540" spans="1:17">
      <c r="A1540" s="1590"/>
      <c r="B1540" s="316">
        <v>4</v>
      </c>
      <c r="C1540" s="122" t="s">
        <v>495</v>
      </c>
      <c r="D1540" s="115">
        <v>46</v>
      </c>
      <c r="E1540" s="115">
        <v>1960</v>
      </c>
      <c r="F1540" s="516">
        <f t="shared" si="242"/>
        <v>49.29</v>
      </c>
      <c r="G1540" s="516">
        <v>0</v>
      </c>
      <c r="H1540" s="516">
        <v>0</v>
      </c>
      <c r="I1540" s="516">
        <v>49.29</v>
      </c>
      <c r="J1540" s="516">
        <v>1833.82</v>
      </c>
      <c r="K1540" s="517">
        <v>49.29</v>
      </c>
      <c r="L1540" s="516">
        <v>1833.82</v>
      </c>
      <c r="M1540" s="518">
        <f t="shared" si="243"/>
        <v>2.6878319573349619E-2</v>
      </c>
      <c r="N1540" s="211">
        <v>290.2</v>
      </c>
      <c r="O1540" s="520">
        <f t="shared" si="244"/>
        <v>7.8000883401860595</v>
      </c>
      <c r="P1540" s="212">
        <f t="shared" si="245"/>
        <v>1612.6991744009772</v>
      </c>
      <c r="Q1540" s="521">
        <f t="shared" si="246"/>
        <v>468.00530041116355</v>
      </c>
    </row>
    <row r="1541" spans="1:17">
      <c r="A1541" s="1590"/>
      <c r="B1541" s="316">
        <v>5</v>
      </c>
      <c r="C1541" s="122" t="s">
        <v>496</v>
      </c>
      <c r="D1541" s="115">
        <v>50</v>
      </c>
      <c r="E1541" s="115">
        <v>1973</v>
      </c>
      <c r="F1541" s="516">
        <f t="shared" si="242"/>
        <v>67.009999999999991</v>
      </c>
      <c r="G1541" s="516">
        <v>1.3260000000000001</v>
      </c>
      <c r="H1541" s="516">
        <v>0.5</v>
      </c>
      <c r="I1541" s="516">
        <v>65.183999999999997</v>
      </c>
      <c r="J1541" s="516">
        <v>2549.69</v>
      </c>
      <c r="K1541" s="517">
        <v>65.183999999999997</v>
      </c>
      <c r="L1541" s="516">
        <v>2549.69</v>
      </c>
      <c r="M1541" s="518">
        <f t="shared" si="243"/>
        <v>2.5565460899168134E-2</v>
      </c>
      <c r="N1541" s="211">
        <v>290.2</v>
      </c>
      <c r="O1541" s="520">
        <f t="shared" si="244"/>
        <v>7.4190967529385921</v>
      </c>
      <c r="P1541" s="212">
        <f>M1541*60*1000</f>
        <v>1533.9276539500881</v>
      </c>
      <c r="Q1541" s="521">
        <f t="shared" si="246"/>
        <v>445.14580517631555</v>
      </c>
    </row>
    <row r="1542" spans="1:17">
      <c r="A1542" s="1590"/>
      <c r="B1542" s="316">
        <v>6</v>
      </c>
      <c r="C1542" s="122" t="s">
        <v>568</v>
      </c>
      <c r="D1542" s="115">
        <v>85</v>
      </c>
      <c r="E1542" s="115">
        <v>1969</v>
      </c>
      <c r="F1542" s="516">
        <f>SUM(G1542:I1542)</f>
        <v>103.16800000000001</v>
      </c>
      <c r="G1542" s="516">
        <v>0</v>
      </c>
      <c r="H1542" s="516">
        <v>0</v>
      </c>
      <c r="I1542" s="516">
        <v>103.16800000000001</v>
      </c>
      <c r="J1542" s="516">
        <v>3919.55</v>
      </c>
      <c r="K1542" s="517">
        <v>103.16800000000001</v>
      </c>
      <c r="L1542" s="516">
        <v>3919.55</v>
      </c>
      <c r="M1542" s="518">
        <f>K1542/L1542</f>
        <v>2.6321388934954268E-2</v>
      </c>
      <c r="N1542" s="519">
        <v>290.2</v>
      </c>
      <c r="O1542" s="520">
        <f>M1542*N1542</f>
        <v>7.6384670689237284</v>
      </c>
      <c r="P1542" s="520">
        <f>M1542*60*1000</f>
        <v>1579.2833360972561</v>
      </c>
      <c r="Q1542" s="521">
        <f>P1542*N1542/1000</f>
        <v>458.30802413542369</v>
      </c>
    </row>
    <row r="1543" spans="1:17">
      <c r="A1543" s="1590"/>
      <c r="B1543" s="316">
        <v>7</v>
      </c>
      <c r="C1543" s="122" t="s">
        <v>498</v>
      </c>
      <c r="D1543" s="115">
        <v>10</v>
      </c>
      <c r="E1543" s="115">
        <v>1973</v>
      </c>
      <c r="F1543" s="516">
        <f t="shared" si="242"/>
        <v>21.140999999999998</v>
      </c>
      <c r="G1543" s="516">
        <v>0</v>
      </c>
      <c r="H1543" s="516">
        <v>0</v>
      </c>
      <c r="I1543" s="516">
        <v>21.140999999999998</v>
      </c>
      <c r="J1543" s="516">
        <v>804.68</v>
      </c>
      <c r="K1543" s="517">
        <v>21.140999999999998</v>
      </c>
      <c r="L1543" s="516">
        <v>804.68</v>
      </c>
      <c r="M1543" s="518">
        <f t="shared" si="243"/>
        <v>2.6272555550032311E-2</v>
      </c>
      <c r="N1543" s="519">
        <v>290.2</v>
      </c>
      <c r="O1543" s="520">
        <f t="shared" si="244"/>
        <v>7.6242956206193764</v>
      </c>
      <c r="P1543" s="520">
        <f t="shared" si="245"/>
        <v>1576.3533330019386</v>
      </c>
      <c r="Q1543" s="521">
        <f t="shared" si="246"/>
        <v>457.45773723716252</v>
      </c>
    </row>
    <row r="1544" spans="1:17">
      <c r="A1544" s="1590"/>
      <c r="B1544" s="316">
        <v>8</v>
      </c>
      <c r="C1544" s="127" t="s">
        <v>566</v>
      </c>
      <c r="D1544" s="124">
        <v>8</v>
      </c>
      <c r="E1544" s="124">
        <v>1975</v>
      </c>
      <c r="F1544" s="209">
        <f>SUM(G1544:I1544)</f>
        <v>14.45</v>
      </c>
      <c r="G1544" s="209">
        <v>0</v>
      </c>
      <c r="H1544" s="209">
        <v>0</v>
      </c>
      <c r="I1544" s="209">
        <v>14.45</v>
      </c>
      <c r="J1544" s="209">
        <v>488.96</v>
      </c>
      <c r="K1544" s="976">
        <v>14.45</v>
      </c>
      <c r="L1544" s="209">
        <v>488.96</v>
      </c>
      <c r="M1544" s="210">
        <f>K1544/L1544</f>
        <v>2.9552519633507853E-2</v>
      </c>
      <c r="N1544" s="211">
        <v>290.2</v>
      </c>
      <c r="O1544" s="520">
        <f>M1544*N1544</f>
        <v>8.5761411976439792</v>
      </c>
      <c r="P1544" s="212">
        <f>M1544*60*1000</f>
        <v>1773.1511780104711</v>
      </c>
      <c r="Q1544" s="521">
        <f>P1544*N1544/1000</f>
        <v>514.56847185863865</v>
      </c>
    </row>
    <row r="1545" spans="1:17">
      <c r="A1545" s="1590"/>
      <c r="B1545" s="316">
        <v>9</v>
      </c>
      <c r="C1545" s="122" t="s">
        <v>567</v>
      </c>
      <c r="D1545" s="124">
        <v>48</v>
      </c>
      <c r="E1545" s="124">
        <v>1962</v>
      </c>
      <c r="F1545" s="209">
        <f>SUM(G1545:I1545)</f>
        <v>57.171999999999997</v>
      </c>
      <c r="G1545" s="209">
        <v>0</v>
      </c>
      <c r="H1545" s="209">
        <v>0</v>
      </c>
      <c r="I1545" s="209">
        <v>57.171999999999997</v>
      </c>
      <c r="J1545" s="209">
        <v>1908.69</v>
      </c>
      <c r="K1545" s="976">
        <v>57.171999999999997</v>
      </c>
      <c r="L1545" s="209">
        <v>1908.69</v>
      </c>
      <c r="M1545" s="210">
        <f>K1545/L1545</f>
        <v>2.9953528336188692E-2</v>
      </c>
      <c r="N1545" s="211">
        <v>290.2</v>
      </c>
      <c r="O1545" s="520">
        <f>M1545*N1545</f>
        <v>8.6925139231619575</v>
      </c>
      <c r="P1545" s="212">
        <f>M1545*60*1000</f>
        <v>1797.2117001713216</v>
      </c>
      <c r="Q1545" s="521">
        <f>P1545*N1545/1000</f>
        <v>521.55083538971746</v>
      </c>
    </row>
    <row r="1546" spans="1:17" ht="12" thickBot="1">
      <c r="A1546" s="1591"/>
      <c r="B1546" s="320">
        <v>10</v>
      </c>
      <c r="C1546" s="123" t="s">
        <v>504</v>
      </c>
      <c r="D1546" s="118">
        <v>19</v>
      </c>
      <c r="E1546" s="118">
        <v>1986</v>
      </c>
      <c r="F1546" s="522">
        <f>SUM(G1546:I1546)</f>
        <v>24.1</v>
      </c>
      <c r="G1546" s="522">
        <v>0</v>
      </c>
      <c r="H1546" s="522">
        <v>0</v>
      </c>
      <c r="I1546" s="522">
        <v>24.1</v>
      </c>
      <c r="J1546" s="522">
        <v>850.94</v>
      </c>
      <c r="K1546" s="894">
        <v>24.1</v>
      </c>
      <c r="L1546" s="522">
        <v>850.94</v>
      </c>
      <c r="M1546" s="523">
        <f>K1546/L1546</f>
        <v>2.8321620795825793E-2</v>
      </c>
      <c r="N1546" s="524">
        <v>290.2</v>
      </c>
      <c r="O1546" s="525">
        <f>M1546*N1546</f>
        <v>8.2189343549486455</v>
      </c>
      <c r="P1546" s="525">
        <f>M1546*60*1000</f>
        <v>1699.2972477495475</v>
      </c>
      <c r="Q1546" s="526">
        <f>P1546*N1546/1000</f>
        <v>493.13606129691868</v>
      </c>
    </row>
    <row r="1547" spans="1:17">
      <c r="A1547" s="1720" t="s">
        <v>117</v>
      </c>
      <c r="B1547" s="24">
        <v>1</v>
      </c>
      <c r="C1547" s="116" t="s">
        <v>499</v>
      </c>
      <c r="D1547" s="382">
        <v>7</v>
      </c>
      <c r="E1547" s="382">
        <v>1980</v>
      </c>
      <c r="F1547" s="224">
        <f>SUM(G1547:I1547)</f>
        <v>16.04</v>
      </c>
      <c r="G1547" s="224">
        <v>0</v>
      </c>
      <c r="H1547" s="224">
        <v>1.1200000000000001</v>
      </c>
      <c r="I1547" s="224">
        <v>14.92</v>
      </c>
      <c r="J1547" s="224">
        <v>439.29</v>
      </c>
      <c r="K1547" s="341">
        <v>14.92</v>
      </c>
      <c r="L1547" s="224">
        <v>439.29</v>
      </c>
      <c r="M1547" s="226">
        <f>K1547/L1547</f>
        <v>3.3963896287190695E-2</v>
      </c>
      <c r="N1547" s="227">
        <v>290.2</v>
      </c>
      <c r="O1547" s="228">
        <f>M1547*N1547</f>
        <v>9.8563227025427391</v>
      </c>
      <c r="P1547" s="228">
        <f>M1547*60*1000</f>
        <v>2037.8337772314419</v>
      </c>
      <c r="Q1547" s="229">
        <f>P1547*N1547/1000</f>
        <v>591.37936215256445</v>
      </c>
    </row>
    <row r="1548" spans="1:17">
      <c r="A1548" s="1593"/>
      <c r="B1548" s="26">
        <v>2</v>
      </c>
      <c r="C1548" s="383" t="s">
        <v>502</v>
      </c>
      <c r="D1548" s="384">
        <v>4</v>
      </c>
      <c r="E1548" s="384">
        <v>1973</v>
      </c>
      <c r="F1548" s="230">
        <f t="shared" si="242"/>
        <v>5.7279999999999998</v>
      </c>
      <c r="G1548" s="230">
        <v>0</v>
      </c>
      <c r="H1548" s="230">
        <v>0</v>
      </c>
      <c r="I1548" s="230">
        <v>5.7279999999999998</v>
      </c>
      <c r="J1548" s="230">
        <v>174.77</v>
      </c>
      <c r="K1548" s="342">
        <v>5.7279999999999998</v>
      </c>
      <c r="L1548" s="230">
        <v>174.77</v>
      </c>
      <c r="M1548" s="386">
        <f t="shared" ref="M1548:M1556" si="247">K1548/L1548</f>
        <v>3.2774503633346684E-2</v>
      </c>
      <c r="N1548" s="309">
        <v>290.2</v>
      </c>
      <c r="O1548" s="388">
        <f t="shared" ref="O1548:O1556" si="248">M1548*N1548</f>
        <v>9.5111609543972069</v>
      </c>
      <c r="P1548" s="310">
        <f t="shared" ref="P1548:P1556" si="249">M1548*60*1000</f>
        <v>1966.4702180008012</v>
      </c>
      <c r="Q1548" s="389">
        <f t="shared" ref="Q1548:Q1556" si="250">P1548*N1548/1000</f>
        <v>570.66965726383251</v>
      </c>
    </row>
    <row r="1549" spans="1:17">
      <c r="A1549" s="1593"/>
      <c r="B1549" s="26">
        <v>3</v>
      </c>
      <c r="C1549" s="383" t="s">
        <v>503</v>
      </c>
      <c r="D1549" s="384">
        <v>8</v>
      </c>
      <c r="E1549" s="384">
        <v>1966</v>
      </c>
      <c r="F1549" s="230">
        <f t="shared" si="242"/>
        <v>11.69</v>
      </c>
      <c r="G1549" s="230">
        <v>0</v>
      </c>
      <c r="H1549" s="230">
        <v>0</v>
      </c>
      <c r="I1549" s="230">
        <v>11.69</v>
      </c>
      <c r="J1549" s="230">
        <v>350.82</v>
      </c>
      <c r="K1549" s="342">
        <v>11.69</v>
      </c>
      <c r="L1549" s="230">
        <v>350.82</v>
      </c>
      <c r="M1549" s="386">
        <f t="shared" si="247"/>
        <v>3.3321931474830396E-2</v>
      </c>
      <c r="N1549" s="309">
        <v>290.2</v>
      </c>
      <c r="O1549" s="388">
        <f t="shared" si="248"/>
        <v>9.6700245139957808</v>
      </c>
      <c r="P1549" s="310">
        <f t="shared" si="249"/>
        <v>1999.3158884898237</v>
      </c>
      <c r="Q1549" s="389">
        <f t="shared" si="250"/>
        <v>580.20147083974678</v>
      </c>
    </row>
    <row r="1550" spans="1:17">
      <c r="A1550" s="1593"/>
      <c r="B1550" s="26">
        <v>4</v>
      </c>
      <c r="C1550" s="32" t="s">
        <v>497</v>
      </c>
      <c r="D1550" s="26">
        <v>7</v>
      </c>
      <c r="E1550" s="26">
        <v>1984</v>
      </c>
      <c r="F1550" s="335">
        <f>SUM(G1550:I1550)</f>
        <v>11.64</v>
      </c>
      <c r="G1550" s="335">
        <v>0</v>
      </c>
      <c r="H1550" s="335">
        <v>0</v>
      </c>
      <c r="I1550" s="977">
        <v>11.64</v>
      </c>
      <c r="J1550" s="978">
        <v>349.29</v>
      </c>
      <c r="K1550" s="358">
        <v>11.64</v>
      </c>
      <c r="L1550" s="335">
        <v>349.29</v>
      </c>
      <c r="M1550" s="40">
        <f>K1550/L1550</f>
        <v>3.3324744481662803E-2</v>
      </c>
      <c r="N1550" s="309">
        <v>290.2</v>
      </c>
      <c r="O1550" s="979">
        <f>M1550*N1550</f>
        <v>9.6708408485785444</v>
      </c>
      <c r="P1550" s="979">
        <f>M1550*60*1000</f>
        <v>1999.4846688997682</v>
      </c>
      <c r="Q1550" s="53">
        <f>P1550*N1550/1000</f>
        <v>580.2504509147127</v>
      </c>
    </row>
    <row r="1551" spans="1:17">
      <c r="A1551" s="1593"/>
      <c r="B1551" s="26">
        <v>5</v>
      </c>
      <c r="C1551" s="383" t="s">
        <v>505</v>
      </c>
      <c r="D1551" s="384">
        <v>8</v>
      </c>
      <c r="E1551" s="384">
        <v>1965</v>
      </c>
      <c r="F1551" s="230">
        <f t="shared" si="242"/>
        <v>13.503</v>
      </c>
      <c r="G1551" s="230">
        <v>0</v>
      </c>
      <c r="H1551" s="230">
        <v>0</v>
      </c>
      <c r="I1551" s="230">
        <v>13.503</v>
      </c>
      <c r="J1551" s="230">
        <v>398.85</v>
      </c>
      <c r="K1551" s="342">
        <v>13.503</v>
      </c>
      <c r="L1551" s="230">
        <v>398.85</v>
      </c>
      <c r="M1551" s="386">
        <f t="shared" si="247"/>
        <v>3.3854832643851071E-2</v>
      </c>
      <c r="N1551" s="309">
        <v>290.2</v>
      </c>
      <c r="O1551" s="388">
        <f t="shared" si="248"/>
        <v>9.8246724332455813</v>
      </c>
      <c r="P1551" s="310">
        <f t="shared" si="249"/>
        <v>2031.2899586310643</v>
      </c>
      <c r="Q1551" s="389">
        <f t="shared" si="250"/>
        <v>589.48034599473488</v>
      </c>
    </row>
    <row r="1552" spans="1:17">
      <c r="A1552" s="1593"/>
      <c r="B1552" s="26">
        <v>6</v>
      </c>
      <c r="C1552" s="32" t="s">
        <v>500</v>
      </c>
      <c r="D1552" s="26">
        <v>17</v>
      </c>
      <c r="E1552" s="26">
        <v>1969</v>
      </c>
      <c r="F1552" s="335">
        <f>SUM(G1552:I1552)</f>
        <v>23.061</v>
      </c>
      <c r="G1552" s="335">
        <v>0</v>
      </c>
      <c r="H1552" s="335">
        <v>0</v>
      </c>
      <c r="I1552" s="335">
        <v>23.061</v>
      </c>
      <c r="J1552" s="335">
        <v>726.22</v>
      </c>
      <c r="K1552" s="358">
        <v>23.061</v>
      </c>
      <c r="L1552" s="335">
        <v>726.22</v>
      </c>
      <c r="M1552" s="40">
        <f>K1552/L1552</f>
        <v>3.175484013108975E-2</v>
      </c>
      <c r="N1552" s="309">
        <v>290.2</v>
      </c>
      <c r="O1552" s="52">
        <f>M1552*N1552</f>
        <v>9.2152546060422456</v>
      </c>
      <c r="P1552" s="364">
        <f>M1552*60*1000</f>
        <v>1905.2904078653849</v>
      </c>
      <c r="Q1552" s="53">
        <f>P1552*N1552/1000</f>
        <v>552.91527636253466</v>
      </c>
    </row>
    <row r="1553" spans="1:17">
      <c r="A1553" s="1593"/>
      <c r="B1553" s="26">
        <v>7</v>
      </c>
      <c r="C1553" s="383" t="s">
        <v>506</v>
      </c>
      <c r="D1553" s="384">
        <v>8</v>
      </c>
      <c r="E1553" s="384">
        <v>1966</v>
      </c>
      <c r="F1553" s="230">
        <f t="shared" si="242"/>
        <v>12.01</v>
      </c>
      <c r="G1553" s="230">
        <v>0</v>
      </c>
      <c r="H1553" s="230">
        <v>0</v>
      </c>
      <c r="I1553" s="230">
        <v>12.01</v>
      </c>
      <c r="J1553" s="230">
        <v>353.96</v>
      </c>
      <c r="K1553" s="342">
        <v>12.01</v>
      </c>
      <c r="L1553" s="230">
        <v>353.96</v>
      </c>
      <c r="M1553" s="386">
        <f t="shared" si="247"/>
        <v>3.3930387614419709E-2</v>
      </c>
      <c r="N1553" s="309">
        <v>290.2</v>
      </c>
      <c r="O1553" s="388">
        <f t="shared" si="248"/>
        <v>9.8465984857045985</v>
      </c>
      <c r="P1553" s="310">
        <f t="shared" si="249"/>
        <v>2035.8232568651827</v>
      </c>
      <c r="Q1553" s="389">
        <f t="shared" si="250"/>
        <v>590.79590914227606</v>
      </c>
    </row>
    <row r="1554" spans="1:17">
      <c r="A1554" s="1593"/>
      <c r="B1554" s="26">
        <v>8</v>
      </c>
      <c r="C1554" s="383" t="s">
        <v>507</v>
      </c>
      <c r="D1554" s="384">
        <v>14</v>
      </c>
      <c r="E1554" s="384">
        <v>1966</v>
      </c>
      <c r="F1554" s="230">
        <f t="shared" si="242"/>
        <v>16.067</v>
      </c>
      <c r="G1554" s="230">
        <v>0</v>
      </c>
      <c r="H1554" s="230">
        <v>0</v>
      </c>
      <c r="I1554" s="230">
        <v>16.067</v>
      </c>
      <c r="J1554" s="230">
        <v>474.22</v>
      </c>
      <c r="K1554" s="342">
        <v>16.067</v>
      </c>
      <c r="L1554" s="230">
        <v>474.22</v>
      </c>
      <c r="M1554" s="386">
        <f t="shared" si="247"/>
        <v>3.388089916072709E-2</v>
      </c>
      <c r="N1554" s="309">
        <v>290.2</v>
      </c>
      <c r="O1554" s="388">
        <f t="shared" si="248"/>
        <v>9.8322369364430013</v>
      </c>
      <c r="P1554" s="310">
        <f t="shared" si="249"/>
        <v>2032.8539496436254</v>
      </c>
      <c r="Q1554" s="389">
        <f t="shared" si="250"/>
        <v>589.93421618657999</v>
      </c>
    </row>
    <row r="1555" spans="1:17">
      <c r="A1555" s="1593"/>
      <c r="B1555" s="26">
        <v>9</v>
      </c>
      <c r="C1555" s="528" t="s">
        <v>508</v>
      </c>
      <c r="D1555" s="384">
        <v>16</v>
      </c>
      <c r="E1555" s="384">
        <v>1966</v>
      </c>
      <c r="F1555" s="230">
        <f t="shared" si="242"/>
        <v>16.422000000000001</v>
      </c>
      <c r="G1555" s="230">
        <v>0</v>
      </c>
      <c r="H1555" s="230">
        <v>0</v>
      </c>
      <c r="I1555" s="230">
        <v>16.422000000000001</v>
      </c>
      <c r="J1555" s="383">
        <v>468.4</v>
      </c>
      <c r="K1555" s="342">
        <v>16.422000000000001</v>
      </c>
      <c r="L1555" s="383">
        <v>468.4</v>
      </c>
      <c r="M1555" s="386">
        <f t="shared" si="247"/>
        <v>3.5059777967549104E-2</v>
      </c>
      <c r="N1555" s="309">
        <v>290.2</v>
      </c>
      <c r="O1555" s="388">
        <f t="shared" si="248"/>
        <v>10.17434756618275</v>
      </c>
      <c r="P1555" s="310">
        <f t="shared" si="249"/>
        <v>2103.5866780529464</v>
      </c>
      <c r="Q1555" s="389">
        <f t="shared" si="250"/>
        <v>610.46085397096499</v>
      </c>
    </row>
    <row r="1556" spans="1:17" ht="12" thickBot="1">
      <c r="A1556" s="1594"/>
      <c r="B1556" s="29">
        <v>10</v>
      </c>
      <c r="C1556" s="529" t="s">
        <v>509</v>
      </c>
      <c r="D1556" s="391">
        <v>7</v>
      </c>
      <c r="E1556" s="391">
        <v>1985</v>
      </c>
      <c r="F1556" s="231">
        <f t="shared" si="242"/>
        <v>6.77</v>
      </c>
      <c r="G1556" s="231">
        <v>0</v>
      </c>
      <c r="H1556" s="231">
        <v>0</v>
      </c>
      <c r="I1556" s="390">
        <v>6.77</v>
      </c>
      <c r="J1556" s="390">
        <v>108.3</v>
      </c>
      <c r="K1556" s="980">
        <v>6.77</v>
      </c>
      <c r="L1556" s="390">
        <v>108.3</v>
      </c>
      <c r="M1556" s="1750">
        <f t="shared" si="247"/>
        <v>6.2511542012927052E-2</v>
      </c>
      <c r="N1556" s="394">
        <v>290.2</v>
      </c>
      <c r="O1556" s="396">
        <f t="shared" si="248"/>
        <v>18.140849492151428</v>
      </c>
      <c r="P1556" s="396">
        <f t="shared" si="249"/>
        <v>3750.6925207756231</v>
      </c>
      <c r="Q1556" s="232">
        <f t="shared" si="250"/>
        <v>1088.4509695290858</v>
      </c>
    </row>
    <row r="1559" spans="1:17" ht="15">
      <c r="A1559" s="1563" t="s">
        <v>513</v>
      </c>
      <c r="B1559" s="1563"/>
      <c r="C1559" s="1563"/>
      <c r="D1559" s="1563"/>
      <c r="E1559" s="1563"/>
      <c r="F1559" s="1563"/>
      <c r="G1559" s="1563"/>
      <c r="H1559" s="1563"/>
      <c r="I1559" s="1563"/>
      <c r="J1559" s="1563"/>
      <c r="K1559" s="1563"/>
      <c r="L1559" s="1563"/>
      <c r="M1559" s="1563"/>
      <c r="N1559" s="1563"/>
      <c r="O1559" s="1563"/>
      <c r="P1559" s="1563"/>
      <c r="Q1559" s="1563"/>
    </row>
    <row r="1560" spans="1:17" ht="13.5" thickBot="1">
      <c r="A1560" s="1672" t="s">
        <v>715</v>
      </c>
      <c r="B1560" s="1672"/>
      <c r="C1560" s="1672"/>
      <c r="D1560" s="1672"/>
      <c r="E1560" s="1672"/>
      <c r="F1560" s="1672"/>
      <c r="G1560" s="1672"/>
      <c r="H1560" s="1672"/>
      <c r="I1560" s="1672"/>
      <c r="J1560" s="1672"/>
      <c r="K1560" s="1672"/>
      <c r="L1560" s="1672"/>
      <c r="M1560" s="1672"/>
      <c r="N1560" s="1672"/>
      <c r="O1560" s="1672"/>
      <c r="P1560" s="1672"/>
      <c r="Q1560" s="1672"/>
    </row>
    <row r="1561" spans="1:17">
      <c r="A1561" s="1581" t="s">
        <v>1</v>
      </c>
      <c r="B1561" s="1584" t="s">
        <v>0</v>
      </c>
      <c r="C1561" s="1565" t="s">
        <v>2</v>
      </c>
      <c r="D1561" s="1565" t="s">
        <v>3</v>
      </c>
      <c r="E1561" s="1565" t="s">
        <v>13</v>
      </c>
      <c r="F1561" s="1575" t="s">
        <v>14</v>
      </c>
      <c r="G1561" s="1576"/>
      <c r="H1561" s="1576"/>
      <c r="I1561" s="1577"/>
      <c r="J1561" s="1565" t="s">
        <v>4</v>
      </c>
      <c r="K1561" s="1565" t="s">
        <v>15</v>
      </c>
      <c r="L1561" s="1565" t="s">
        <v>5</v>
      </c>
      <c r="M1561" s="1565" t="s">
        <v>6</v>
      </c>
      <c r="N1561" s="1565" t="s">
        <v>16</v>
      </c>
      <c r="O1561" s="1621" t="s">
        <v>17</v>
      </c>
      <c r="P1561" s="1565" t="s">
        <v>25</v>
      </c>
      <c r="Q1561" s="1567" t="s">
        <v>26</v>
      </c>
    </row>
    <row r="1562" spans="1:17" ht="33.75">
      <c r="A1562" s="1582"/>
      <c r="B1562" s="1585"/>
      <c r="C1562" s="1587"/>
      <c r="D1562" s="1566"/>
      <c r="E1562" s="1566"/>
      <c r="F1562" s="913" t="s">
        <v>18</v>
      </c>
      <c r="G1562" s="913" t="s">
        <v>19</v>
      </c>
      <c r="H1562" s="913" t="s">
        <v>20</v>
      </c>
      <c r="I1562" s="913" t="s">
        <v>21</v>
      </c>
      <c r="J1562" s="1566"/>
      <c r="K1562" s="1566"/>
      <c r="L1562" s="1566"/>
      <c r="M1562" s="1566"/>
      <c r="N1562" s="1566"/>
      <c r="O1562" s="1622"/>
      <c r="P1562" s="1566"/>
      <c r="Q1562" s="1568"/>
    </row>
    <row r="1563" spans="1:17" ht="12" thickBot="1">
      <c r="A1563" s="1582"/>
      <c r="B1563" s="1585"/>
      <c r="C1563" s="1587"/>
      <c r="D1563" s="9" t="s">
        <v>7</v>
      </c>
      <c r="E1563" s="9" t="s">
        <v>8</v>
      </c>
      <c r="F1563" s="9" t="s">
        <v>9</v>
      </c>
      <c r="G1563" s="9" t="s">
        <v>9</v>
      </c>
      <c r="H1563" s="9" t="s">
        <v>9</v>
      </c>
      <c r="I1563" s="9" t="s">
        <v>9</v>
      </c>
      <c r="J1563" s="9" t="s">
        <v>22</v>
      </c>
      <c r="K1563" s="9" t="s">
        <v>9</v>
      </c>
      <c r="L1563" s="9" t="s">
        <v>22</v>
      </c>
      <c r="M1563" s="9" t="s">
        <v>23</v>
      </c>
      <c r="N1563" s="9" t="s">
        <v>10</v>
      </c>
      <c r="O1563" s="9" t="s">
        <v>24</v>
      </c>
      <c r="P1563" s="22" t="s">
        <v>27</v>
      </c>
      <c r="Q1563" s="10" t="s">
        <v>28</v>
      </c>
    </row>
    <row r="1564" spans="1:17">
      <c r="A1564" s="1721" t="s">
        <v>11</v>
      </c>
      <c r="B1564" s="17">
        <v>1</v>
      </c>
      <c r="C1564" s="568"/>
      <c r="D1564" s="408"/>
      <c r="E1564" s="408"/>
      <c r="F1564" s="854"/>
      <c r="G1564" s="854"/>
      <c r="H1564" s="854"/>
      <c r="I1564" s="854"/>
      <c r="J1564" s="570"/>
      <c r="K1564" s="855"/>
      <c r="L1564" s="570"/>
      <c r="M1564" s="569"/>
      <c r="N1564" s="570"/>
      <c r="O1564" s="413"/>
      <c r="P1564" s="413"/>
      <c r="Q1564" s="414"/>
    </row>
    <row r="1565" spans="1:17">
      <c r="A1565" s="1665"/>
      <c r="B1565" s="18">
        <v>2</v>
      </c>
      <c r="C1565" s="482"/>
      <c r="D1565" s="415"/>
      <c r="E1565" s="415"/>
      <c r="F1565" s="850"/>
      <c r="G1565" s="850"/>
      <c r="H1565" s="850"/>
      <c r="I1565" s="850"/>
      <c r="J1565" s="530"/>
      <c r="K1565" s="552"/>
      <c r="L1565" s="530"/>
      <c r="M1565" s="483"/>
      <c r="N1565" s="530"/>
      <c r="O1565" s="420"/>
      <c r="P1565" s="420"/>
      <c r="Q1565" s="421"/>
    </row>
    <row r="1566" spans="1:17">
      <c r="A1566" s="1665"/>
      <c r="B1566" s="18">
        <v>3</v>
      </c>
      <c r="C1566" s="482"/>
      <c r="D1566" s="415"/>
      <c r="E1566" s="415"/>
      <c r="F1566" s="850"/>
      <c r="G1566" s="850"/>
      <c r="H1566" s="850"/>
      <c r="I1566" s="850"/>
      <c r="J1566" s="530"/>
      <c r="K1566" s="552"/>
      <c r="L1566" s="530"/>
      <c r="M1566" s="483"/>
      <c r="N1566" s="530"/>
      <c r="O1566" s="420"/>
      <c r="P1566" s="420"/>
      <c r="Q1566" s="421"/>
    </row>
    <row r="1567" spans="1:17">
      <c r="A1567" s="1665"/>
      <c r="B1567" s="18">
        <v>4</v>
      </c>
      <c r="C1567" s="482"/>
      <c r="D1567" s="415"/>
      <c r="E1567" s="415"/>
      <c r="F1567" s="850"/>
      <c r="G1567" s="850"/>
      <c r="H1567" s="850"/>
      <c r="I1567" s="850"/>
      <c r="J1567" s="530"/>
      <c r="K1567" s="552"/>
      <c r="L1567" s="530"/>
      <c r="M1567" s="483"/>
      <c r="N1567" s="530"/>
      <c r="O1567" s="420"/>
      <c r="P1567" s="420"/>
      <c r="Q1567" s="421"/>
    </row>
    <row r="1568" spans="1:17">
      <c r="A1568" s="1665"/>
      <c r="B1568" s="18">
        <v>5</v>
      </c>
      <c r="C1568" s="482"/>
      <c r="D1568" s="415"/>
      <c r="E1568" s="415"/>
      <c r="F1568" s="850"/>
      <c r="G1568" s="850"/>
      <c r="H1568" s="850"/>
      <c r="I1568" s="850"/>
      <c r="J1568" s="530"/>
      <c r="K1568" s="552"/>
      <c r="L1568" s="530"/>
      <c r="M1568" s="483"/>
      <c r="N1568" s="530"/>
      <c r="O1568" s="420"/>
      <c r="P1568" s="420"/>
      <c r="Q1568" s="421"/>
    </row>
    <row r="1569" spans="1:17">
      <c r="A1569" s="1665"/>
      <c r="B1569" s="18">
        <v>6</v>
      </c>
      <c r="C1569" s="482"/>
      <c r="D1569" s="415"/>
      <c r="E1569" s="415"/>
      <c r="F1569" s="850"/>
      <c r="G1569" s="850"/>
      <c r="H1569" s="850"/>
      <c r="I1569" s="850"/>
      <c r="J1569" s="530"/>
      <c r="K1569" s="552"/>
      <c r="L1569" s="530"/>
      <c r="M1569" s="483"/>
      <c r="N1569" s="530"/>
      <c r="O1569" s="420"/>
      <c r="P1569" s="420"/>
      <c r="Q1569" s="421"/>
    </row>
    <row r="1570" spans="1:17">
      <c r="A1570" s="1665"/>
      <c r="B1570" s="18">
        <v>7</v>
      </c>
      <c r="C1570" s="482"/>
      <c r="D1570" s="415"/>
      <c r="E1570" s="415"/>
      <c r="F1570" s="850"/>
      <c r="G1570" s="850"/>
      <c r="H1570" s="850"/>
      <c r="I1570" s="850"/>
      <c r="J1570" s="530"/>
      <c r="K1570" s="552"/>
      <c r="L1570" s="530"/>
      <c r="M1570" s="483"/>
      <c r="N1570" s="530"/>
      <c r="O1570" s="420"/>
      <c r="P1570" s="420"/>
      <c r="Q1570" s="421"/>
    </row>
    <row r="1571" spans="1:17">
      <c r="A1571" s="1665"/>
      <c r="B1571" s="18">
        <v>8</v>
      </c>
      <c r="C1571" s="482"/>
      <c r="D1571" s="415"/>
      <c r="E1571" s="415"/>
      <c r="F1571" s="850"/>
      <c r="G1571" s="850"/>
      <c r="H1571" s="850"/>
      <c r="I1571" s="850"/>
      <c r="J1571" s="530"/>
      <c r="K1571" s="552"/>
      <c r="L1571" s="530"/>
      <c r="M1571" s="483"/>
      <c r="N1571" s="530"/>
      <c r="O1571" s="420"/>
      <c r="P1571" s="420"/>
      <c r="Q1571" s="421"/>
    </row>
    <row r="1572" spans="1:17">
      <c r="A1572" s="1665"/>
      <c r="B1572" s="18">
        <v>9</v>
      </c>
      <c r="C1572" s="482"/>
      <c r="D1572" s="415"/>
      <c r="E1572" s="415"/>
      <c r="F1572" s="850"/>
      <c r="G1572" s="850"/>
      <c r="H1572" s="850"/>
      <c r="I1572" s="850"/>
      <c r="J1572" s="530"/>
      <c r="K1572" s="552"/>
      <c r="L1572" s="530"/>
      <c r="M1572" s="483"/>
      <c r="N1572" s="530"/>
      <c r="O1572" s="420"/>
      <c r="P1572" s="420"/>
      <c r="Q1572" s="421"/>
    </row>
    <row r="1573" spans="1:17" ht="12" thickBot="1">
      <c r="A1573" s="1666"/>
      <c r="B1573" s="47">
        <v>10</v>
      </c>
      <c r="C1573" s="484"/>
      <c r="D1573" s="485"/>
      <c r="E1573" s="485"/>
      <c r="F1573" s="851"/>
      <c r="G1573" s="851"/>
      <c r="H1573" s="851"/>
      <c r="I1573" s="851"/>
      <c r="J1573" s="487"/>
      <c r="K1573" s="553"/>
      <c r="L1573" s="487"/>
      <c r="M1573" s="486"/>
      <c r="N1573" s="487"/>
      <c r="O1573" s="488"/>
      <c r="P1573" s="488"/>
      <c r="Q1573" s="489"/>
    </row>
    <row r="1574" spans="1:17">
      <c r="A1574" s="1668" t="s">
        <v>29</v>
      </c>
      <c r="B1574" s="299">
        <v>1</v>
      </c>
      <c r="C1574" s="492" t="s">
        <v>641</v>
      </c>
      <c r="D1574" s="263">
        <v>12</v>
      </c>
      <c r="E1574" s="263">
        <v>1986</v>
      </c>
      <c r="F1574" s="438">
        <v>11.38</v>
      </c>
      <c r="G1574" s="438">
        <v>0.65800000000000003</v>
      </c>
      <c r="H1574" s="438">
        <v>1.28</v>
      </c>
      <c r="I1574" s="446">
        <v>9.4410000000000007</v>
      </c>
      <c r="J1574" s="438">
        <v>682.92</v>
      </c>
      <c r="K1574" s="440">
        <v>9.4410000000000007</v>
      </c>
      <c r="L1574" s="438">
        <v>682.9</v>
      </c>
      <c r="M1574" s="490">
        <f>K1574/L1574</f>
        <v>1.3824864548250111E-2</v>
      </c>
      <c r="N1574" s="491">
        <v>308.60000000000002</v>
      </c>
      <c r="O1574" s="260">
        <f t="shared" ref="O1574:O1585" si="251">M1574*N1574</f>
        <v>4.266353199589985</v>
      </c>
      <c r="P1574" s="260">
        <f t="shared" ref="P1574:P1584" si="252">M1574*60*1000</f>
        <v>829.49187289500674</v>
      </c>
      <c r="Q1574" s="261">
        <f t="shared" ref="Q1574:Q1584" si="253">P1574*N1574/1000</f>
        <v>255.9811919753991</v>
      </c>
    </row>
    <row r="1575" spans="1:17">
      <c r="A1575" s="1722"/>
      <c r="B1575" s="293">
        <v>2</v>
      </c>
      <c r="C1575" s="492" t="s">
        <v>965</v>
      </c>
      <c r="D1575" s="263">
        <v>10</v>
      </c>
      <c r="E1575" s="263">
        <v>1979</v>
      </c>
      <c r="F1575" s="446">
        <v>11.69</v>
      </c>
      <c r="G1575" s="446">
        <v>0.88800000000000001</v>
      </c>
      <c r="H1575" s="446">
        <v>1.6</v>
      </c>
      <c r="I1575" s="446">
        <v>9.1999999999999993</v>
      </c>
      <c r="J1575" s="446">
        <v>556.73</v>
      </c>
      <c r="K1575" s="447">
        <v>9.1999999999999993</v>
      </c>
      <c r="L1575" s="446">
        <v>556.70000000000005</v>
      </c>
      <c r="M1575" s="490">
        <f>K1575/L1575</f>
        <v>1.6525956529549125E-2</v>
      </c>
      <c r="N1575" s="494">
        <v>308.60000000000002</v>
      </c>
      <c r="O1575" s="260">
        <f t="shared" si="251"/>
        <v>5.0999101850188602</v>
      </c>
      <c r="P1575" s="260">
        <f t="shared" si="252"/>
        <v>991.55739177294743</v>
      </c>
      <c r="Q1575" s="261">
        <f t="shared" si="253"/>
        <v>305.99461110113157</v>
      </c>
    </row>
    <row r="1576" spans="1:17">
      <c r="A1576" s="1722"/>
      <c r="B1576" s="293">
        <v>3</v>
      </c>
      <c r="C1576" s="492" t="s">
        <v>643</v>
      </c>
      <c r="D1576" s="263">
        <v>22</v>
      </c>
      <c r="E1576" s="263">
        <v>1991</v>
      </c>
      <c r="F1576" s="446">
        <v>22</v>
      </c>
      <c r="G1576" s="446">
        <v>1.7549999999999999</v>
      </c>
      <c r="H1576" s="446">
        <v>3.52</v>
      </c>
      <c r="I1576" s="446">
        <v>16.724</v>
      </c>
      <c r="J1576" s="446">
        <v>1170.08</v>
      </c>
      <c r="K1576" s="447">
        <v>16.72</v>
      </c>
      <c r="L1576" s="446">
        <v>1170.0999999999999</v>
      </c>
      <c r="M1576" s="493">
        <f t="shared" ref="M1576:M1583" si="254">K1576/L1576</f>
        <v>1.4289376976326811E-2</v>
      </c>
      <c r="N1576" s="494">
        <v>308.60000000000002</v>
      </c>
      <c r="O1576" s="260">
        <f t="shared" si="251"/>
        <v>4.4097017348944538</v>
      </c>
      <c r="P1576" s="260">
        <f t="shared" si="252"/>
        <v>857.36261857960858</v>
      </c>
      <c r="Q1576" s="267">
        <f t="shared" si="253"/>
        <v>264.58210409366723</v>
      </c>
    </row>
    <row r="1577" spans="1:17">
      <c r="A1577" s="1722"/>
      <c r="B1577" s="293">
        <v>4</v>
      </c>
      <c r="C1577" s="492" t="s">
        <v>966</v>
      </c>
      <c r="D1577" s="263">
        <v>22</v>
      </c>
      <c r="E1577" s="263">
        <v>1981</v>
      </c>
      <c r="F1577" s="446">
        <v>25.93</v>
      </c>
      <c r="G1577" s="446">
        <v>4.7380000000000004</v>
      </c>
      <c r="H1577" s="446">
        <v>3.36</v>
      </c>
      <c r="I1577" s="446">
        <v>17.829999999999998</v>
      </c>
      <c r="J1577" s="446">
        <v>1220.49</v>
      </c>
      <c r="K1577" s="447">
        <v>17.829999999999998</v>
      </c>
      <c r="L1577" s="446">
        <v>1220.49</v>
      </c>
      <c r="M1577" s="493">
        <f t="shared" si="254"/>
        <v>1.4608886594728344E-2</v>
      </c>
      <c r="N1577" s="494">
        <v>308.60000000000002</v>
      </c>
      <c r="O1577" s="266">
        <f t="shared" si="251"/>
        <v>4.5083024031331673</v>
      </c>
      <c r="P1577" s="260">
        <f t="shared" si="252"/>
        <v>876.53319568370068</v>
      </c>
      <c r="Q1577" s="267">
        <f t="shared" si="253"/>
        <v>270.49814418799008</v>
      </c>
    </row>
    <row r="1578" spans="1:17">
      <c r="A1578" s="1722"/>
      <c r="B1578" s="293">
        <v>5</v>
      </c>
      <c r="C1578" s="492" t="s">
        <v>642</v>
      </c>
      <c r="D1578" s="263">
        <v>20</v>
      </c>
      <c r="E1578" s="263">
        <v>1979</v>
      </c>
      <c r="F1578" s="446">
        <v>26.08</v>
      </c>
      <c r="G1578" s="446">
        <v>1.19</v>
      </c>
      <c r="H1578" s="446">
        <v>3.04</v>
      </c>
      <c r="I1578" s="446">
        <v>16.632999999999999</v>
      </c>
      <c r="J1578" s="446">
        <v>1052.0999999999999</v>
      </c>
      <c r="K1578" s="447">
        <v>16.63</v>
      </c>
      <c r="L1578" s="446">
        <v>1052.0999999999999</v>
      </c>
      <c r="M1578" s="493">
        <f t="shared" si="254"/>
        <v>1.5806482273548143E-2</v>
      </c>
      <c r="N1578" s="494">
        <v>308.60000000000002</v>
      </c>
      <c r="O1578" s="266">
        <f t="shared" si="251"/>
        <v>4.8778804296169573</v>
      </c>
      <c r="P1578" s="260">
        <f t="shared" si="252"/>
        <v>948.3889364128886</v>
      </c>
      <c r="Q1578" s="267">
        <f t="shared" si="253"/>
        <v>292.67282577701747</v>
      </c>
    </row>
    <row r="1579" spans="1:17">
      <c r="A1579" s="1722"/>
      <c r="B1579" s="293">
        <v>6</v>
      </c>
      <c r="C1579" s="492" t="s">
        <v>967</v>
      </c>
      <c r="D1579" s="263">
        <v>52</v>
      </c>
      <c r="E1579" s="263">
        <v>1968</v>
      </c>
      <c r="F1579" s="446">
        <v>56.42</v>
      </c>
      <c r="G1579" s="446">
        <v>4.5599999999999996</v>
      </c>
      <c r="H1579" s="446">
        <v>8</v>
      </c>
      <c r="I1579" s="446">
        <v>43.85</v>
      </c>
      <c r="J1579" s="446">
        <v>2620.4</v>
      </c>
      <c r="K1579" s="447">
        <v>43.9</v>
      </c>
      <c r="L1579" s="446">
        <v>2620.4</v>
      </c>
      <c r="M1579" s="493">
        <f t="shared" si="254"/>
        <v>1.6753167455350326E-2</v>
      </c>
      <c r="N1579" s="494">
        <v>308.60000000000002</v>
      </c>
      <c r="O1579" s="266">
        <f t="shared" si="251"/>
        <v>5.1700274767211107</v>
      </c>
      <c r="P1579" s="260">
        <f t="shared" si="252"/>
        <v>1005.1900473210196</v>
      </c>
      <c r="Q1579" s="267">
        <f t="shared" si="253"/>
        <v>310.20164860326668</v>
      </c>
    </row>
    <row r="1580" spans="1:17">
      <c r="A1580" s="1722"/>
      <c r="B1580" s="293">
        <v>7</v>
      </c>
      <c r="C1580" s="492" t="s">
        <v>514</v>
      </c>
      <c r="D1580" s="263">
        <v>42</v>
      </c>
      <c r="E1580" s="263">
        <v>1994</v>
      </c>
      <c r="F1580" s="446">
        <v>52.3</v>
      </c>
      <c r="G1580" s="446">
        <v>4.8</v>
      </c>
      <c r="H1580" s="446">
        <v>6.72</v>
      </c>
      <c r="I1580" s="446">
        <v>40.770000000000003</v>
      </c>
      <c r="J1580" s="446">
        <v>2415.4699999999998</v>
      </c>
      <c r="K1580" s="447">
        <v>40.770000000000003</v>
      </c>
      <c r="L1580" s="446">
        <v>2415.4699999999998</v>
      </c>
      <c r="M1580" s="493">
        <f t="shared" si="254"/>
        <v>1.6878702695541658E-2</v>
      </c>
      <c r="N1580" s="494">
        <v>308.60000000000002</v>
      </c>
      <c r="O1580" s="266">
        <f t="shared" si="251"/>
        <v>5.2087676518441564</v>
      </c>
      <c r="P1580" s="260">
        <f t="shared" si="252"/>
        <v>1012.7221617324996</v>
      </c>
      <c r="Q1580" s="267">
        <f t="shared" si="253"/>
        <v>312.52605911064938</v>
      </c>
    </row>
    <row r="1581" spans="1:17">
      <c r="A1581" s="1722"/>
      <c r="B1581" s="293">
        <v>8</v>
      </c>
      <c r="C1581" s="492" t="s">
        <v>968</v>
      </c>
      <c r="D1581" s="263">
        <v>80</v>
      </c>
      <c r="E1581" s="263">
        <v>1970</v>
      </c>
      <c r="F1581" s="446">
        <v>33.799999999999997</v>
      </c>
      <c r="G1581" s="446">
        <v>5.6</v>
      </c>
      <c r="H1581" s="446">
        <v>12.7</v>
      </c>
      <c r="I1581" s="446">
        <v>33.799999999999997</v>
      </c>
      <c r="J1581" s="446">
        <v>1906.3</v>
      </c>
      <c r="K1581" s="447">
        <v>33.799999999999997</v>
      </c>
      <c r="L1581" s="446">
        <v>1906.3</v>
      </c>
      <c r="M1581" s="493">
        <f t="shared" si="254"/>
        <v>1.7730682473902321E-2</v>
      </c>
      <c r="N1581" s="494">
        <v>308.60000000000002</v>
      </c>
      <c r="O1581" s="266">
        <f t="shared" si="251"/>
        <v>5.4716886114462566</v>
      </c>
      <c r="P1581" s="260">
        <f t="shared" si="252"/>
        <v>1063.8409484341394</v>
      </c>
      <c r="Q1581" s="267">
        <f t="shared" si="253"/>
        <v>328.30131668677541</v>
      </c>
    </row>
    <row r="1582" spans="1:17">
      <c r="A1582" s="1722"/>
      <c r="B1582" s="293">
        <v>9</v>
      </c>
      <c r="C1582" s="492" t="s">
        <v>969</v>
      </c>
      <c r="D1582" s="263">
        <v>70</v>
      </c>
      <c r="E1582" s="263">
        <v>1978</v>
      </c>
      <c r="F1582" s="446">
        <v>76.8</v>
      </c>
      <c r="G1582" s="446">
        <v>6.74</v>
      </c>
      <c r="H1582" s="446">
        <v>11.2</v>
      </c>
      <c r="I1582" s="446">
        <v>58.85</v>
      </c>
      <c r="J1582" s="446">
        <v>3231.2</v>
      </c>
      <c r="K1582" s="447">
        <v>58.85</v>
      </c>
      <c r="L1582" s="446">
        <v>3231.2</v>
      </c>
      <c r="M1582" s="493">
        <f t="shared" si="254"/>
        <v>1.8213047784104978E-2</v>
      </c>
      <c r="N1582" s="494">
        <v>308.60000000000002</v>
      </c>
      <c r="O1582" s="266">
        <f t="shared" si="251"/>
        <v>5.620546546174797</v>
      </c>
      <c r="P1582" s="260">
        <f t="shared" si="252"/>
        <v>1092.7828670462986</v>
      </c>
      <c r="Q1582" s="267">
        <f t="shared" si="253"/>
        <v>337.23279277048778</v>
      </c>
    </row>
    <row r="1583" spans="1:17" ht="12" thickBot="1">
      <c r="A1583" s="1740"/>
      <c r="B1583" s="307">
        <v>10</v>
      </c>
      <c r="C1583" s="536" t="s">
        <v>970</v>
      </c>
      <c r="D1583" s="449">
        <v>40</v>
      </c>
      <c r="E1583" s="449" t="s">
        <v>55</v>
      </c>
      <c r="F1583" s="452">
        <v>52.9</v>
      </c>
      <c r="G1583" s="452">
        <v>3.9</v>
      </c>
      <c r="H1583" s="452">
        <v>6.4</v>
      </c>
      <c r="I1583" s="452">
        <v>42.5</v>
      </c>
      <c r="J1583" s="452">
        <v>2264.86</v>
      </c>
      <c r="K1583" s="454">
        <v>42.55</v>
      </c>
      <c r="L1583" s="452">
        <v>2264.86</v>
      </c>
      <c r="M1583" s="495">
        <f t="shared" si="254"/>
        <v>1.878703319410471E-2</v>
      </c>
      <c r="N1583" s="496">
        <v>308.60000000000002</v>
      </c>
      <c r="O1583" s="458">
        <f t="shared" si="251"/>
        <v>5.7976784437007138</v>
      </c>
      <c r="P1583" s="458">
        <f t="shared" si="252"/>
        <v>1127.2219916462827</v>
      </c>
      <c r="Q1583" s="459">
        <f t="shared" si="253"/>
        <v>347.86070662204287</v>
      </c>
    </row>
    <row r="1584" spans="1:17" ht="12" thickBot="1">
      <c r="A1584" s="1589" t="s">
        <v>30</v>
      </c>
      <c r="B1584" s="324">
        <v>1</v>
      </c>
      <c r="C1584" s="497" t="s">
        <v>971</v>
      </c>
      <c r="D1584" s="460">
        <v>22</v>
      </c>
      <c r="E1584" s="460">
        <v>1983</v>
      </c>
      <c r="F1584" s="463">
        <v>31</v>
      </c>
      <c r="G1584" s="463">
        <v>2.13</v>
      </c>
      <c r="H1584" s="463">
        <v>3.36</v>
      </c>
      <c r="I1584" s="463">
        <v>25.49</v>
      </c>
      <c r="J1584" s="463">
        <v>1216.04</v>
      </c>
      <c r="K1584" s="464">
        <v>25.49</v>
      </c>
      <c r="L1584" s="539">
        <v>1216.04</v>
      </c>
      <c r="M1584" s="500">
        <f>K1584/L1584</f>
        <v>2.0961481530212822E-2</v>
      </c>
      <c r="N1584" s="501">
        <v>308.60000000000002</v>
      </c>
      <c r="O1584" s="502">
        <f>M1584*N1584</f>
        <v>6.4687132002236778</v>
      </c>
      <c r="P1584" s="502">
        <f>M1584*60*1000</f>
        <v>1257.6888918127693</v>
      </c>
      <c r="Q1584" s="503">
        <f>P1584*N1584/1000</f>
        <v>388.12279201342062</v>
      </c>
    </row>
    <row r="1585" spans="1:17">
      <c r="A1585" s="1590"/>
      <c r="B1585" s="316">
        <v>2</v>
      </c>
      <c r="C1585" s="497" t="s">
        <v>972</v>
      </c>
      <c r="D1585" s="465">
        <v>70</v>
      </c>
      <c r="E1585" s="465">
        <v>1977</v>
      </c>
      <c r="F1585" s="468">
        <v>89</v>
      </c>
      <c r="G1585" s="468">
        <v>6.29</v>
      </c>
      <c r="H1585" s="468">
        <v>11.2</v>
      </c>
      <c r="I1585" s="468">
        <v>71.5</v>
      </c>
      <c r="J1585" s="468">
        <v>3364.42</v>
      </c>
      <c r="K1585" s="469">
        <v>71.5</v>
      </c>
      <c r="L1585" s="468">
        <v>3364.42</v>
      </c>
      <c r="M1585" s="505">
        <f t="shared" ref="M1585:M1593" si="255">K1585/L1585</f>
        <v>2.1251805660411006E-2</v>
      </c>
      <c r="N1585" s="507">
        <v>308.60000000000002</v>
      </c>
      <c r="O1585" s="278">
        <f t="shared" ref="O1585:O1593" si="256">M1585*N1585</f>
        <v>6.5583072268028371</v>
      </c>
      <c r="P1585" s="502">
        <f t="shared" ref="P1585:P1593" si="257">M1585*60*1000</f>
        <v>1275.1083396246604</v>
      </c>
      <c r="Q1585" s="279">
        <f t="shared" ref="Q1585:Q1593" si="258">P1585*N1585/1000</f>
        <v>393.49843360817027</v>
      </c>
    </row>
    <row r="1586" spans="1:17">
      <c r="A1586" s="1590"/>
      <c r="B1586" s="316">
        <v>3</v>
      </c>
      <c r="C1586" s="504" t="s">
        <v>973</v>
      </c>
      <c r="D1586" s="465">
        <v>133</v>
      </c>
      <c r="E1586" s="465">
        <v>1977</v>
      </c>
      <c r="F1586" s="468">
        <v>102</v>
      </c>
      <c r="G1586" s="468">
        <v>7.3</v>
      </c>
      <c r="H1586" s="468">
        <v>1.04</v>
      </c>
      <c r="I1586" s="468">
        <v>93.61</v>
      </c>
      <c r="J1586" s="468">
        <v>4393.08</v>
      </c>
      <c r="K1586" s="469">
        <v>93.6</v>
      </c>
      <c r="L1586" s="468">
        <v>4393.08</v>
      </c>
      <c r="M1586" s="505">
        <f t="shared" si="255"/>
        <v>2.1306236171433252E-2</v>
      </c>
      <c r="N1586" s="507">
        <v>308.60000000000002</v>
      </c>
      <c r="O1586" s="278">
        <f t="shared" si="256"/>
        <v>6.5751044825043019</v>
      </c>
      <c r="P1586" s="502">
        <f t="shared" si="257"/>
        <v>1278.3741702859952</v>
      </c>
      <c r="Q1586" s="279">
        <f t="shared" si="258"/>
        <v>394.50626895025817</v>
      </c>
    </row>
    <row r="1587" spans="1:17">
      <c r="A1587" s="1590"/>
      <c r="B1587" s="316">
        <v>4</v>
      </c>
      <c r="C1587" s="504" t="s">
        <v>974</v>
      </c>
      <c r="D1587" s="465">
        <v>40</v>
      </c>
      <c r="E1587" s="465">
        <v>1994</v>
      </c>
      <c r="F1587" s="468">
        <v>58.3</v>
      </c>
      <c r="G1587" s="468">
        <v>3.72</v>
      </c>
      <c r="H1587" s="468">
        <v>6.4</v>
      </c>
      <c r="I1587" s="468">
        <v>48.17</v>
      </c>
      <c r="J1587" s="468">
        <v>2151.86</v>
      </c>
      <c r="K1587" s="469">
        <v>48.17</v>
      </c>
      <c r="L1587" s="468">
        <v>2151.86</v>
      </c>
      <c r="M1587" s="505">
        <f t="shared" si="255"/>
        <v>2.2385285288076363E-2</v>
      </c>
      <c r="N1587" s="507">
        <v>308.60000000000002</v>
      </c>
      <c r="O1587" s="278">
        <f t="shared" si="256"/>
        <v>6.9080990399003657</v>
      </c>
      <c r="P1587" s="502">
        <f t="shared" si="257"/>
        <v>1343.1171172845818</v>
      </c>
      <c r="Q1587" s="279">
        <f t="shared" si="258"/>
        <v>414.48594239402195</v>
      </c>
    </row>
    <row r="1588" spans="1:17">
      <c r="A1588" s="1590"/>
      <c r="B1588" s="316">
        <v>5</v>
      </c>
      <c r="C1588" s="504" t="s">
        <v>975</v>
      </c>
      <c r="D1588" s="465">
        <v>20</v>
      </c>
      <c r="E1588" s="465">
        <v>1995</v>
      </c>
      <c r="F1588" s="468">
        <v>28.8</v>
      </c>
      <c r="G1588" s="468">
        <v>1.48</v>
      </c>
      <c r="H1588" s="468">
        <v>3.2</v>
      </c>
      <c r="I1588" s="468">
        <v>24.11</v>
      </c>
      <c r="J1588" s="468">
        <v>1108.2</v>
      </c>
      <c r="K1588" s="469">
        <v>24.11</v>
      </c>
      <c r="L1588" s="468">
        <v>1108.2</v>
      </c>
      <c r="M1588" s="505">
        <f t="shared" si="255"/>
        <v>2.1756000721891353E-2</v>
      </c>
      <c r="N1588" s="507">
        <v>308.60000000000002</v>
      </c>
      <c r="O1588" s="278">
        <f t="shared" si="256"/>
        <v>6.7139018227756724</v>
      </c>
      <c r="P1588" s="502">
        <f t="shared" si="257"/>
        <v>1305.3600433134811</v>
      </c>
      <c r="Q1588" s="279">
        <f t="shared" si="258"/>
        <v>402.8341093665403</v>
      </c>
    </row>
    <row r="1589" spans="1:17" ht="12" thickBot="1">
      <c r="A1589" s="1590"/>
      <c r="B1589" s="316">
        <v>6</v>
      </c>
      <c r="C1589" s="504" t="s">
        <v>976</v>
      </c>
      <c r="D1589" s="465">
        <v>20</v>
      </c>
      <c r="E1589" s="465">
        <v>1975</v>
      </c>
      <c r="F1589" s="468">
        <v>28.46</v>
      </c>
      <c r="G1589" s="468">
        <v>2.48</v>
      </c>
      <c r="H1589" s="468">
        <v>3.04</v>
      </c>
      <c r="I1589" s="468">
        <v>22.93</v>
      </c>
      <c r="J1589" s="468">
        <v>1053.8699999999999</v>
      </c>
      <c r="K1589" s="469">
        <v>22.936</v>
      </c>
      <c r="L1589" s="468">
        <v>1053.8699999999999</v>
      </c>
      <c r="M1589" s="505">
        <f t="shared" si="255"/>
        <v>2.1763595130329171E-2</v>
      </c>
      <c r="N1589" s="507">
        <v>308.60000000000002</v>
      </c>
      <c r="O1589" s="278">
        <f t="shared" si="256"/>
        <v>6.7162454572195829</v>
      </c>
      <c r="P1589" s="502">
        <f t="shared" si="257"/>
        <v>1305.8157078197503</v>
      </c>
      <c r="Q1589" s="279">
        <f t="shared" si="258"/>
        <v>402.97472743317496</v>
      </c>
    </row>
    <row r="1590" spans="1:17">
      <c r="A1590" s="1590"/>
      <c r="B1590" s="316">
        <v>7</v>
      </c>
      <c r="C1590" s="497" t="s">
        <v>977</v>
      </c>
      <c r="D1590" s="465">
        <v>40</v>
      </c>
      <c r="E1590" s="465">
        <v>1991</v>
      </c>
      <c r="F1590" s="468">
        <v>60.4</v>
      </c>
      <c r="G1590" s="468">
        <v>4.38</v>
      </c>
      <c r="H1590" s="468">
        <v>6.25</v>
      </c>
      <c r="I1590" s="468">
        <v>49.76</v>
      </c>
      <c r="J1590" s="468">
        <v>2273.96</v>
      </c>
      <c r="K1590" s="469">
        <v>49.76</v>
      </c>
      <c r="L1590" s="468">
        <v>2273.96</v>
      </c>
      <c r="M1590" s="505">
        <f t="shared" si="255"/>
        <v>2.1882530915231579E-2</v>
      </c>
      <c r="N1590" s="507">
        <v>308.60000000000002</v>
      </c>
      <c r="O1590" s="278">
        <f t="shared" si="256"/>
        <v>6.7529490404404653</v>
      </c>
      <c r="P1590" s="502">
        <f t="shared" si="257"/>
        <v>1312.9518549138947</v>
      </c>
      <c r="Q1590" s="279">
        <f t="shared" si="258"/>
        <v>405.17694242642796</v>
      </c>
    </row>
    <row r="1591" spans="1:17">
      <c r="A1591" s="1590"/>
      <c r="B1591" s="316">
        <v>8</v>
      </c>
      <c r="C1591" s="504" t="s">
        <v>978</v>
      </c>
      <c r="D1591" s="465">
        <v>12</v>
      </c>
      <c r="E1591" s="465">
        <v>1969</v>
      </c>
      <c r="F1591" s="468">
        <v>19.559999999999999</v>
      </c>
      <c r="G1591" s="468">
        <v>1.97</v>
      </c>
      <c r="H1591" s="468">
        <v>1.92</v>
      </c>
      <c r="I1591" s="468">
        <v>15.66</v>
      </c>
      <c r="J1591" s="468">
        <v>690.91</v>
      </c>
      <c r="K1591" s="469">
        <v>15.66</v>
      </c>
      <c r="L1591" s="468">
        <v>690.91</v>
      </c>
      <c r="M1591" s="505">
        <f t="shared" si="255"/>
        <v>2.2665759650316249E-2</v>
      </c>
      <c r="N1591" s="507">
        <v>308.60000000000002</v>
      </c>
      <c r="O1591" s="278">
        <f t="shared" si="256"/>
        <v>6.9946534280875952</v>
      </c>
      <c r="P1591" s="502">
        <f t="shared" si="257"/>
        <v>1359.945579018975</v>
      </c>
      <c r="Q1591" s="279">
        <f t="shared" si="258"/>
        <v>419.67920568525568</v>
      </c>
    </row>
    <row r="1592" spans="1:17">
      <c r="A1592" s="1590"/>
      <c r="B1592" s="316">
        <v>9</v>
      </c>
      <c r="C1592" s="504" t="s">
        <v>979</v>
      </c>
      <c r="D1592" s="465">
        <v>40</v>
      </c>
      <c r="E1592" s="465">
        <v>1974</v>
      </c>
      <c r="F1592" s="468">
        <v>60</v>
      </c>
      <c r="G1592" s="468">
        <v>4.41</v>
      </c>
      <c r="H1592" s="468">
        <v>5.94</v>
      </c>
      <c r="I1592" s="468">
        <v>49.64</v>
      </c>
      <c r="J1592" s="468">
        <v>2255.44</v>
      </c>
      <c r="K1592" s="469">
        <v>49.64</v>
      </c>
      <c r="L1592" s="468">
        <v>2255.44</v>
      </c>
      <c r="M1592" s="505">
        <f t="shared" si="255"/>
        <v>2.2009009328556733E-2</v>
      </c>
      <c r="N1592" s="507">
        <v>308.60000000000002</v>
      </c>
      <c r="O1592" s="278">
        <f t="shared" si="256"/>
        <v>6.7919802787926082</v>
      </c>
      <c r="P1592" s="502">
        <f t="shared" si="257"/>
        <v>1320.5405597134038</v>
      </c>
      <c r="Q1592" s="279">
        <f t="shared" si="258"/>
        <v>407.51881672755644</v>
      </c>
    </row>
    <row r="1593" spans="1:17" ht="12" thickBot="1">
      <c r="A1593" s="1719"/>
      <c r="B1593" s="354">
        <v>10</v>
      </c>
      <c r="C1593" s="504" t="s">
        <v>980</v>
      </c>
      <c r="D1593" s="472">
        <v>40</v>
      </c>
      <c r="E1593" s="472">
        <v>1976</v>
      </c>
      <c r="F1593" s="475">
        <v>60.4</v>
      </c>
      <c r="G1593" s="475">
        <v>3.18</v>
      </c>
      <c r="H1593" s="475">
        <v>6.4</v>
      </c>
      <c r="I1593" s="475">
        <v>50.81</v>
      </c>
      <c r="J1593" s="475">
        <v>2272.19</v>
      </c>
      <c r="K1593" s="476">
        <v>50.81</v>
      </c>
      <c r="L1593" s="475">
        <v>2272.19</v>
      </c>
      <c r="M1593" s="508">
        <f t="shared" si="255"/>
        <v>2.2361686302641945E-2</v>
      </c>
      <c r="N1593" s="543">
        <v>308.60000000000002</v>
      </c>
      <c r="O1593" s="282">
        <f t="shared" si="256"/>
        <v>6.9008163929953046</v>
      </c>
      <c r="P1593" s="282">
        <f t="shared" si="257"/>
        <v>1341.7011781585165</v>
      </c>
      <c r="Q1593" s="283">
        <f t="shared" si="258"/>
        <v>414.0489835797182</v>
      </c>
    </row>
    <row r="1594" spans="1:17" ht="12" thickBot="1">
      <c r="A1594" s="1720" t="s">
        <v>117</v>
      </c>
      <c r="B1594" s="24">
        <v>1</v>
      </c>
      <c r="C1594" s="116" t="s">
        <v>645</v>
      </c>
      <c r="D1594" s="382">
        <v>10</v>
      </c>
      <c r="E1594" s="382">
        <v>1958</v>
      </c>
      <c r="F1594" s="224">
        <v>12.75</v>
      </c>
      <c r="G1594" s="224">
        <v>0.71299999999999997</v>
      </c>
      <c r="H1594" s="224">
        <v>0.1</v>
      </c>
      <c r="I1594" s="224">
        <v>11.93</v>
      </c>
      <c r="J1594" s="224">
        <v>381.36</v>
      </c>
      <c r="K1594" s="225">
        <v>11.93</v>
      </c>
      <c r="L1594" s="332">
        <v>381.36</v>
      </c>
      <c r="M1594" s="308">
        <f>K1594/L1594</f>
        <v>3.1282777428151873E-2</v>
      </c>
      <c r="N1594" s="309">
        <v>308.60000000000002</v>
      </c>
      <c r="O1594" s="310">
        <f>M1594*N1594</f>
        <v>9.6538651143276688</v>
      </c>
      <c r="P1594" s="310">
        <f>M1594*60*1000</f>
        <v>1876.9666456891123</v>
      </c>
      <c r="Q1594" s="311">
        <f>P1594*N1594/1000</f>
        <v>579.23190685966006</v>
      </c>
    </row>
    <row r="1595" spans="1:17">
      <c r="A1595" s="1593"/>
      <c r="B1595" s="26">
        <v>2</v>
      </c>
      <c r="C1595" s="116" t="s">
        <v>646</v>
      </c>
      <c r="D1595" s="384">
        <v>8</v>
      </c>
      <c r="E1595" s="384" t="s">
        <v>55</v>
      </c>
      <c r="F1595" s="230">
        <v>12.7</v>
      </c>
      <c r="G1595" s="230">
        <v>0</v>
      </c>
      <c r="H1595" s="230">
        <v>0</v>
      </c>
      <c r="I1595" s="230">
        <v>12.7</v>
      </c>
      <c r="J1595" s="230">
        <v>402.9</v>
      </c>
      <c r="K1595" s="385">
        <v>12.7</v>
      </c>
      <c r="L1595" s="230">
        <v>402.9</v>
      </c>
      <c r="M1595" s="386">
        <f t="shared" ref="M1595:M1603" si="259">K1595/L1595</f>
        <v>3.1521469347232565E-2</v>
      </c>
      <c r="N1595" s="387">
        <v>308.60000000000002</v>
      </c>
      <c r="O1595" s="388">
        <f t="shared" ref="O1595:O1603" si="260">M1595*N1595</f>
        <v>9.7275254405559703</v>
      </c>
      <c r="P1595" s="310">
        <f t="shared" ref="P1595:P1603" si="261">M1595*60*1000</f>
        <v>1891.288160833954</v>
      </c>
      <c r="Q1595" s="389">
        <f t="shared" ref="Q1595:Q1603" si="262">P1595*N1595/1000</f>
        <v>583.65152643335819</v>
      </c>
    </row>
    <row r="1596" spans="1:17">
      <c r="A1596" s="1593"/>
      <c r="B1596" s="26">
        <v>3</v>
      </c>
      <c r="C1596" s="383" t="s">
        <v>515</v>
      </c>
      <c r="D1596" s="384">
        <v>12</v>
      </c>
      <c r="E1596" s="384">
        <v>1959</v>
      </c>
      <c r="F1596" s="230">
        <v>18.2</v>
      </c>
      <c r="G1596" s="230">
        <v>0.82</v>
      </c>
      <c r="H1596" s="230">
        <v>0.61</v>
      </c>
      <c r="I1596" s="230">
        <v>16.760000000000002</v>
      </c>
      <c r="J1596" s="230">
        <v>527.71</v>
      </c>
      <c r="K1596" s="385">
        <v>16.760000000000002</v>
      </c>
      <c r="L1596" s="230">
        <v>527.71</v>
      </c>
      <c r="M1596" s="386">
        <f t="shared" si="259"/>
        <v>3.175986810937826E-2</v>
      </c>
      <c r="N1596" s="387">
        <v>308.60000000000002</v>
      </c>
      <c r="O1596" s="388">
        <f t="shared" si="260"/>
        <v>9.8010952985541326</v>
      </c>
      <c r="P1596" s="310">
        <f t="shared" si="261"/>
        <v>1905.5920865626956</v>
      </c>
      <c r="Q1596" s="389">
        <f t="shared" si="262"/>
        <v>588.06571791324791</v>
      </c>
    </row>
    <row r="1597" spans="1:17">
      <c r="A1597" s="1593"/>
      <c r="B1597" s="26">
        <v>4</v>
      </c>
      <c r="C1597" s="383" t="s">
        <v>644</v>
      </c>
      <c r="D1597" s="384">
        <v>10</v>
      </c>
      <c r="E1597" s="384">
        <v>1976</v>
      </c>
      <c r="F1597" s="230">
        <v>9.4</v>
      </c>
      <c r="G1597" s="230">
        <v>0.59</v>
      </c>
      <c r="H1597" s="230">
        <v>0.09</v>
      </c>
      <c r="I1597" s="230">
        <v>8.75</v>
      </c>
      <c r="J1597" s="230">
        <v>268.02</v>
      </c>
      <c r="K1597" s="385">
        <v>8.75</v>
      </c>
      <c r="L1597" s="230">
        <v>268.02</v>
      </c>
      <c r="M1597" s="386">
        <f t="shared" si="259"/>
        <v>3.2646817401686443E-2</v>
      </c>
      <c r="N1597" s="387">
        <v>308.60000000000002</v>
      </c>
      <c r="O1597" s="388">
        <f t="shared" si="260"/>
        <v>10.074807850160436</v>
      </c>
      <c r="P1597" s="310">
        <f t="shared" si="261"/>
        <v>1958.8090441011866</v>
      </c>
      <c r="Q1597" s="389">
        <f t="shared" si="262"/>
        <v>604.48847100962632</v>
      </c>
    </row>
    <row r="1598" spans="1:17">
      <c r="A1598" s="1593"/>
      <c r="B1598" s="26">
        <v>5</v>
      </c>
      <c r="C1598" s="383" t="s">
        <v>516</v>
      </c>
      <c r="D1598" s="384">
        <v>8</v>
      </c>
      <c r="E1598" s="384">
        <v>1955</v>
      </c>
      <c r="F1598" s="230">
        <v>13.7</v>
      </c>
      <c r="G1598" s="230">
        <v>0</v>
      </c>
      <c r="H1598" s="230">
        <v>0</v>
      </c>
      <c r="I1598" s="230">
        <v>13.7</v>
      </c>
      <c r="J1598" s="230">
        <v>391.58</v>
      </c>
      <c r="K1598" s="385">
        <v>13.7</v>
      </c>
      <c r="L1598" s="230">
        <v>391.58</v>
      </c>
      <c r="M1598" s="386">
        <f t="shared" si="259"/>
        <v>3.4986465090147606E-2</v>
      </c>
      <c r="N1598" s="387">
        <v>308.60000000000002</v>
      </c>
      <c r="O1598" s="388">
        <f t="shared" si="260"/>
        <v>10.796823126819552</v>
      </c>
      <c r="P1598" s="310">
        <f t="shared" si="261"/>
        <v>2099.1879054088563</v>
      </c>
      <c r="Q1598" s="389">
        <f t="shared" si="262"/>
        <v>647.80938760917309</v>
      </c>
    </row>
    <row r="1599" spans="1:17">
      <c r="A1599" s="1593"/>
      <c r="B1599" s="26">
        <v>6</v>
      </c>
      <c r="C1599" s="383" t="s">
        <v>519</v>
      </c>
      <c r="D1599" s="384">
        <v>8</v>
      </c>
      <c r="E1599" s="384">
        <v>1955</v>
      </c>
      <c r="F1599" s="230">
        <v>15.9</v>
      </c>
      <c r="G1599" s="230">
        <v>0</v>
      </c>
      <c r="H1599" s="230">
        <v>0</v>
      </c>
      <c r="I1599" s="230">
        <v>13.65</v>
      </c>
      <c r="J1599" s="230">
        <v>390.37</v>
      </c>
      <c r="K1599" s="385">
        <v>13.65</v>
      </c>
      <c r="L1599" s="230">
        <v>390.37</v>
      </c>
      <c r="M1599" s="386">
        <f t="shared" si="259"/>
        <v>3.496682634423752E-2</v>
      </c>
      <c r="N1599" s="387">
        <v>308.60000000000002</v>
      </c>
      <c r="O1599" s="388">
        <f t="shared" si="260"/>
        <v>10.790762609831699</v>
      </c>
      <c r="P1599" s="310">
        <f t="shared" si="261"/>
        <v>2098.0095806542513</v>
      </c>
      <c r="Q1599" s="389">
        <f t="shared" si="262"/>
        <v>647.44575658990198</v>
      </c>
    </row>
    <row r="1600" spans="1:17">
      <c r="A1600" s="1593"/>
      <c r="B1600" s="26">
        <v>7</v>
      </c>
      <c r="C1600" s="383" t="s">
        <v>981</v>
      </c>
      <c r="D1600" s="384">
        <v>10</v>
      </c>
      <c r="E1600" s="384">
        <v>1955</v>
      </c>
      <c r="F1600" s="230">
        <v>13.2</v>
      </c>
      <c r="G1600" s="230">
        <v>0</v>
      </c>
      <c r="H1600" s="230">
        <v>0</v>
      </c>
      <c r="I1600" s="230">
        <v>13.2</v>
      </c>
      <c r="J1600" s="230">
        <v>365.19</v>
      </c>
      <c r="K1600" s="385">
        <v>13.2</v>
      </c>
      <c r="L1600" s="230">
        <v>365.19</v>
      </c>
      <c r="M1600" s="386">
        <f t="shared" si="259"/>
        <v>3.6145568060461673E-2</v>
      </c>
      <c r="N1600" s="387">
        <v>308.60000000000002</v>
      </c>
      <c r="O1600" s="388">
        <f t="shared" si="260"/>
        <v>11.154522303458473</v>
      </c>
      <c r="P1600" s="310">
        <f t="shared" si="261"/>
        <v>2168.7340836277003</v>
      </c>
      <c r="Q1600" s="389">
        <f t="shared" si="262"/>
        <v>669.27133820750828</v>
      </c>
    </row>
    <row r="1601" spans="1:17">
      <c r="A1601" s="1593"/>
      <c r="B1601" s="26">
        <v>8</v>
      </c>
      <c r="C1601" s="383" t="s">
        <v>518</v>
      </c>
      <c r="D1601" s="384">
        <v>12</v>
      </c>
      <c r="E1601" s="384">
        <v>1960</v>
      </c>
      <c r="F1601" s="230">
        <v>19</v>
      </c>
      <c r="G1601" s="230">
        <v>0</v>
      </c>
      <c r="H1601" s="230">
        <v>0</v>
      </c>
      <c r="I1601" s="230">
        <v>19</v>
      </c>
      <c r="J1601" s="230">
        <v>524.47</v>
      </c>
      <c r="K1601" s="385">
        <v>19</v>
      </c>
      <c r="L1601" s="230">
        <v>524.47</v>
      </c>
      <c r="M1601" s="386">
        <f t="shared" si="259"/>
        <v>3.6227048258241655E-2</v>
      </c>
      <c r="N1601" s="387">
        <v>308.60000000000002</v>
      </c>
      <c r="O1601" s="388">
        <f t="shared" si="260"/>
        <v>11.179667092493375</v>
      </c>
      <c r="P1601" s="310">
        <f t="shared" si="261"/>
        <v>2173.6228954944995</v>
      </c>
      <c r="Q1601" s="389">
        <f t="shared" si="262"/>
        <v>670.78002554960256</v>
      </c>
    </row>
    <row r="1602" spans="1:17">
      <c r="A1602" s="1593"/>
      <c r="B1602" s="26">
        <v>9</v>
      </c>
      <c r="C1602" s="383" t="s">
        <v>517</v>
      </c>
      <c r="D1602" s="384">
        <v>12</v>
      </c>
      <c r="E1602" s="384">
        <v>1960</v>
      </c>
      <c r="F1602" s="383">
        <v>20.5</v>
      </c>
      <c r="G1602" s="383">
        <v>0</v>
      </c>
      <c r="H1602" s="383">
        <v>0</v>
      </c>
      <c r="I1602" s="383">
        <v>20.5</v>
      </c>
      <c r="J1602" s="383">
        <v>533.29</v>
      </c>
      <c r="K1602" s="384">
        <v>20.5</v>
      </c>
      <c r="L1602" s="383">
        <v>533.29</v>
      </c>
      <c r="M1602" s="386">
        <f t="shared" si="259"/>
        <v>3.8440623300643177E-2</v>
      </c>
      <c r="N1602" s="387">
        <v>308.60000000000002</v>
      </c>
      <c r="O1602" s="388">
        <f t="shared" si="260"/>
        <v>11.862776350578486</v>
      </c>
      <c r="P1602" s="310">
        <f t="shared" si="261"/>
        <v>2306.4373980385908</v>
      </c>
      <c r="Q1602" s="389">
        <f t="shared" si="262"/>
        <v>711.76658103470913</v>
      </c>
    </row>
    <row r="1603" spans="1:17" ht="12" thickBot="1">
      <c r="A1603" s="1594"/>
      <c r="B1603" s="29">
        <v>10</v>
      </c>
      <c r="C1603" s="390" t="s">
        <v>520</v>
      </c>
      <c r="D1603" s="391">
        <v>12</v>
      </c>
      <c r="E1603" s="391">
        <v>1960</v>
      </c>
      <c r="F1603" s="390">
        <v>24.5</v>
      </c>
      <c r="G1603" s="231">
        <v>1.01</v>
      </c>
      <c r="H1603" s="231">
        <v>0.09</v>
      </c>
      <c r="I1603" s="231">
        <v>23.39</v>
      </c>
      <c r="J1603" s="390">
        <v>550.28</v>
      </c>
      <c r="K1603" s="392">
        <v>23.39</v>
      </c>
      <c r="L1603" s="390">
        <v>550.28</v>
      </c>
      <c r="M1603" s="393">
        <f t="shared" si="259"/>
        <v>4.2505633495674933E-2</v>
      </c>
      <c r="N1603" s="394">
        <v>308.60000000000002</v>
      </c>
      <c r="O1603" s="396">
        <f t="shared" si="260"/>
        <v>13.117238496765285</v>
      </c>
      <c r="P1603" s="396">
        <f t="shared" si="261"/>
        <v>2550.3380097404961</v>
      </c>
      <c r="Q1603" s="232">
        <f t="shared" si="262"/>
        <v>787.03430980591725</v>
      </c>
    </row>
    <row r="1606" spans="1:17" ht="15">
      <c r="A1606" s="1563" t="s">
        <v>569</v>
      </c>
      <c r="B1606" s="1563"/>
      <c r="C1606" s="1563"/>
      <c r="D1606" s="1563"/>
      <c r="E1606" s="1563"/>
      <c r="F1606" s="1563"/>
      <c r="G1606" s="1563"/>
      <c r="H1606" s="1563"/>
      <c r="I1606" s="1563"/>
      <c r="J1606" s="1563"/>
      <c r="K1606" s="1563"/>
      <c r="L1606" s="1563"/>
      <c r="M1606" s="1563"/>
      <c r="N1606" s="1563"/>
      <c r="O1606" s="1563"/>
      <c r="P1606" s="1563"/>
      <c r="Q1606" s="1563"/>
    </row>
    <row r="1607" spans="1:17" ht="13.5" thickBot="1">
      <c r="A1607" s="1672" t="s">
        <v>780</v>
      </c>
      <c r="B1607" s="1672"/>
      <c r="C1607" s="1672"/>
      <c r="D1607" s="1672"/>
      <c r="E1607" s="1672"/>
      <c r="F1607" s="1672"/>
      <c r="G1607" s="1672"/>
      <c r="H1607" s="1672"/>
      <c r="I1607" s="1672"/>
      <c r="J1607" s="1672"/>
      <c r="K1607" s="1672"/>
      <c r="L1607" s="1672"/>
      <c r="M1607" s="1672"/>
      <c r="N1607" s="1672"/>
      <c r="O1607" s="1672"/>
      <c r="P1607" s="1672"/>
      <c r="Q1607" s="1672"/>
    </row>
    <row r="1608" spans="1:17">
      <c r="A1608" s="1581" t="s">
        <v>1</v>
      </c>
      <c r="B1608" s="1584" t="s">
        <v>0</v>
      </c>
      <c r="C1608" s="1565" t="s">
        <v>2</v>
      </c>
      <c r="D1608" s="1565" t="s">
        <v>3</v>
      </c>
      <c r="E1608" s="1565" t="s">
        <v>13</v>
      </c>
      <c r="F1608" s="1575" t="s">
        <v>14</v>
      </c>
      <c r="G1608" s="1576"/>
      <c r="H1608" s="1576"/>
      <c r="I1608" s="1577"/>
      <c r="J1608" s="1565" t="s">
        <v>4</v>
      </c>
      <c r="K1608" s="1565" t="s">
        <v>15</v>
      </c>
      <c r="L1608" s="1565" t="s">
        <v>5</v>
      </c>
      <c r="M1608" s="1565" t="s">
        <v>6</v>
      </c>
      <c r="N1608" s="1565" t="s">
        <v>16</v>
      </c>
      <c r="O1608" s="1621" t="s">
        <v>17</v>
      </c>
      <c r="P1608" s="1565" t="s">
        <v>25</v>
      </c>
      <c r="Q1608" s="1567" t="s">
        <v>26</v>
      </c>
    </row>
    <row r="1609" spans="1:17" ht="33.75">
      <c r="A1609" s="1582"/>
      <c r="B1609" s="1585"/>
      <c r="C1609" s="1587"/>
      <c r="D1609" s="1566"/>
      <c r="E1609" s="1566"/>
      <c r="F1609" s="920" t="s">
        <v>18</v>
      </c>
      <c r="G1609" s="920" t="s">
        <v>19</v>
      </c>
      <c r="H1609" s="920" t="s">
        <v>20</v>
      </c>
      <c r="I1609" s="920" t="s">
        <v>21</v>
      </c>
      <c r="J1609" s="1566"/>
      <c r="K1609" s="1566"/>
      <c r="L1609" s="1566"/>
      <c r="M1609" s="1566"/>
      <c r="N1609" s="1566"/>
      <c r="O1609" s="1622"/>
      <c r="P1609" s="1566"/>
      <c r="Q1609" s="1568"/>
    </row>
    <row r="1610" spans="1:17" ht="12" thickBot="1">
      <c r="A1610" s="1583"/>
      <c r="B1610" s="1586"/>
      <c r="C1610" s="1588"/>
      <c r="D1610" s="43" t="s">
        <v>7</v>
      </c>
      <c r="E1610" s="43" t="s">
        <v>8</v>
      </c>
      <c r="F1610" s="43" t="s">
        <v>9</v>
      </c>
      <c r="G1610" s="43" t="s">
        <v>9</v>
      </c>
      <c r="H1610" s="43" t="s">
        <v>9</v>
      </c>
      <c r="I1610" s="43" t="s">
        <v>9</v>
      </c>
      <c r="J1610" s="43" t="s">
        <v>22</v>
      </c>
      <c r="K1610" s="43" t="s">
        <v>9</v>
      </c>
      <c r="L1610" s="43" t="s">
        <v>22</v>
      </c>
      <c r="M1610" s="43" t="s">
        <v>23</v>
      </c>
      <c r="N1610" s="43" t="s">
        <v>10</v>
      </c>
      <c r="O1610" s="43" t="s">
        <v>24</v>
      </c>
      <c r="P1610" s="44" t="s">
        <v>27</v>
      </c>
      <c r="Q1610" s="45" t="s">
        <v>28</v>
      </c>
    </row>
    <row r="1611" spans="1:17" ht="12" thickBot="1">
      <c r="A1611" s="1664" t="s">
        <v>11</v>
      </c>
      <c r="B1611" s="46">
        <v>1</v>
      </c>
      <c r="C1611" s="479" t="s">
        <v>570</v>
      </c>
      <c r="D1611" s="480">
        <v>40</v>
      </c>
      <c r="E1611" s="480">
        <v>1990</v>
      </c>
      <c r="F1611" s="112">
        <f>G1611+H1611+I1611</f>
        <v>38.099000000000004</v>
      </c>
      <c r="G1611" s="347">
        <v>2.8420000000000001</v>
      </c>
      <c r="H1611" s="112">
        <v>6.4</v>
      </c>
      <c r="I1611" s="347">
        <v>28.856999999999999</v>
      </c>
      <c r="J1611" s="112">
        <v>2290.61</v>
      </c>
      <c r="K1611" s="347">
        <v>28.86</v>
      </c>
      <c r="L1611" s="112">
        <v>2290.61</v>
      </c>
      <c r="M1611" s="348">
        <f>K1611/L1611</f>
        <v>1.259926395152383E-2</v>
      </c>
      <c r="N1611" s="347">
        <v>216</v>
      </c>
      <c r="O1611" s="353">
        <f>M1611*N1611*1.09</f>
        <v>2.9663707047467707</v>
      </c>
      <c r="P1611" s="353">
        <f>M1611*60*1000</f>
        <v>755.95583709142977</v>
      </c>
      <c r="Q1611" s="176">
        <f>P1611*N1611/1000</f>
        <v>163.28646081174884</v>
      </c>
    </row>
    <row r="1612" spans="1:17" ht="12" thickBot="1">
      <c r="A1612" s="1665"/>
      <c r="B1612" s="18">
        <v>2</v>
      </c>
      <c r="C1612" s="482" t="s">
        <v>571</v>
      </c>
      <c r="D1612" s="415">
        <v>39</v>
      </c>
      <c r="E1612" s="415">
        <v>1983</v>
      </c>
      <c r="F1612" s="112">
        <f t="shared" ref="F1612:F1616" si="263">G1612+H1612+I1612</f>
        <v>42.241</v>
      </c>
      <c r="G1612" s="418">
        <v>2.7090000000000001</v>
      </c>
      <c r="H1612" s="418">
        <v>6.24</v>
      </c>
      <c r="I1612" s="418">
        <v>33.292000000000002</v>
      </c>
      <c r="J1612" s="418">
        <v>2190.15</v>
      </c>
      <c r="K1612" s="418">
        <v>33.299999999999997</v>
      </c>
      <c r="L1612" s="418">
        <v>2190.15</v>
      </c>
      <c r="M1612" s="483">
        <f t="shared" ref="M1612:M1616" si="264">K1612/L1612</f>
        <v>1.5204438052188204E-2</v>
      </c>
      <c r="N1612" s="347">
        <v>216</v>
      </c>
      <c r="O1612" s="353">
        <f t="shared" ref="O1612:O1616" si="265">M1612*N1612*1.09</f>
        <v>3.5797328950071909</v>
      </c>
      <c r="P1612" s="353">
        <f t="shared" ref="P1612:P1616" si="266">M1612*60*1000</f>
        <v>912.2662831312922</v>
      </c>
      <c r="Q1612" s="176">
        <f t="shared" ref="Q1612:Q1616" si="267">P1612*N1612/1000</f>
        <v>197.04951715635912</v>
      </c>
    </row>
    <row r="1613" spans="1:17" ht="12" thickBot="1">
      <c r="A1613" s="1665"/>
      <c r="B1613" s="18">
        <v>3</v>
      </c>
      <c r="C1613" s="482" t="s">
        <v>572</v>
      </c>
      <c r="D1613" s="415">
        <v>40</v>
      </c>
      <c r="E1613" s="415">
        <v>1992</v>
      </c>
      <c r="F1613" s="112">
        <f t="shared" si="263"/>
        <v>48.671999999999997</v>
      </c>
      <c r="G1613" s="418">
        <v>4.7039999999999997</v>
      </c>
      <c r="H1613" s="418">
        <v>6.4</v>
      </c>
      <c r="I1613" s="418">
        <v>37.567999999999998</v>
      </c>
      <c r="J1613" s="418">
        <v>2169.38</v>
      </c>
      <c r="K1613" s="418">
        <v>37.6</v>
      </c>
      <c r="L1613" s="418">
        <v>2169.38</v>
      </c>
      <c r="M1613" s="483">
        <f t="shared" si="264"/>
        <v>1.7332140980372272E-2</v>
      </c>
      <c r="N1613" s="347">
        <v>216</v>
      </c>
      <c r="O1613" s="353">
        <f t="shared" si="265"/>
        <v>4.0806792724188483</v>
      </c>
      <c r="P1613" s="353">
        <f t="shared" si="266"/>
        <v>1039.9284588223363</v>
      </c>
      <c r="Q1613" s="176">
        <f t="shared" si="267"/>
        <v>224.62454710562463</v>
      </c>
    </row>
    <row r="1614" spans="1:17" ht="12" thickBot="1">
      <c r="A1614" s="1665"/>
      <c r="B1614" s="18">
        <v>4</v>
      </c>
      <c r="C1614" s="482" t="s">
        <v>573</v>
      </c>
      <c r="D1614" s="415">
        <v>20</v>
      </c>
      <c r="E1614" s="415">
        <v>1993</v>
      </c>
      <c r="F1614" s="112">
        <f t="shared" si="263"/>
        <v>24.899000000000001</v>
      </c>
      <c r="G1614" s="418">
        <v>1.7989999999999999</v>
      </c>
      <c r="H1614" s="418">
        <v>3.2</v>
      </c>
      <c r="I1614" s="418">
        <v>19.899999999999999</v>
      </c>
      <c r="J1614" s="418">
        <v>1238.6099999999999</v>
      </c>
      <c r="K1614" s="418">
        <v>19.899999999999999</v>
      </c>
      <c r="L1614" s="418">
        <v>1238.6099999999999</v>
      </c>
      <c r="M1614" s="483">
        <f t="shared" si="264"/>
        <v>1.606639700955103E-2</v>
      </c>
      <c r="N1614" s="347">
        <v>216</v>
      </c>
      <c r="O1614" s="353">
        <f t="shared" si="265"/>
        <v>3.7826725119286948</v>
      </c>
      <c r="P1614" s="353">
        <f t="shared" si="266"/>
        <v>963.98382057306173</v>
      </c>
      <c r="Q1614" s="176">
        <f t="shared" si="267"/>
        <v>208.22050524378133</v>
      </c>
    </row>
    <row r="1615" spans="1:17" ht="12" thickBot="1">
      <c r="A1615" s="1665"/>
      <c r="B1615" s="18">
        <v>5</v>
      </c>
      <c r="C1615" s="482" t="s">
        <v>781</v>
      </c>
      <c r="D1615" s="415">
        <v>6</v>
      </c>
      <c r="E1615" s="415"/>
      <c r="F1615" s="112">
        <f t="shared" si="263"/>
        <v>9.2990000000000013</v>
      </c>
      <c r="G1615" s="418">
        <v>0.76800000000000002</v>
      </c>
      <c r="H1615" s="418">
        <v>0</v>
      </c>
      <c r="I1615" s="418">
        <v>8.5310000000000006</v>
      </c>
      <c r="J1615" s="418">
        <v>379.07</v>
      </c>
      <c r="K1615" s="418">
        <v>8.5</v>
      </c>
      <c r="L1615" s="418">
        <v>379.07</v>
      </c>
      <c r="M1615" s="483">
        <f t="shared" si="264"/>
        <v>2.2423299126810351E-2</v>
      </c>
      <c r="N1615" s="347">
        <v>216</v>
      </c>
      <c r="O1615" s="353">
        <f t="shared" si="265"/>
        <v>5.2793415464162292</v>
      </c>
      <c r="P1615" s="353">
        <f t="shared" si="266"/>
        <v>1345.3979476086211</v>
      </c>
      <c r="Q1615" s="176">
        <f t="shared" si="267"/>
        <v>290.60595668346213</v>
      </c>
    </row>
    <row r="1616" spans="1:17">
      <c r="A1616" s="1665"/>
      <c r="B1616" s="18">
        <v>6</v>
      </c>
      <c r="C1616" s="482" t="s">
        <v>782</v>
      </c>
      <c r="D1616" s="415">
        <v>9</v>
      </c>
      <c r="E1616" s="415"/>
      <c r="F1616" s="112">
        <f t="shared" si="263"/>
        <v>15.899000000000001</v>
      </c>
      <c r="G1616" s="418">
        <v>3.3250000000000002</v>
      </c>
      <c r="H1616" s="418">
        <v>1.44</v>
      </c>
      <c r="I1616" s="418">
        <v>11.134</v>
      </c>
      <c r="J1616" s="418">
        <v>553.67999999999995</v>
      </c>
      <c r="K1616" s="418">
        <v>11.1</v>
      </c>
      <c r="L1616" s="418">
        <v>553.67999999999995</v>
      </c>
      <c r="M1616" s="483">
        <f t="shared" si="264"/>
        <v>2.0047680970957955E-2</v>
      </c>
      <c r="N1616" s="347">
        <v>216</v>
      </c>
      <c r="O1616" s="353">
        <f t="shared" si="265"/>
        <v>4.7200260078023417</v>
      </c>
      <c r="P1616" s="353">
        <f t="shared" si="266"/>
        <v>1202.8608582574773</v>
      </c>
      <c r="Q1616" s="176">
        <f t="shared" si="267"/>
        <v>259.8179453836151</v>
      </c>
    </row>
    <row r="1617" spans="1:17">
      <c r="A1617" s="1665"/>
      <c r="B1617" s="18">
        <v>7</v>
      </c>
      <c r="C1617" s="482"/>
      <c r="D1617" s="415"/>
      <c r="E1617" s="415"/>
      <c r="F1617" s="850"/>
      <c r="G1617" s="850"/>
      <c r="H1617" s="850"/>
      <c r="I1617" s="850"/>
      <c r="J1617" s="530"/>
      <c r="K1617" s="552"/>
      <c r="L1617" s="530"/>
      <c r="M1617" s="483"/>
      <c r="N1617" s="530"/>
      <c r="O1617" s="420"/>
      <c r="P1617" s="420"/>
      <c r="Q1617" s="421"/>
    </row>
    <row r="1618" spans="1:17">
      <c r="A1618" s="1665"/>
      <c r="B1618" s="18">
        <v>8</v>
      </c>
      <c r="C1618" s="482"/>
      <c r="D1618" s="415"/>
      <c r="E1618" s="415"/>
      <c r="F1618" s="850"/>
      <c r="G1618" s="850"/>
      <c r="H1618" s="850"/>
      <c r="I1618" s="850"/>
      <c r="J1618" s="530"/>
      <c r="K1618" s="552"/>
      <c r="L1618" s="530"/>
      <c r="M1618" s="483"/>
      <c r="N1618" s="530"/>
      <c r="O1618" s="420"/>
      <c r="P1618" s="420"/>
      <c r="Q1618" s="421"/>
    </row>
    <row r="1619" spans="1:17">
      <c r="A1619" s="1665"/>
      <c r="B1619" s="18">
        <v>9</v>
      </c>
      <c r="C1619" s="482"/>
      <c r="D1619" s="415"/>
      <c r="E1619" s="415"/>
      <c r="F1619" s="850"/>
      <c r="G1619" s="850"/>
      <c r="H1619" s="850"/>
      <c r="I1619" s="850"/>
      <c r="J1619" s="530"/>
      <c r="K1619" s="552"/>
      <c r="L1619" s="530"/>
      <c r="M1619" s="483"/>
      <c r="N1619" s="530"/>
      <c r="O1619" s="420"/>
      <c r="P1619" s="420"/>
      <c r="Q1619" s="421"/>
    </row>
    <row r="1620" spans="1:17" ht="12" thickBot="1">
      <c r="A1620" s="1666"/>
      <c r="B1620" s="47">
        <v>10</v>
      </c>
      <c r="C1620" s="484"/>
      <c r="D1620" s="485"/>
      <c r="E1620" s="485"/>
      <c r="F1620" s="851"/>
      <c r="G1620" s="851"/>
      <c r="H1620" s="851"/>
      <c r="I1620" s="851"/>
      <c r="J1620" s="487"/>
      <c r="K1620" s="553"/>
      <c r="L1620" s="487"/>
      <c r="M1620" s="486"/>
      <c r="N1620" s="487"/>
      <c r="O1620" s="488"/>
      <c r="P1620" s="488"/>
      <c r="Q1620" s="489"/>
    </row>
    <row r="1621" spans="1:17">
      <c r="A1621" s="1668" t="s">
        <v>29</v>
      </c>
      <c r="B1621" s="299">
        <v>1</v>
      </c>
      <c r="C1621" s="294" t="s">
        <v>574</v>
      </c>
      <c r="D1621" s="293">
        <v>40</v>
      </c>
      <c r="E1621" s="293">
        <v>1992</v>
      </c>
      <c r="F1621" s="334">
        <f t="shared" ref="F1621:F1627" si="268">G1621+H1621+I1621</f>
        <v>54.899000000000001</v>
      </c>
      <c r="G1621" s="338">
        <v>3.45</v>
      </c>
      <c r="H1621" s="338">
        <v>6.4</v>
      </c>
      <c r="I1621" s="336">
        <v>45.048999999999999</v>
      </c>
      <c r="J1621" s="338">
        <v>2256.0300000000002</v>
      </c>
      <c r="K1621" s="336">
        <v>45.048999999999999</v>
      </c>
      <c r="L1621" s="338">
        <v>2256.0300000000002</v>
      </c>
      <c r="M1621" s="974">
        <f>K1621/L1621</f>
        <v>1.9968262833384307E-2</v>
      </c>
      <c r="N1621" s="975">
        <v>216</v>
      </c>
      <c r="O1621" s="972">
        <f>M1621*N1621*1.09</f>
        <v>4.7013278014920017</v>
      </c>
      <c r="P1621" s="972">
        <f>M1621*60*1000</f>
        <v>1198.0957700030583</v>
      </c>
      <c r="Q1621" s="973">
        <f t="shared" ref="Q1621:Q1627" si="269">P1621*N1621/1000</f>
        <v>258.78868632066059</v>
      </c>
    </row>
    <row r="1622" spans="1:17">
      <c r="A1622" s="1722"/>
      <c r="B1622" s="293">
        <v>2</v>
      </c>
      <c r="C1622" s="294" t="s">
        <v>575</v>
      </c>
      <c r="D1622" s="293">
        <v>40</v>
      </c>
      <c r="E1622" s="293">
        <v>1992</v>
      </c>
      <c r="F1622" s="334">
        <f t="shared" si="268"/>
        <v>54.998999999999995</v>
      </c>
      <c r="G1622" s="336">
        <v>4.117</v>
      </c>
      <c r="H1622" s="336">
        <v>6.4</v>
      </c>
      <c r="I1622" s="336">
        <v>44.481999999999999</v>
      </c>
      <c r="J1622" s="336">
        <v>2289.4899999999998</v>
      </c>
      <c r="K1622" s="336">
        <v>44.481999999999999</v>
      </c>
      <c r="L1622" s="336">
        <v>2289.4899999999998</v>
      </c>
      <c r="M1622" s="974">
        <f>K1622/L1622</f>
        <v>1.9428781082249762E-2</v>
      </c>
      <c r="N1622" s="975">
        <v>216</v>
      </c>
      <c r="O1622" s="972">
        <f t="shared" ref="O1622:O1627" si="270">M1622*N1622*1.09</f>
        <v>4.5743122180048843</v>
      </c>
      <c r="P1622" s="972">
        <f t="shared" ref="P1622:P1627" si="271">M1622*60*1000</f>
        <v>1165.7268649349858</v>
      </c>
      <c r="Q1622" s="973">
        <f t="shared" si="269"/>
        <v>251.79700282595692</v>
      </c>
    </row>
    <row r="1623" spans="1:17">
      <c r="A1623" s="1722"/>
      <c r="B1623" s="293">
        <v>3</v>
      </c>
      <c r="C1623" s="294" t="s">
        <v>576</v>
      </c>
      <c r="D1623" s="293">
        <v>39</v>
      </c>
      <c r="E1623" s="293">
        <v>1988</v>
      </c>
      <c r="F1623" s="334">
        <f t="shared" si="268"/>
        <v>56.999000000000002</v>
      </c>
      <c r="G1623" s="336">
        <v>4.0309999999999997</v>
      </c>
      <c r="H1623" s="336">
        <v>6.24</v>
      </c>
      <c r="I1623" s="336">
        <v>46.728000000000002</v>
      </c>
      <c r="J1623" s="336">
        <v>2275.19</v>
      </c>
      <c r="K1623" s="336">
        <v>46.728000000000002</v>
      </c>
      <c r="L1623" s="336">
        <v>2275.19</v>
      </c>
      <c r="M1623" s="295">
        <f t="shared" ref="M1623:M1627" si="272">K1623/L1623</f>
        <v>2.0538064952817129E-2</v>
      </c>
      <c r="N1623" s="975">
        <v>216</v>
      </c>
      <c r="O1623" s="972">
        <f t="shared" si="270"/>
        <v>4.8354820124912647</v>
      </c>
      <c r="P1623" s="972">
        <f t="shared" si="271"/>
        <v>1232.2838971690278</v>
      </c>
      <c r="Q1623" s="298">
        <f t="shared" si="269"/>
        <v>266.17332178851001</v>
      </c>
    </row>
    <row r="1624" spans="1:17">
      <c r="A1624" s="1722"/>
      <c r="B1624" s="293">
        <v>4</v>
      </c>
      <c r="C1624" s="294" t="s">
        <v>577</v>
      </c>
      <c r="D1624" s="293">
        <v>50</v>
      </c>
      <c r="E1624" s="293">
        <v>1980</v>
      </c>
      <c r="F1624" s="334">
        <f t="shared" si="268"/>
        <v>64.799000000000007</v>
      </c>
      <c r="G1624" s="336">
        <v>3.7069999999999999</v>
      </c>
      <c r="H1624" s="336">
        <v>8</v>
      </c>
      <c r="I1624" s="336">
        <v>53.091999999999999</v>
      </c>
      <c r="J1624" s="336">
        <v>2615.04</v>
      </c>
      <c r="K1624" s="336">
        <v>53.091999999999999</v>
      </c>
      <c r="L1624" s="336">
        <v>2615.04</v>
      </c>
      <c r="M1624" s="295">
        <f t="shared" si="272"/>
        <v>2.0302557513460596E-2</v>
      </c>
      <c r="N1624" s="975">
        <v>216</v>
      </c>
      <c r="O1624" s="972">
        <f t="shared" si="270"/>
        <v>4.7800341409691631</v>
      </c>
      <c r="P1624" s="972">
        <f t="shared" si="271"/>
        <v>1218.1534508076356</v>
      </c>
      <c r="Q1624" s="298">
        <f t="shared" si="269"/>
        <v>263.12114537444933</v>
      </c>
    </row>
    <row r="1625" spans="1:17">
      <c r="A1625" s="1722"/>
      <c r="B1625" s="293">
        <v>5</v>
      </c>
      <c r="C1625" s="294" t="s">
        <v>578</v>
      </c>
      <c r="D1625" s="293">
        <v>40</v>
      </c>
      <c r="E1625" s="293">
        <v>1987</v>
      </c>
      <c r="F1625" s="334">
        <f t="shared" si="268"/>
        <v>59.899000000000001</v>
      </c>
      <c r="G1625" s="336">
        <v>3.133</v>
      </c>
      <c r="H1625" s="336">
        <v>6.4</v>
      </c>
      <c r="I1625" s="336">
        <v>50.366</v>
      </c>
      <c r="J1625" s="336">
        <v>2272</v>
      </c>
      <c r="K1625" s="336">
        <v>50.366</v>
      </c>
      <c r="L1625" s="336">
        <v>2272</v>
      </c>
      <c r="M1625" s="295">
        <f t="shared" si="272"/>
        <v>2.2168133802816903E-2</v>
      </c>
      <c r="N1625" s="975">
        <v>216</v>
      </c>
      <c r="O1625" s="972">
        <f t="shared" si="270"/>
        <v>5.2192654225352122</v>
      </c>
      <c r="P1625" s="972">
        <f t="shared" si="271"/>
        <v>1330.0880281690143</v>
      </c>
      <c r="Q1625" s="298">
        <f t="shared" si="269"/>
        <v>287.29901408450706</v>
      </c>
    </row>
    <row r="1626" spans="1:17">
      <c r="A1626" s="1722"/>
      <c r="B1626" s="293">
        <v>6</v>
      </c>
      <c r="C1626" s="294" t="s">
        <v>579</v>
      </c>
      <c r="D1626" s="293">
        <v>24</v>
      </c>
      <c r="E1626" s="293">
        <v>1993</v>
      </c>
      <c r="F1626" s="334">
        <f t="shared" si="268"/>
        <v>37.651000000000003</v>
      </c>
      <c r="G1626" s="336">
        <v>0</v>
      </c>
      <c r="H1626" s="336">
        <v>0</v>
      </c>
      <c r="I1626" s="336">
        <v>37.651000000000003</v>
      </c>
      <c r="J1626" s="336">
        <v>1614.06</v>
      </c>
      <c r="K1626" s="336">
        <v>37.651000000000003</v>
      </c>
      <c r="L1626" s="336">
        <v>1614.06</v>
      </c>
      <c r="M1626" s="295">
        <f t="shared" si="272"/>
        <v>2.3326889954524619E-2</v>
      </c>
      <c r="N1626" s="975">
        <v>216</v>
      </c>
      <c r="O1626" s="972">
        <f t="shared" si="270"/>
        <v>5.4920829708932768</v>
      </c>
      <c r="P1626" s="972">
        <f t="shared" si="271"/>
        <v>1399.613397271477</v>
      </c>
      <c r="Q1626" s="298">
        <f t="shared" si="269"/>
        <v>302.31649381063903</v>
      </c>
    </row>
    <row r="1627" spans="1:17">
      <c r="A1627" s="1722"/>
      <c r="B1627" s="293">
        <v>7</v>
      </c>
      <c r="C1627" s="294" t="s">
        <v>100</v>
      </c>
      <c r="D1627" s="293">
        <v>39</v>
      </c>
      <c r="E1627" s="293">
        <v>1973</v>
      </c>
      <c r="F1627" s="334">
        <f t="shared" si="268"/>
        <v>51.656000000000006</v>
      </c>
      <c r="G1627" s="336">
        <v>3.0449999999999999</v>
      </c>
      <c r="H1627" s="336">
        <v>6.24</v>
      </c>
      <c r="I1627" s="336">
        <v>42.371000000000002</v>
      </c>
      <c r="J1627" s="336">
        <v>1882.15</v>
      </c>
      <c r="K1627" s="336">
        <v>42.371000000000002</v>
      </c>
      <c r="L1627" s="336">
        <v>1882.15</v>
      </c>
      <c r="M1627" s="295">
        <f t="shared" si="272"/>
        <v>2.2512020827245436E-2</v>
      </c>
      <c r="N1627" s="975">
        <v>216</v>
      </c>
      <c r="O1627" s="972">
        <f t="shared" si="270"/>
        <v>5.3002301835666659</v>
      </c>
      <c r="P1627" s="972">
        <f t="shared" si="271"/>
        <v>1350.7212496347261</v>
      </c>
      <c r="Q1627" s="298">
        <f t="shared" si="269"/>
        <v>291.75578992110081</v>
      </c>
    </row>
    <row r="1628" spans="1:17">
      <c r="A1628" s="1722"/>
      <c r="B1628" s="293">
        <v>8</v>
      </c>
      <c r="C1628" s="294"/>
      <c r="D1628" s="293"/>
      <c r="E1628" s="293"/>
      <c r="F1628" s="336"/>
      <c r="G1628" s="336"/>
      <c r="H1628" s="336"/>
      <c r="I1628" s="336"/>
      <c r="J1628" s="336"/>
      <c r="K1628" s="343"/>
      <c r="L1628" s="336"/>
      <c r="M1628" s="295"/>
      <c r="N1628" s="296"/>
      <c r="O1628" s="297"/>
      <c r="P1628" s="972"/>
      <c r="Q1628" s="298"/>
    </row>
    <row r="1629" spans="1:17">
      <c r="A1629" s="1722"/>
      <c r="B1629" s="293">
        <v>9</v>
      </c>
      <c r="C1629" s="294"/>
      <c r="D1629" s="293"/>
      <c r="E1629" s="293"/>
      <c r="F1629" s="336"/>
      <c r="G1629" s="336"/>
      <c r="H1629" s="336"/>
      <c r="I1629" s="336"/>
      <c r="J1629" s="336"/>
      <c r="K1629" s="343"/>
      <c r="L1629" s="336"/>
      <c r="M1629" s="295"/>
      <c r="N1629" s="296"/>
      <c r="O1629" s="297"/>
      <c r="P1629" s="972"/>
      <c r="Q1629" s="298"/>
    </row>
    <row r="1630" spans="1:17" ht="12" thickBot="1">
      <c r="A1630" s="1723"/>
      <c r="B1630" s="300">
        <v>10</v>
      </c>
      <c r="C1630" s="326"/>
      <c r="D1630" s="300"/>
      <c r="E1630" s="300"/>
      <c r="F1630" s="344"/>
      <c r="G1630" s="344"/>
      <c r="H1630" s="344"/>
      <c r="I1630" s="344"/>
      <c r="J1630" s="344"/>
      <c r="K1630" s="981"/>
      <c r="L1630" s="344"/>
      <c r="M1630" s="345"/>
      <c r="N1630" s="346"/>
      <c r="O1630" s="301"/>
      <c r="P1630" s="301"/>
      <c r="Q1630" s="302"/>
    </row>
    <row r="1631" spans="1:17">
      <c r="A1631" s="1670" t="s">
        <v>30</v>
      </c>
      <c r="B1631" s="114">
        <v>1</v>
      </c>
      <c r="C1631" s="513" t="s">
        <v>580</v>
      </c>
      <c r="D1631" s="114">
        <v>39</v>
      </c>
      <c r="E1631" s="114">
        <v>1982</v>
      </c>
      <c r="F1631" s="209">
        <f t="shared" ref="F1631:F1637" si="273">G1631+H1631+I1631</f>
        <v>55.66</v>
      </c>
      <c r="G1631" s="515">
        <v>2.9420000000000002</v>
      </c>
      <c r="H1631" s="514">
        <v>6.08</v>
      </c>
      <c r="I1631" s="514">
        <v>46.637999999999998</v>
      </c>
      <c r="J1631" s="514">
        <v>2093.63</v>
      </c>
      <c r="K1631" s="514">
        <v>46.637999999999998</v>
      </c>
      <c r="L1631" s="514">
        <v>2093.63</v>
      </c>
      <c r="M1631" s="210">
        <f>K1631/L1631</f>
        <v>2.2276142393832719E-2</v>
      </c>
      <c r="N1631" s="211">
        <v>216</v>
      </c>
      <c r="O1631" s="212">
        <f>M1631*N1631*1.09</f>
        <v>5.2446949652039763</v>
      </c>
      <c r="P1631" s="212">
        <f>M1631*60*1000</f>
        <v>1336.568543629963</v>
      </c>
      <c r="Q1631" s="213">
        <f>P1631*N1631/1000</f>
        <v>288.69880542407202</v>
      </c>
    </row>
    <row r="1632" spans="1:17">
      <c r="A1632" s="1671"/>
      <c r="B1632" s="115">
        <v>2</v>
      </c>
      <c r="C1632" s="122" t="s">
        <v>581</v>
      </c>
      <c r="D1632" s="115">
        <v>20</v>
      </c>
      <c r="E1632" s="115">
        <v>1970</v>
      </c>
      <c r="F1632" s="209">
        <f t="shared" si="273"/>
        <v>30.399000000000001</v>
      </c>
      <c r="G1632" s="519">
        <v>1.081</v>
      </c>
      <c r="H1632" s="519">
        <v>3.2</v>
      </c>
      <c r="I1632" s="516">
        <v>26.117999999999999</v>
      </c>
      <c r="J1632" s="516">
        <v>957.46</v>
      </c>
      <c r="K1632" s="516">
        <v>26.117999999999999</v>
      </c>
      <c r="L1632" s="516">
        <v>957.46</v>
      </c>
      <c r="M1632" s="518">
        <f t="shared" ref="M1632:M1637" si="274">K1632/L1632</f>
        <v>2.7278424163933737E-2</v>
      </c>
      <c r="N1632" s="211">
        <v>216</v>
      </c>
      <c r="O1632" s="212">
        <f t="shared" ref="O1632:O1637" si="275">M1632*N1632*1.09</f>
        <v>6.42243218515656</v>
      </c>
      <c r="P1632" s="212">
        <f t="shared" ref="P1632:P1637" si="276">M1632*60*1000</f>
        <v>1636.7054498360242</v>
      </c>
      <c r="Q1632" s="521">
        <f t="shared" ref="Q1632:Q1637" si="277">P1632*N1632/1000</f>
        <v>353.52837716458123</v>
      </c>
    </row>
    <row r="1633" spans="1:17">
      <c r="A1633" s="1671"/>
      <c r="B1633" s="115">
        <v>3</v>
      </c>
      <c r="C1633" s="122" t="s">
        <v>582</v>
      </c>
      <c r="D1633" s="115">
        <v>20</v>
      </c>
      <c r="E1633" s="115">
        <v>1986</v>
      </c>
      <c r="F1633" s="209">
        <f>G1633+H1633+I1633</f>
        <v>35.798999999999999</v>
      </c>
      <c r="G1633" s="519">
        <v>1.9750000000000001</v>
      </c>
      <c r="H1633" s="519">
        <v>3.2</v>
      </c>
      <c r="I1633" s="516">
        <v>30.623999999999999</v>
      </c>
      <c r="J1633" s="516">
        <v>1062.4000000000001</v>
      </c>
      <c r="K1633" s="516">
        <v>30.623999999999999</v>
      </c>
      <c r="L1633" s="516">
        <v>1062.4000000000001</v>
      </c>
      <c r="M1633" s="518">
        <f t="shared" si="274"/>
        <v>2.8825301204819274E-2</v>
      </c>
      <c r="N1633" s="211">
        <v>216</v>
      </c>
      <c r="O1633" s="212">
        <f t="shared" si="275"/>
        <v>6.78662891566265</v>
      </c>
      <c r="P1633" s="212">
        <f t="shared" si="276"/>
        <v>1729.5180722891564</v>
      </c>
      <c r="Q1633" s="521">
        <f t="shared" si="277"/>
        <v>373.57590361445779</v>
      </c>
    </row>
    <row r="1634" spans="1:17">
      <c r="A1634" s="1671"/>
      <c r="B1634" s="115">
        <v>4</v>
      </c>
      <c r="C1634" s="122" t="s">
        <v>583</v>
      </c>
      <c r="D1634" s="115">
        <v>18</v>
      </c>
      <c r="E1634" s="115">
        <v>1977</v>
      </c>
      <c r="F1634" s="209">
        <f t="shared" si="273"/>
        <v>26.169</v>
      </c>
      <c r="G1634" s="519">
        <v>1.1120000000000001</v>
      </c>
      <c r="H1634" s="519">
        <v>2.88</v>
      </c>
      <c r="I1634" s="516">
        <v>22.177</v>
      </c>
      <c r="J1634" s="516">
        <v>787</v>
      </c>
      <c r="K1634" s="516">
        <v>22.177</v>
      </c>
      <c r="L1634" s="516">
        <v>787</v>
      </c>
      <c r="M1634" s="518">
        <f t="shared" si="274"/>
        <v>2.8179161372299873E-2</v>
      </c>
      <c r="N1634" s="211">
        <v>216</v>
      </c>
      <c r="O1634" s="212">
        <f t="shared" si="275"/>
        <v>6.6345017534942823</v>
      </c>
      <c r="P1634" s="212">
        <f t="shared" si="276"/>
        <v>1690.7496823379925</v>
      </c>
      <c r="Q1634" s="521">
        <f t="shared" si="277"/>
        <v>365.20193138500633</v>
      </c>
    </row>
    <row r="1635" spans="1:17">
      <c r="A1635" s="1671"/>
      <c r="B1635" s="115">
        <v>5</v>
      </c>
      <c r="C1635" s="122" t="s">
        <v>584</v>
      </c>
      <c r="D1635" s="115">
        <v>20</v>
      </c>
      <c r="E1635" s="115">
        <v>1976</v>
      </c>
      <c r="F1635" s="209">
        <f t="shared" si="273"/>
        <v>26.818999999999999</v>
      </c>
      <c r="G1635" s="519">
        <v>1.117</v>
      </c>
      <c r="H1635" s="519">
        <v>3.2</v>
      </c>
      <c r="I1635" s="516">
        <v>22.501999999999999</v>
      </c>
      <c r="J1635" s="516">
        <v>712.6</v>
      </c>
      <c r="K1635" s="516">
        <v>22.501999999999999</v>
      </c>
      <c r="L1635" s="516">
        <v>712.6</v>
      </c>
      <c r="M1635" s="518">
        <f t="shared" si="274"/>
        <v>3.1577322481055291E-2</v>
      </c>
      <c r="N1635" s="211">
        <v>216</v>
      </c>
      <c r="O1635" s="212">
        <f t="shared" si="275"/>
        <v>7.434564804939658</v>
      </c>
      <c r="P1635" s="212">
        <f t="shared" si="276"/>
        <v>1894.6393488633175</v>
      </c>
      <c r="Q1635" s="521">
        <f t="shared" si="277"/>
        <v>409.24209935447664</v>
      </c>
    </row>
    <row r="1636" spans="1:17">
      <c r="A1636" s="1671"/>
      <c r="B1636" s="115">
        <v>6</v>
      </c>
      <c r="C1636" s="122" t="s">
        <v>585</v>
      </c>
      <c r="D1636" s="115">
        <v>20</v>
      </c>
      <c r="E1636" s="115">
        <v>1985</v>
      </c>
      <c r="F1636" s="209">
        <f>G1636+H1636+I1636</f>
        <v>30.698999999999998</v>
      </c>
      <c r="G1636" s="519">
        <v>1.8420000000000001</v>
      </c>
      <c r="H1636" s="519">
        <v>3.04</v>
      </c>
      <c r="I1636" s="516">
        <v>25.817</v>
      </c>
      <c r="J1636" s="516">
        <v>978.64</v>
      </c>
      <c r="K1636" s="516">
        <v>25.817</v>
      </c>
      <c r="L1636" s="516">
        <v>978.64</v>
      </c>
      <c r="M1636" s="518">
        <f t="shared" si="274"/>
        <v>2.6380487206735879E-2</v>
      </c>
      <c r="N1636" s="211">
        <v>216</v>
      </c>
      <c r="O1636" s="212">
        <f t="shared" si="275"/>
        <v>6.2110219079538966</v>
      </c>
      <c r="P1636" s="212">
        <f t="shared" si="276"/>
        <v>1582.8292324041529</v>
      </c>
      <c r="Q1636" s="521">
        <f t="shared" si="277"/>
        <v>341.89111419929702</v>
      </c>
    </row>
    <row r="1637" spans="1:17">
      <c r="A1637" s="1671"/>
      <c r="B1637" s="115">
        <v>7</v>
      </c>
      <c r="C1637" s="122" t="s">
        <v>586</v>
      </c>
      <c r="D1637" s="115">
        <v>33</v>
      </c>
      <c r="E1637" s="115">
        <v>1968</v>
      </c>
      <c r="F1637" s="209">
        <f t="shared" si="273"/>
        <v>49.277000000000001</v>
      </c>
      <c r="G1637" s="519">
        <v>2.0329999999999999</v>
      </c>
      <c r="H1637" s="519">
        <v>5.44</v>
      </c>
      <c r="I1637" s="516">
        <v>41.804000000000002</v>
      </c>
      <c r="J1637" s="516">
        <v>1439.65</v>
      </c>
      <c r="K1637" s="516">
        <v>41.804000000000002</v>
      </c>
      <c r="L1637" s="516">
        <v>1439.65</v>
      </c>
      <c r="M1637" s="518">
        <f t="shared" si="274"/>
        <v>2.903761330879033E-2</v>
      </c>
      <c r="N1637" s="211">
        <v>216</v>
      </c>
      <c r="O1637" s="212">
        <f t="shared" si="275"/>
        <v>6.8366156774215954</v>
      </c>
      <c r="P1637" s="212">
        <f t="shared" si="276"/>
        <v>1742.2567985274197</v>
      </c>
      <c r="Q1637" s="521">
        <f t="shared" si="277"/>
        <v>376.32746848192266</v>
      </c>
    </row>
    <row r="1638" spans="1:17">
      <c r="A1638" s="1671"/>
      <c r="B1638" s="115">
        <v>8</v>
      </c>
      <c r="C1638" s="122"/>
      <c r="D1638" s="115"/>
      <c r="E1638" s="115"/>
      <c r="F1638" s="516"/>
      <c r="G1638" s="516"/>
      <c r="H1638" s="516"/>
      <c r="I1638" s="516"/>
      <c r="J1638" s="516"/>
      <c r="K1638" s="517"/>
      <c r="L1638" s="516"/>
      <c r="M1638" s="518"/>
      <c r="N1638" s="519"/>
      <c r="O1638" s="520"/>
      <c r="P1638" s="212"/>
      <c r="Q1638" s="521"/>
    </row>
    <row r="1639" spans="1:17">
      <c r="A1639" s="1671"/>
      <c r="B1639" s="115">
        <v>9</v>
      </c>
      <c r="C1639" s="122"/>
      <c r="D1639" s="115"/>
      <c r="E1639" s="115"/>
      <c r="F1639" s="516"/>
      <c r="G1639" s="516"/>
      <c r="H1639" s="516"/>
      <c r="I1639" s="516"/>
      <c r="J1639" s="516"/>
      <c r="K1639" s="517"/>
      <c r="L1639" s="516"/>
      <c r="M1639" s="518"/>
      <c r="N1639" s="519"/>
      <c r="O1639" s="520"/>
      <c r="P1639" s="212"/>
      <c r="Q1639" s="521"/>
    </row>
    <row r="1640" spans="1:17" ht="12" thickBot="1">
      <c r="A1640" s="1679"/>
      <c r="B1640" s="118">
        <v>10</v>
      </c>
      <c r="C1640" s="122"/>
      <c r="D1640" s="118"/>
      <c r="E1640" s="118"/>
      <c r="F1640" s="522"/>
      <c r="G1640" s="522"/>
      <c r="H1640" s="522"/>
      <c r="I1640" s="522"/>
      <c r="J1640" s="522"/>
      <c r="K1640" s="894"/>
      <c r="L1640" s="522"/>
      <c r="M1640" s="523"/>
      <c r="N1640" s="524"/>
      <c r="O1640" s="525"/>
      <c r="P1640" s="525"/>
      <c r="Q1640" s="526"/>
    </row>
    <row r="1641" spans="1:17">
      <c r="A1641" s="1720" t="s">
        <v>117</v>
      </c>
      <c r="B1641" s="24">
        <v>1</v>
      </c>
      <c r="C1641" s="918" t="s">
        <v>587</v>
      </c>
      <c r="D1641" s="24">
        <v>6</v>
      </c>
      <c r="E1641" s="24">
        <v>1965</v>
      </c>
      <c r="F1641" s="361">
        <f t="shared" ref="F1641:F1647" si="278">G1641+H1641+I1641</f>
        <v>11.539</v>
      </c>
      <c r="G1641" s="340">
        <v>1.9079999999999999</v>
      </c>
      <c r="H1641" s="340">
        <v>0</v>
      </c>
      <c r="I1641" s="340">
        <v>9.6310000000000002</v>
      </c>
      <c r="J1641" s="340">
        <v>326.74</v>
      </c>
      <c r="K1641" s="340">
        <v>9.6310000000000002</v>
      </c>
      <c r="L1641" s="340">
        <v>326.74</v>
      </c>
      <c r="M1641" s="362">
        <f>K1641/L1641</f>
        <v>2.9476035991920183E-2</v>
      </c>
      <c r="N1641" s="363">
        <v>216</v>
      </c>
      <c r="O1641" s="364">
        <f t="shared" ref="O1641:O1647" si="279">M1641*N1641*1.09</f>
        <v>6.939837913937688</v>
      </c>
      <c r="P1641" s="364">
        <f>M1641*60*1000</f>
        <v>1768.5621595152111</v>
      </c>
      <c r="Q1641" s="367">
        <f>P1641*N1641/1000</f>
        <v>382.00942645528556</v>
      </c>
    </row>
    <row r="1642" spans="1:17">
      <c r="A1642" s="1593"/>
      <c r="B1642" s="26">
        <v>2</v>
      </c>
      <c r="C1642" s="32" t="s">
        <v>588</v>
      </c>
      <c r="D1642" s="26">
        <v>8</v>
      </c>
      <c r="E1642" s="26">
        <v>1962</v>
      </c>
      <c r="F1642" s="361">
        <f t="shared" si="278"/>
        <v>13.084</v>
      </c>
      <c r="G1642" s="335">
        <v>0.32700000000000001</v>
      </c>
      <c r="H1642" s="335">
        <v>1.1200000000000001</v>
      </c>
      <c r="I1642" s="335">
        <v>11.637</v>
      </c>
      <c r="J1642" s="335">
        <v>318.54000000000002</v>
      </c>
      <c r="K1642" s="335">
        <v>11.637</v>
      </c>
      <c r="L1642" s="335">
        <v>318.54000000000002</v>
      </c>
      <c r="M1642" s="40">
        <f t="shared" ref="M1642:M1647" si="280">K1642/L1642</f>
        <v>3.6532303635336223E-2</v>
      </c>
      <c r="N1642" s="363">
        <v>216</v>
      </c>
      <c r="O1642" s="364">
        <f t="shared" si="279"/>
        <v>8.6011655679035606</v>
      </c>
      <c r="P1642" s="364">
        <f t="shared" ref="P1642:P1647" si="281">M1642*60*1000</f>
        <v>2191.9382181201736</v>
      </c>
      <c r="Q1642" s="53">
        <f t="shared" ref="Q1642:Q1647" si="282">P1642*N1642/1000</f>
        <v>473.45865511395749</v>
      </c>
    </row>
    <row r="1643" spans="1:17">
      <c r="A1643" s="1593"/>
      <c r="B1643" s="26">
        <v>3</v>
      </c>
      <c r="C1643" s="32" t="s">
        <v>589</v>
      </c>
      <c r="D1643" s="26">
        <v>24</v>
      </c>
      <c r="E1643" s="26">
        <v>1972</v>
      </c>
      <c r="F1643" s="361">
        <f t="shared" si="278"/>
        <v>45.999000000000002</v>
      </c>
      <c r="G1643" s="335">
        <v>1.482</v>
      </c>
      <c r="H1643" s="335">
        <v>0.24</v>
      </c>
      <c r="I1643" s="335">
        <v>44.277000000000001</v>
      </c>
      <c r="J1643" s="335">
        <v>1271.24</v>
      </c>
      <c r="K1643" s="335">
        <v>44.277000000000001</v>
      </c>
      <c r="L1643" s="335">
        <v>1271.24</v>
      </c>
      <c r="M1643" s="40">
        <f t="shared" si="280"/>
        <v>3.4829772505585097E-2</v>
      </c>
      <c r="N1643" s="363">
        <v>216</v>
      </c>
      <c r="O1643" s="364">
        <f t="shared" si="279"/>
        <v>8.2003216387149553</v>
      </c>
      <c r="P1643" s="364">
        <f t="shared" si="281"/>
        <v>2089.7863503351059</v>
      </c>
      <c r="Q1643" s="53">
        <f t="shared" si="282"/>
        <v>451.39385167238282</v>
      </c>
    </row>
    <row r="1644" spans="1:17">
      <c r="A1644" s="1593"/>
      <c r="B1644" s="26">
        <v>4</v>
      </c>
      <c r="C1644" s="32" t="s">
        <v>590</v>
      </c>
      <c r="D1644" s="26">
        <v>48</v>
      </c>
      <c r="E1644" s="26">
        <v>1957</v>
      </c>
      <c r="F1644" s="361">
        <f t="shared" si="278"/>
        <v>40.090000000000003</v>
      </c>
      <c r="G1644" s="335">
        <v>0.95299999999999996</v>
      </c>
      <c r="H1644" s="335">
        <v>0.01</v>
      </c>
      <c r="I1644" s="335">
        <v>39.127000000000002</v>
      </c>
      <c r="J1644" s="335">
        <v>1114.8599999999999</v>
      </c>
      <c r="K1644" s="335">
        <v>39.127000000000002</v>
      </c>
      <c r="L1644" s="335">
        <v>1114.8599999999999</v>
      </c>
      <c r="M1644" s="40">
        <f t="shared" si="280"/>
        <v>3.5095886479019796E-2</v>
      </c>
      <c r="N1644" s="363">
        <v>216</v>
      </c>
      <c r="O1644" s="364">
        <f t="shared" si="279"/>
        <v>8.2629755126204216</v>
      </c>
      <c r="P1644" s="364">
        <f t="shared" si="281"/>
        <v>2105.7531887411874</v>
      </c>
      <c r="Q1644" s="53">
        <f t="shared" si="282"/>
        <v>454.84268876809648</v>
      </c>
    </row>
    <row r="1645" spans="1:17">
      <c r="A1645" s="1593"/>
      <c r="B1645" s="26">
        <v>5</v>
      </c>
      <c r="C1645" s="32" t="s">
        <v>591</v>
      </c>
      <c r="D1645" s="26">
        <v>8</v>
      </c>
      <c r="E1645" s="26">
        <v>1964</v>
      </c>
      <c r="F1645" s="361">
        <f t="shared" si="278"/>
        <v>19.599</v>
      </c>
      <c r="G1645" s="335">
        <v>0.49</v>
      </c>
      <c r="H1645" s="335">
        <v>1.28</v>
      </c>
      <c r="I1645" s="335">
        <v>17.829000000000001</v>
      </c>
      <c r="J1645" s="335">
        <v>371.23</v>
      </c>
      <c r="K1645" s="335">
        <v>17.829000000000001</v>
      </c>
      <c r="L1645" s="335">
        <v>371.23</v>
      </c>
      <c r="M1645" s="40">
        <f t="shared" si="280"/>
        <v>4.8026829728200847E-2</v>
      </c>
      <c r="N1645" s="363">
        <v>216</v>
      </c>
      <c r="O1645" s="364">
        <f t="shared" si="279"/>
        <v>11.307436791207609</v>
      </c>
      <c r="P1645" s="364">
        <f t="shared" si="281"/>
        <v>2881.6097836920508</v>
      </c>
      <c r="Q1645" s="53">
        <f t="shared" si="282"/>
        <v>622.42771327748301</v>
      </c>
    </row>
    <row r="1646" spans="1:17">
      <c r="A1646" s="1593"/>
      <c r="B1646" s="26">
        <v>6</v>
      </c>
      <c r="C1646" s="32" t="s">
        <v>592</v>
      </c>
      <c r="D1646" s="26">
        <v>9</v>
      </c>
      <c r="E1646" s="26">
        <v>1979</v>
      </c>
      <c r="F1646" s="361">
        <f t="shared" si="278"/>
        <v>18.048999999999999</v>
      </c>
      <c r="G1646" s="335">
        <v>0.76300000000000001</v>
      </c>
      <c r="H1646" s="335">
        <v>1.44</v>
      </c>
      <c r="I1646" s="335">
        <v>15.846</v>
      </c>
      <c r="J1646" s="335">
        <v>475.45</v>
      </c>
      <c r="K1646" s="335">
        <v>15.846</v>
      </c>
      <c r="L1646" s="335">
        <v>475.45</v>
      </c>
      <c r="M1646" s="40">
        <f t="shared" si="280"/>
        <v>3.3328425701966556E-2</v>
      </c>
      <c r="N1646" s="363">
        <v>216</v>
      </c>
      <c r="O1646" s="364">
        <f t="shared" si="279"/>
        <v>7.8468445472710071</v>
      </c>
      <c r="P1646" s="364">
        <f t="shared" si="281"/>
        <v>1999.7055421179934</v>
      </c>
      <c r="Q1646" s="53">
        <f t="shared" si="282"/>
        <v>431.93639709748658</v>
      </c>
    </row>
    <row r="1647" spans="1:17">
      <c r="A1647" s="1593"/>
      <c r="B1647" s="26">
        <v>7</v>
      </c>
      <c r="C1647" s="32" t="s">
        <v>593</v>
      </c>
      <c r="D1647" s="26">
        <v>2</v>
      </c>
      <c r="E1647" s="26">
        <v>1985</v>
      </c>
      <c r="F1647" s="361">
        <f t="shared" si="278"/>
        <v>6.1619999999999999</v>
      </c>
      <c r="G1647" s="335">
        <v>0.27</v>
      </c>
      <c r="H1647" s="335">
        <v>0.32</v>
      </c>
      <c r="I1647" s="335">
        <v>5.5720000000000001</v>
      </c>
      <c r="J1647" s="335">
        <v>121.2</v>
      </c>
      <c r="K1647" s="335">
        <v>5.5720000000000001</v>
      </c>
      <c r="L1647" s="335">
        <v>121.2</v>
      </c>
      <c r="M1647" s="40">
        <f t="shared" si="280"/>
        <v>4.5973597359735975E-2</v>
      </c>
      <c r="N1647" s="363">
        <v>216</v>
      </c>
      <c r="O1647" s="364">
        <f t="shared" si="279"/>
        <v>10.824023762376239</v>
      </c>
      <c r="P1647" s="364">
        <f t="shared" si="281"/>
        <v>2758.4158415841584</v>
      </c>
      <c r="Q1647" s="53">
        <f t="shared" si="282"/>
        <v>595.81782178217827</v>
      </c>
    </row>
    <row r="1648" spans="1:17">
      <c r="A1648" s="1593"/>
      <c r="B1648" s="26">
        <v>8</v>
      </c>
      <c r="C1648" s="32"/>
      <c r="D1648" s="26"/>
      <c r="E1648" s="26"/>
      <c r="F1648" s="335"/>
      <c r="G1648" s="335"/>
      <c r="H1648" s="335"/>
      <c r="I1648" s="335"/>
      <c r="J1648" s="335"/>
      <c r="K1648" s="358"/>
      <c r="L1648" s="335"/>
      <c r="M1648" s="40"/>
      <c r="N1648" s="38"/>
      <c r="O1648" s="52"/>
      <c r="P1648" s="52"/>
      <c r="Q1648" s="53"/>
    </row>
    <row r="1649" spans="1:17">
      <c r="A1649" s="1593"/>
      <c r="B1649" s="26">
        <v>9</v>
      </c>
      <c r="C1649" s="57"/>
      <c r="D1649" s="26"/>
      <c r="E1649" s="26"/>
      <c r="F1649" s="335"/>
      <c r="G1649" s="335"/>
      <c r="H1649" s="335"/>
      <c r="I1649" s="335"/>
      <c r="J1649" s="335"/>
      <c r="K1649" s="335"/>
      <c r="L1649" s="335"/>
      <c r="M1649" s="40"/>
      <c r="N1649" s="38"/>
      <c r="O1649" s="52"/>
      <c r="P1649" s="52"/>
      <c r="Q1649" s="53"/>
    </row>
    <row r="1650" spans="1:17" ht="12" thickBot="1">
      <c r="A1650" s="1594"/>
      <c r="B1650" s="29">
        <v>10</v>
      </c>
      <c r="C1650" s="983"/>
      <c r="D1650" s="29"/>
      <c r="E1650" s="29"/>
      <c r="F1650" s="372"/>
      <c r="G1650" s="372"/>
      <c r="H1650" s="372"/>
      <c r="I1650" s="372"/>
      <c r="J1650" s="372"/>
      <c r="K1650" s="372"/>
      <c r="L1650" s="372"/>
      <c r="M1650" s="56"/>
      <c r="N1650" s="41"/>
      <c r="O1650" s="54"/>
      <c r="P1650" s="54"/>
      <c r="Q1650" s="331"/>
    </row>
  </sheetData>
  <dataConsolidate/>
  <mergeCells count="656">
    <mergeCell ref="A1611:A1620"/>
    <mergeCell ref="A1621:A1630"/>
    <mergeCell ref="A1631:A1640"/>
    <mergeCell ref="A1641:A1650"/>
    <mergeCell ref="A1606:Q1606"/>
    <mergeCell ref="A1607:Q1607"/>
    <mergeCell ref="A1608:A1610"/>
    <mergeCell ref="B1608:B1610"/>
    <mergeCell ref="C1608:C1610"/>
    <mergeCell ref="D1608:D1609"/>
    <mergeCell ref="E1608:E1609"/>
    <mergeCell ref="F1608:I1608"/>
    <mergeCell ref="J1608:J1609"/>
    <mergeCell ref="K1608:K1609"/>
    <mergeCell ref="L1608:L1609"/>
    <mergeCell ref="M1608:M1609"/>
    <mergeCell ref="N1608:N1609"/>
    <mergeCell ref="O1608:O1609"/>
    <mergeCell ref="P1608:P1609"/>
    <mergeCell ref="Q1608:Q1609"/>
    <mergeCell ref="A1559:Q1559"/>
    <mergeCell ref="A1560:Q1560"/>
    <mergeCell ref="M1561:M1562"/>
    <mergeCell ref="N1561:N1562"/>
    <mergeCell ref="O1561:O1562"/>
    <mergeCell ref="P1561:P1562"/>
    <mergeCell ref="Q1561:Q1562"/>
    <mergeCell ref="A1564:A1573"/>
    <mergeCell ref="A1574:A1583"/>
    <mergeCell ref="K1561:K1562"/>
    <mergeCell ref="L1561:L1562"/>
    <mergeCell ref="A1584:A1593"/>
    <mergeCell ref="A1594:A1603"/>
    <mergeCell ref="A1561:A1563"/>
    <mergeCell ref="B1561:B1563"/>
    <mergeCell ref="C1561:C1563"/>
    <mergeCell ref="D1561:D1562"/>
    <mergeCell ref="E1561:E1562"/>
    <mergeCell ref="F1561:I1561"/>
    <mergeCell ref="J1561:J1562"/>
    <mergeCell ref="A1517:A1526"/>
    <mergeCell ref="A1527:A1536"/>
    <mergeCell ref="A1537:A1546"/>
    <mergeCell ref="A1547:A1556"/>
    <mergeCell ref="A1008:A1017"/>
    <mergeCell ref="A1112:A1121"/>
    <mergeCell ref="A1122:A1131"/>
    <mergeCell ref="A1132:A1141"/>
    <mergeCell ref="A1142:A1151"/>
    <mergeCell ref="A1512:Q1512"/>
    <mergeCell ref="A1513:Q1513"/>
    <mergeCell ref="A1514:A1516"/>
    <mergeCell ref="B1514:B1516"/>
    <mergeCell ref="C1514:C1516"/>
    <mergeCell ref="D1514:D1515"/>
    <mergeCell ref="E1514:E1515"/>
    <mergeCell ref="F1514:I1514"/>
    <mergeCell ref="J1514:J1515"/>
    <mergeCell ref="K1514:K1515"/>
    <mergeCell ref="L1514:L1515"/>
    <mergeCell ref="M1514:M1515"/>
    <mergeCell ref="N1514:N1515"/>
    <mergeCell ref="O1514:O1515"/>
    <mergeCell ref="P1514:P1515"/>
    <mergeCell ref="Q1514:Q1515"/>
    <mergeCell ref="A1501:A1510"/>
    <mergeCell ref="A1491:A1500"/>
    <mergeCell ref="A1446:A1455"/>
    <mergeCell ref="A1456:A1465"/>
    <mergeCell ref="A1466:A1474"/>
    <mergeCell ref="A1475:A1484"/>
    <mergeCell ref="A1486:Q1486"/>
    <mergeCell ref="A1487:Q1487"/>
    <mergeCell ref="A1488:A1490"/>
    <mergeCell ref="B1488:B1490"/>
    <mergeCell ref="L1488:L1489"/>
    <mergeCell ref="M1488:M1489"/>
    <mergeCell ref="N1488:N1489"/>
    <mergeCell ref="O1488:O1489"/>
    <mergeCell ref="P1488:P1489"/>
    <mergeCell ref="Q1488:Q1489"/>
    <mergeCell ref="C1488:C1490"/>
    <mergeCell ref="D1488:D1489"/>
    <mergeCell ref="E1488:E1489"/>
    <mergeCell ref="F1488:I1488"/>
    <mergeCell ref="J1488:J1489"/>
    <mergeCell ref="K1488:K1489"/>
    <mergeCell ref="A1408:A1415"/>
    <mergeCell ref="A1416:A1422"/>
    <mergeCell ref="A1423:A1430"/>
    <mergeCell ref="A1431:A1438"/>
    <mergeCell ref="J1443:J1444"/>
    <mergeCell ref="K1443:K1444"/>
    <mergeCell ref="L1443:L1444"/>
    <mergeCell ref="M1443:M1444"/>
    <mergeCell ref="N1443:N1444"/>
    <mergeCell ref="A1443:A1445"/>
    <mergeCell ref="B1443:B1445"/>
    <mergeCell ref="C1443:C1445"/>
    <mergeCell ref="D1443:D1444"/>
    <mergeCell ref="E1443:E1444"/>
    <mergeCell ref="F1443:I1443"/>
    <mergeCell ref="A1441:Q1441"/>
    <mergeCell ref="A1442:Q1442"/>
    <mergeCell ref="P1443:P1444"/>
    <mergeCell ref="Q1443:Q1444"/>
    <mergeCell ref="O1443:O1444"/>
    <mergeCell ref="A1403:Q1403"/>
    <mergeCell ref="A1404:Q1404"/>
    <mergeCell ref="A1405:A1407"/>
    <mergeCell ref="B1405:B1407"/>
    <mergeCell ref="C1405:C1407"/>
    <mergeCell ref="D1405:D1406"/>
    <mergeCell ref="Q1405:Q1406"/>
    <mergeCell ref="E1405:E1406"/>
    <mergeCell ref="F1405:I1405"/>
    <mergeCell ref="J1405:J1406"/>
    <mergeCell ref="K1405:K1406"/>
    <mergeCell ref="L1405:L1406"/>
    <mergeCell ref="M1405:M1406"/>
    <mergeCell ref="N1405:N1406"/>
    <mergeCell ref="O1405:O1406"/>
    <mergeCell ref="P1405:P1406"/>
    <mergeCell ref="A1392:A1401"/>
    <mergeCell ref="J1382:J1383"/>
    <mergeCell ref="K1382:K1383"/>
    <mergeCell ref="L1382:L1383"/>
    <mergeCell ref="M1382:M1383"/>
    <mergeCell ref="A1005:A1007"/>
    <mergeCell ref="B1005:B1007"/>
    <mergeCell ref="C1005:C1007"/>
    <mergeCell ref="D1005:D1006"/>
    <mergeCell ref="A1179:A1188"/>
    <mergeCell ref="A1245:A1254"/>
    <mergeCell ref="F1052:I1052"/>
    <mergeCell ref="M1344:M1345"/>
    <mergeCell ref="A1342:Q1342"/>
    <mergeCell ref="A1343:Q1343"/>
    <mergeCell ref="A1028:A1037"/>
    <mergeCell ref="A1038:A1047"/>
    <mergeCell ref="A1324:A1331"/>
    <mergeCell ref="O1382:O1383"/>
    <mergeCell ref="A1382:A1384"/>
    <mergeCell ref="A1075:A1084"/>
    <mergeCell ref="B1052:B1054"/>
    <mergeCell ref="A1262:A1271"/>
    <mergeCell ref="A1317:A1323"/>
    <mergeCell ref="A1344:A1346"/>
    <mergeCell ref="B1344:B1346"/>
    <mergeCell ref="F1344:I1344"/>
    <mergeCell ref="D1344:D1345"/>
    <mergeCell ref="E1344:E1345"/>
    <mergeCell ref="A1357:A1366"/>
    <mergeCell ref="F1166:I1166"/>
    <mergeCell ref="A1225:A1234"/>
    <mergeCell ref="A1292:A1301"/>
    <mergeCell ref="O1344:O1345"/>
    <mergeCell ref="N1382:N1383"/>
    <mergeCell ref="B1382:B1384"/>
    <mergeCell ref="C1382:C1384"/>
    <mergeCell ref="D1382:D1383"/>
    <mergeCell ref="E1382:E1383"/>
    <mergeCell ref="F1382:I1382"/>
    <mergeCell ref="A1272:A1281"/>
    <mergeCell ref="A1282:A1291"/>
    <mergeCell ref="A1332:A1339"/>
    <mergeCell ref="A1309:A1316"/>
    <mergeCell ref="A1347:A1356"/>
    <mergeCell ref="A1367:A1376"/>
    <mergeCell ref="A1304:Q1304"/>
    <mergeCell ref="C1259:C1261"/>
    <mergeCell ref="Q1259:Q1260"/>
    <mergeCell ref="Q1052:Q1053"/>
    <mergeCell ref="P1382:P1383"/>
    <mergeCell ref="Q1382:Q1383"/>
    <mergeCell ref="A1380:Q1380"/>
    <mergeCell ref="P1212:P1213"/>
    <mergeCell ref="A1381:Q1381"/>
    <mergeCell ref="L1344:L1345"/>
    <mergeCell ref="A1305:Q1305"/>
    <mergeCell ref="J1212:J1213"/>
    <mergeCell ref="A1212:A1214"/>
    <mergeCell ref="A1215:A1224"/>
    <mergeCell ref="Q1344:Q1345"/>
    <mergeCell ref="Q1306:Q1307"/>
    <mergeCell ref="K1306:K1307"/>
    <mergeCell ref="C1344:C1346"/>
    <mergeCell ref="J1344:J1345"/>
    <mergeCell ref="K1344:K1345"/>
    <mergeCell ref="P1344:P1345"/>
    <mergeCell ref="N1344:N1345"/>
    <mergeCell ref="A1164:Q1164"/>
    <mergeCell ref="K1005:K1006"/>
    <mergeCell ref="E1052:E1053"/>
    <mergeCell ref="K1052:K1053"/>
    <mergeCell ref="N1005:N1006"/>
    <mergeCell ref="O1005:O1006"/>
    <mergeCell ref="A1051:Q1051"/>
    <mergeCell ref="F1005:I1005"/>
    <mergeCell ref="J1005:J1006"/>
    <mergeCell ref="D1052:D1053"/>
    <mergeCell ref="L1005:L1006"/>
    <mergeCell ref="O1052:O1053"/>
    <mergeCell ref="L1052:L1053"/>
    <mergeCell ref="J1052:J1053"/>
    <mergeCell ref="A1050:Q1050"/>
    <mergeCell ref="A1018:A1027"/>
    <mergeCell ref="L1306:L1307"/>
    <mergeCell ref="A1:Q1"/>
    <mergeCell ref="A3:Q3"/>
    <mergeCell ref="A4:Q4"/>
    <mergeCell ref="N75:N76"/>
    <mergeCell ref="C1306:C1308"/>
    <mergeCell ref="E1306:E1307"/>
    <mergeCell ref="F1306:I1306"/>
    <mergeCell ref="M1259:M1260"/>
    <mergeCell ref="J1259:J1260"/>
    <mergeCell ref="O1212:O1213"/>
    <mergeCell ref="P1259:P1260"/>
    <mergeCell ref="Q1212:Q1213"/>
    <mergeCell ref="N1212:N1213"/>
    <mergeCell ref="B1212:B1214"/>
    <mergeCell ref="C1212:C1214"/>
    <mergeCell ref="D1212:D1213"/>
    <mergeCell ref="E1212:E1213"/>
    <mergeCell ref="L1212:L1213"/>
    <mergeCell ref="M1212:M1213"/>
    <mergeCell ref="O959:O960"/>
    <mergeCell ref="L959:L960"/>
    <mergeCell ref="A73:Q73"/>
    <mergeCell ref="M75:M76"/>
    <mergeCell ref="L75:L76"/>
    <mergeCell ref="Q75:Q76"/>
    <mergeCell ref="P75:P76"/>
    <mergeCell ref="E75:E76"/>
    <mergeCell ref="F75:I75"/>
    <mergeCell ref="A1306:A1308"/>
    <mergeCell ref="A1052:A1054"/>
    <mergeCell ref="A1055:A1064"/>
    <mergeCell ref="A74:Q74"/>
    <mergeCell ref="A75:A76"/>
    <mergeCell ref="B75:B76"/>
    <mergeCell ref="C75:C76"/>
    <mergeCell ref="D75:D76"/>
    <mergeCell ref="A108:A117"/>
    <mergeCell ref="J75:J76"/>
    <mergeCell ref="B1306:B1308"/>
    <mergeCell ref="N1306:N1307"/>
    <mergeCell ref="O1306:O1307"/>
    <mergeCell ref="P1306:P1307"/>
    <mergeCell ref="M1306:M1307"/>
    <mergeCell ref="J1306:J1307"/>
    <mergeCell ref="O1259:O1260"/>
    <mergeCell ref="N123:N124"/>
    <mergeCell ref="O123:O124"/>
    <mergeCell ref="P123:P124"/>
    <mergeCell ref="Q123:Q124"/>
    <mergeCell ref="O75:O76"/>
    <mergeCell ref="A215:Q215"/>
    <mergeCell ref="P169:P170"/>
    <mergeCell ref="Q169:Q170"/>
    <mergeCell ref="A121:Q121"/>
    <mergeCell ref="A122:Q122"/>
    <mergeCell ref="K75:K76"/>
    <mergeCell ref="A78:A87"/>
    <mergeCell ref="A88:A97"/>
    <mergeCell ref="A98:A107"/>
    <mergeCell ref="A146:A155"/>
    <mergeCell ref="A156:A165"/>
    <mergeCell ref="L123:L124"/>
    <mergeCell ref="L169:L170"/>
    <mergeCell ref="A214:Q214"/>
    <mergeCell ref="O169:O170"/>
    <mergeCell ref="A123:A124"/>
    <mergeCell ref="B123:B124"/>
    <mergeCell ref="C123:C124"/>
    <mergeCell ref="A262:Q262"/>
    <mergeCell ref="Q216:Q217"/>
    <mergeCell ref="A219:A228"/>
    <mergeCell ref="A229:A238"/>
    <mergeCell ref="A239:A248"/>
    <mergeCell ref="F216:I216"/>
    <mergeCell ref="J216:J217"/>
    <mergeCell ref="L216:L217"/>
    <mergeCell ref="M216:M217"/>
    <mergeCell ref="N216:N217"/>
    <mergeCell ref="P216:P217"/>
    <mergeCell ref="A216:A218"/>
    <mergeCell ref="B216:B218"/>
    <mergeCell ref="C216:C218"/>
    <mergeCell ref="D216:D217"/>
    <mergeCell ref="E216:E217"/>
    <mergeCell ref="O216:O217"/>
    <mergeCell ref="K216:K217"/>
    <mergeCell ref="N1259:N1260"/>
    <mergeCell ref="B1259:B1261"/>
    <mergeCell ref="F959:I959"/>
    <mergeCell ref="A957:Q957"/>
    <mergeCell ref="A958:Q958"/>
    <mergeCell ref="A959:A961"/>
    <mergeCell ref="O264:O265"/>
    <mergeCell ref="N311:N312"/>
    <mergeCell ref="A264:A266"/>
    <mergeCell ref="B264:B266"/>
    <mergeCell ref="C264:C266"/>
    <mergeCell ref="D264:D265"/>
    <mergeCell ref="E264:E265"/>
    <mergeCell ref="A1065:A1074"/>
    <mergeCell ref="M358:M359"/>
    <mergeCell ref="N358:N359"/>
    <mergeCell ref="O358:O359"/>
    <mergeCell ref="P358:P359"/>
    <mergeCell ref="Q427:Q428"/>
    <mergeCell ref="A431:A440"/>
    <mergeCell ref="A311:A313"/>
    <mergeCell ref="O311:O312"/>
    <mergeCell ref="D1259:D1260"/>
    <mergeCell ref="E1259:E1260"/>
    <mergeCell ref="F1259:I1259"/>
    <mergeCell ref="A1165:Q1165"/>
    <mergeCell ref="A1166:A1168"/>
    <mergeCell ref="B1166:B1168"/>
    <mergeCell ref="C1166:C1168"/>
    <mergeCell ref="D1166:D1167"/>
    <mergeCell ref="E1166:E1167"/>
    <mergeCell ref="Q1166:Q1167"/>
    <mergeCell ref="K1166:K1167"/>
    <mergeCell ref="L1166:L1167"/>
    <mergeCell ref="M1166:M1167"/>
    <mergeCell ref="A1257:Q1257"/>
    <mergeCell ref="A1258:Q1258"/>
    <mergeCell ref="A1259:A1261"/>
    <mergeCell ref="F1212:I1212"/>
    <mergeCell ref="K1212:K1213"/>
    <mergeCell ref="A1189:A1198"/>
    <mergeCell ref="P1166:P1167"/>
    <mergeCell ref="L1259:L1260"/>
    <mergeCell ref="B311:B313"/>
    <mergeCell ref="O1166:O1167"/>
    <mergeCell ref="J1166:J1167"/>
    <mergeCell ref="A1210:Q1210"/>
    <mergeCell ref="A344:A353"/>
    <mergeCell ref="A412:A421"/>
    <mergeCell ref="Q358:Q359"/>
    <mergeCell ref="A362:A371"/>
    <mergeCell ref="A372:A381"/>
    <mergeCell ref="A382:A391"/>
    <mergeCell ref="A392:A401"/>
    <mergeCell ref="A402:A411"/>
    <mergeCell ref="K358:K359"/>
    <mergeCell ref="L358:L359"/>
    <mergeCell ref="Q311:Q312"/>
    <mergeCell ref="L311:L312"/>
    <mergeCell ref="A277:A286"/>
    <mergeCell ref="A287:A296"/>
    <mergeCell ref="A297:A306"/>
    <mergeCell ref="A310:Q310"/>
    <mergeCell ref="K311:K312"/>
    <mergeCell ref="M311:M312"/>
    <mergeCell ref="K1259:K1260"/>
    <mergeCell ref="D1306:D1307"/>
    <mergeCell ref="N1166:N1167"/>
    <mergeCell ref="A1211:Q1211"/>
    <mergeCell ref="A1169:A1178"/>
    <mergeCell ref="A1235:A1244"/>
    <mergeCell ref="A267:A276"/>
    <mergeCell ref="C311:C313"/>
    <mergeCell ref="D311:D312"/>
    <mergeCell ref="E311:E312"/>
    <mergeCell ref="P311:P312"/>
    <mergeCell ref="K264:K265"/>
    <mergeCell ref="P264:P265"/>
    <mergeCell ref="F264:I264"/>
    <mergeCell ref="L264:L265"/>
    <mergeCell ref="M264:M265"/>
    <mergeCell ref="J264:J265"/>
    <mergeCell ref="N264:N265"/>
    <mergeCell ref="J169:J170"/>
    <mergeCell ref="D169:D170"/>
    <mergeCell ref="A59:A68"/>
    <mergeCell ref="A1003:Q1003"/>
    <mergeCell ref="A962:A971"/>
    <mergeCell ref="A972:A981"/>
    <mergeCell ref="A982:A991"/>
    <mergeCell ref="D123:D124"/>
    <mergeCell ref="A126:A135"/>
    <mergeCell ref="A136:A145"/>
    <mergeCell ref="M169:M170"/>
    <mergeCell ref="M123:M124"/>
    <mergeCell ref="E123:E124"/>
    <mergeCell ref="F123:I123"/>
    <mergeCell ref="J123:J124"/>
    <mergeCell ref="K123:K124"/>
    <mergeCell ref="A314:A323"/>
    <mergeCell ref="A324:A333"/>
    <mergeCell ref="A334:A343"/>
    <mergeCell ref="F311:I311"/>
    <mergeCell ref="J311:J312"/>
    <mergeCell ref="A263:Q263"/>
    <mergeCell ref="A309:Q309"/>
    <mergeCell ref="Q264:Q265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A1199:A1208"/>
    <mergeCell ref="O5:O6"/>
    <mergeCell ref="P5:P6"/>
    <mergeCell ref="B5:B7"/>
    <mergeCell ref="C5:C7"/>
    <mergeCell ref="D5:D6"/>
    <mergeCell ref="E5:E6"/>
    <mergeCell ref="F5:I5"/>
    <mergeCell ref="J5:J6"/>
    <mergeCell ref="N169:N170"/>
    <mergeCell ref="A167:Q167"/>
    <mergeCell ref="A168:Q168"/>
    <mergeCell ref="A169:A171"/>
    <mergeCell ref="B169:B171"/>
    <mergeCell ref="C169:C171"/>
    <mergeCell ref="K169:K170"/>
    <mergeCell ref="A173:A182"/>
    <mergeCell ref="A183:A192"/>
    <mergeCell ref="A193:A202"/>
    <mergeCell ref="A203:A212"/>
    <mergeCell ref="A249:A258"/>
    <mergeCell ref="E169:E170"/>
    <mergeCell ref="F169:I169"/>
    <mergeCell ref="A424:Q424"/>
    <mergeCell ref="A425:Q425"/>
    <mergeCell ref="A1385:A1391"/>
    <mergeCell ref="A356:Q356"/>
    <mergeCell ref="A357:Q357"/>
    <mergeCell ref="A358:A360"/>
    <mergeCell ref="B358:B360"/>
    <mergeCell ref="C358:C360"/>
    <mergeCell ref="D358:D359"/>
    <mergeCell ref="E358:E359"/>
    <mergeCell ref="F358:I358"/>
    <mergeCell ref="J358:J359"/>
    <mergeCell ref="N1052:N1053"/>
    <mergeCell ref="P1052:P1053"/>
    <mergeCell ref="M1052:M1053"/>
    <mergeCell ref="J1100:J1101"/>
    <mergeCell ref="K1100:K1101"/>
    <mergeCell ref="P427:P428"/>
    <mergeCell ref="B495:B497"/>
    <mergeCell ref="A495:A497"/>
    <mergeCell ref="A441:A450"/>
    <mergeCell ref="A451:A460"/>
    <mergeCell ref="F427:I427"/>
    <mergeCell ref="J427:J428"/>
    <mergeCell ref="K427:K428"/>
    <mergeCell ref="L427:L428"/>
    <mergeCell ref="M427:M428"/>
    <mergeCell ref="N427:N428"/>
    <mergeCell ref="A427:A429"/>
    <mergeCell ref="B427:B429"/>
    <mergeCell ref="C427:C429"/>
    <mergeCell ref="D427:D428"/>
    <mergeCell ref="E427:E428"/>
    <mergeCell ref="O495:O496"/>
    <mergeCell ref="N495:N496"/>
    <mergeCell ref="M495:M496"/>
    <mergeCell ref="L495:L496"/>
    <mergeCell ref="A461:A470"/>
    <mergeCell ref="A471:A480"/>
    <mergeCell ref="A481:A490"/>
    <mergeCell ref="O427:O428"/>
    <mergeCell ref="A492:Q492"/>
    <mergeCell ref="A493:Q493"/>
    <mergeCell ref="A563:A565"/>
    <mergeCell ref="B563:B565"/>
    <mergeCell ref="C563:C565"/>
    <mergeCell ref="D563:D564"/>
    <mergeCell ref="E563:E564"/>
    <mergeCell ref="F563:I563"/>
    <mergeCell ref="K495:K496"/>
    <mergeCell ref="J495:J496"/>
    <mergeCell ref="F495:I495"/>
    <mergeCell ref="E495:E496"/>
    <mergeCell ref="D495:D496"/>
    <mergeCell ref="C495:C497"/>
    <mergeCell ref="A549:A558"/>
    <mergeCell ref="A539:A548"/>
    <mergeCell ref="A529:A538"/>
    <mergeCell ref="A519:A528"/>
    <mergeCell ref="A509:A518"/>
    <mergeCell ref="A499:A508"/>
    <mergeCell ref="Q495:Q496"/>
    <mergeCell ref="P495:P496"/>
    <mergeCell ref="A607:A616"/>
    <mergeCell ref="A617:A626"/>
    <mergeCell ref="A560:Q560"/>
    <mergeCell ref="A561:Q561"/>
    <mergeCell ref="A633:A635"/>
    <mergeCell ref="B633:B635"/>
    <mergeCell ref="C633:C635"/>
    <mergeCell ref="D633:D634"/>
    <mergeCell ref="E633:E634"/>
    <mergeCell ref="F633:I633"/>
    <mergeCell ref="P563:P564"/>
    <mergeCell ref="Q563:Q564"/>
    <mergeCell ref="A567:A576"/>
    <mergeCell ref="A577:A586"/>
    <mergeCell ref="A587:A596"/>
    <mergeCell ref="A597:A606"/>
    <mergeCell ref="J563:J564"/>
    <mergeCell ref="K563:K564"/>
    <mergeCell ref="L563:L564"/>
    <mergeCell ref="M563:M564"/>
    <mergeCell ref="N563:N564"/>
    <mergeCell ref="O563:O564"/>
    <mergeCell ref="A677:A686"/>
    <mergeCell ref="A687:A696"/>
    <mergeCell ref="A630:Q630"/>
    <mergeCell ref="A631:Q631"/>
    <mergeCell ref="A703:A705"/>
    <mergeCell ref="B703:B705"/>
    <mergeCell ref="C703:C705"/>
    <mergeCell ref="D703:D704"/>
    <mergeCell ref="E703:E704"/>
    <mergeCell ref="F703:I703"/>
    <mergeCell ref="P633:P634"/>
    <mergeCell ref="Q633:Q634"/>
    <mergeCell ref="A637:A646"/>
    <mergeCell ref="A647:A656"/>
    <mergeCell ref="A657:A666"/>
    <mergeCell ref="A667:A676"/>
    <mergeCell ref="J633:J634"/>
    <mergeCell ref="K633:K634"/>
    <mergeCell ref="L633:L634"/>
    <mergeCell ref="M633:M634"/>
    <mergeCell ref="N633:N634"/>
    <mergeCell ref="O633:O634"/>
    <mergeCell ref="A747:A756"/>
    <mergeCell ref="A757:A766"/>
    <mergeCell ref="A700:Q700"/>
    <mergeCell ref="A701:Q701"/>
    <mergeCell ref="A772:A774"/>
    <mergeCell ref="B772:B774"/>
    <mergeCell ref="C772:C774"/>
    <mergeCell ref="D772:D773"/>
    <mergeCell ref="E772:E773"/>
    <mergeCell ref="F772:I772"/>
    <mergeCell ref="P703:P704"/>
    <mergeCell ref="Q703:Q704"/>
    <mergeCell ref="A707:A716"/>
    <mergeCell ref="A717:A726"/>
    <mergeCell ref="A727:A736"/>
    <mergeCell ref="A737:A746"/>
    <mergeCell ref="J703:J704"/>
    <mergeCell ref="K703:K704"/>
    <mergeCell ref="L703:L704"/>
    <mergeCell ref="M703:M704"/>
    <mergeCell ref="N703:N704"/>
    <mergeCell ref="O703:O704"/>
    <mergeCell ref="A816:A825"/>
    <mergeCell ref="A826:A835"/>
    <mergeCell ref="A769:Q769"/>
    <mergeCell ref="A770:Q770"/>
    <mergeCell ref="A842:A844"/>
    <mergeCell ref="B842:B844"/>
    <mergeCell ref="C842:C844"/>
    <mergeCell ref="D842:D843"/>
    <mergeCell ref="E842:E843"/>
    <mergeCell ref="F842:I842"/>
    <mergeCell ref="P772:P773"/>
    <mergeCell ref="Q772:Q773"/>
    <mergeCell ref="A776:A785"/>
    <mergeCell ref="A786:A795"/>
    <mergeCell ref="A796:A805"/>
    <mergeCell ref="A806:A815"/>
    <mergeCell ref="J772:J773"/>
    <mergeCell ref="K772:K773"/>
    <mergeCell ref="L772:L773"/>
    <mergeCell ref="M772:M773"/>
    <mergeCell ref="N772:N773"/>
    <mergeCell ref="O772:O773"/>
    <mergeCell ref="A886:A895"/>
    <mergeCell ref="A896:A905"/>
    <mergeCell ref="A839:Q839"/>
    <mergeCell ref="A840:Q840"/>
    <mergeCell ref="A1100:A1102"/>
    <mergeCell ref="B1100:B1102"/>
    <mergeCell ref="C1100:C1102"/>
    <mergeCell ref="D1100:D1101"/>
    <mergeCell ref="E1100:E1101"/>
    <mergeCell ref="F1100:I1100"/>
    <mergeCell ref="P842:P843"/>
    <mergeCell ref="Q842:Q843"/>
    <mergeCell ref="A846:A855"/>
    <mergeCell ref="A856:A865"/>
    <mergeCell ref="A866:A875"/>
    <mergeCell ref="A876:A885"/>
    <mergeCell ref="J842:J843"/>
    <mergeCell ref="K842:K843"/>
    <mergeCell ref="L842:L843"/>
    <mergeCell ref="M842:M843"/>
    <mergeCell ref="N842:N843"/>
    <mergeCell ref="O842:O843"/>
    <mergeCell ref="Q959:Q960"/>
    <mergeCell ref="J959:J960"/>
    <mergeCell ref="A1098:Q1098"/>
    <mergeCell ref="A1103:A1111"/>
    <mergeCell ref="L1100:L1101"/>
    <mergeCell ref="M1100:M1101"/>
    <mergeCell ref="N1100:N1101"/>
    <mergeCell ref="O1100:O1101"/>
    <mergeCell ref="P1100:P1101"/>
    <mergeCell ref="Q1100:Q1101"/>
    <mergeCell ref="E959:E960"/>
    <mergeCell ref="D959:D960"/>
    <mergeCell ref="C959:C961"/>
    <mergeCell ref="B959:B961"/>
    <mergeCell ref="A1004:Q1004"/>
    <mergeCell ref="Q1005:Q1006"/>
    <mergeCell ref="E1005:E1006"/>
    <mergeCell ref="P1005:P1006"/>
    <mergeCell ref="M1005:M1006"/>
    <mergeCell ref="P959:P960"/>
    <mergeCell ref="M959:M960"/>
    <mergeCell ref="N959:N960"/>
    <mergeCell ref="K959:K960"/>
    <mergeCell ref="A1085:A1094"/>
    <mergeCell ref="A992:A1001"/>
    <mergeCell ref="C1052:C1054"/>
    <mergeCell ref="A909:Q909"/>
    <mergeCell ref="A910:Q910"/>
    <mergeCell ref="N912:N913"/>
    <mergeCell ref="O912:O913"/>
    <mergeCell ref="P912:P913"/>
    <mergeCell ref="Q912:Q913"/>
    <mergeCell ref="A915:A924"/>
    <mergeCell ref="A925:A934"/>
    <mergeCell ref="E912:E913"/>
    <mergeCell ref="F912:I912"/>
    <mergeCell ref="J912:J913"/>
    <mergeCell ref="K912:K913"/>
    <mergeCell ref="L912:L913"/>
    <mergeCell ref="M912:M913"/>
    <mergeCell ref="A1152:A1161"/>
    <mergeCell ref="A912:A914"/>
    <mergeCell ref="B912:B914"/>
    <mergeCell ref="C912:C914"/>
    <mergeCell ref="D912:D913"/>
    <mergeCell ref="A935:A944"/>
    <mergeCell ref="A945:A954"/>
    <mergeCell ref="A1097:Q1097"/>
  </mergeCells>
  <phoneticPr fontId="2" type="noConversion"/>
  <pageMargins left="0.27" right="0.15748031496062992" top="0.19685039370078741" bottom="0.19685039370078741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2014_sausis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2011-05-24T07:22:09Z</cp:lastPrinted>
  <dcterms:created xsi:type="dcterms:W3CDTF">2007-12-03T08:09:16Z</dcterms:created>
  <dcterms:modified xsi:type="dcterms:W3CDTF">2014-02-14T13:02:27Z</dcterms:modified>
</cp:coreProperties>
</file>