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05" windowWidth="18810" windowHeight="6030" activeTab="0"/>
  </bookViews>
  <sheets>
    <sheet name="2012_lapkritis" sheetId="1" r:id="rId1"/>
  </sheets>
  <definedNames/>
  <calcPr fullCalcOnLoad="1"/>
</workbook>
</file>

<file path=xl/sharedStrings.xml><?xml version="1.0" encoding="utf-8"?>
<sst xmlns="http://schemas.openxmlformats.org/spreadsheetml/2006/main" count="2083" uniqueCount="924">
  <si>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</si>
  <si>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</si>
  <si>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</si>
  <si>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</si>
  <si>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</si>
  <si>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</si>
  <si>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</si>
  <si>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</si>
  <si>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</si>
  <si>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</si>
  <si>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</si>
  <si>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</si>
  <si>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</si>
  <si>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</si>
  <si>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</si>
  <si>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</si>
  <si>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</si>
  <si>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</si>
  <si>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</si>
  <si>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</si>
  <si>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</si>
  <si>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</si>
  <si>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</si>
  <si>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</si>
  <si>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</si>
  <si>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</si>
  <si>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</si>
  <si>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</si>
  <si>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</si>
  <si>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</si>
  <si>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</si>
  <si>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</si>
  <si>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</si>
  <si>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</si>
  <si>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IV. </t>
    </r>
    <r>
      <rPr>
        <sz val="8"/>
        <rFont val="Arial"/>
        <family val="2"/>
      </rPr>
      <t>Daugiaubučiai suvartojantys labai daug šilumos (senos statybos, labai prastos šiluminės izoliacijos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</si>
  <si>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</si>
  <si>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</si>
  <si>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</si>
  <si>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</si>
  <si>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</si>
  <si>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...</t>
  </si>
  <si>
    <t>Utena (UAB "Utenos šilumos tinklai")</t>
  </si>
  <si>
    <t>Staty-bos metai</t>
  </si>
  <si>
    <t>Radviliškis (UAB "Radviliškio šiluma")</t>
  </si>
  <si>
    <t>....</t>
  </si>
  <si>
    <t xml:space="preserve">Iš viso 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</si>
  <si>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</si>
  <si>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</si>
  <si>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Kaišiadorys (UAB"Kaišiadorių šiluma")</t>
  </si>
  <si>
    <r>
      <rPr>
        <b/>
        <sz val="8"/>
        <rFont val="Arial"/>
        <family val="2"/>
      </rPr>
      <t xml:space="preserve">III. </t>
    </r>
    <r>
      <rPr>
        <sz val="8"/>
        <rFont val="Arial"/>
        <family val="2"/>
      </rPr>
      <t>Daugiabučiai suvartojantys daug šilumos (senos statybos nerenovuoti namai)</t>
    </r>
  </si>
  <si>
    <t>Šilalė (UAB"Šilalės šilumos tinklai")</t>
  </si>
  <si>
    <t>I. Daugiabučiai suvartojantys mažiausiai šilumos (naujos statybos, kokybiški namai)</t>
  </si>
  <si>
    <t>IV. Daugiaubučiai suvartojantys labai daug šilumos (senos statybos, labai prastos šiluminės izoliacijos namai)</t>
  </si>
  <si>
    <t>Akmenė (UAB „Akemnės energija“)</t>
  </si>
  <si>
    <t>Prienai (UAB „Prienų energija“)</t>
  </si>
  <si>
    <t>Elektrėnai (UAB „Elektrėnų komunalinis ūkis")</t>
  </si>
  <si>
    <t>Plungė (UAB"Plungės šilumos tinklai")</t>
  </si>
  <si>
    <t>Tauragė (UAB "Tauragės šilumos tinklai")</t>
  </si>
  <si>
    <t>Varėna (UAB "Varėnos šiluma")</t>
  </si>
  <si>
    <t>Klaipėda (AB "Klaipėdos energija")</t>
  </si>
  <si>
    <t>Ignalina (UAB „Ignalinos šilumos tinklai")</t>
  </si>
  <si>
    <t>Alytus (UAB „Litesko“ filialas "Alytaus energija")</t>
  </si>
  <si>
    <t>Biržai (UAB „Litesko“ filialas "Biržų šiluma")</t>
  </si>
  <si>
    <t>Marijampolė  (UAB „Litesko“ filialas "Marijampolės šiluma")</t>
  </si>
  <si>
    <t>Kelmė  (UAB „Litesko“ filialas "Kelmės šiluma")</t>
  </si>
  <si>
    <t>Telšiai  (UAB „Litesko“ filialas "Telšių šiluma")</t>
  </si>
  <si>
    <t>Vilkaviškis (UAB „Litesko“ filialas "Vilkaviškio šiluma")</t>
  </si>
  <si>
    <t>Palanga (UAB „Litesko“ filialas "Palangos šiluma")</t>
  </si>
  <si>
    <t>Druskininkai (UAB „Litesko“ filialas "Druskininkų šiluma")</t>
  </si>
  <si>
    <t>Anykščiai (UAB"Anykščių šiluma")</t>
  </si>
  <si>
    <t>Pavilnionių g. 31</t>
  </si>
  <si>
    <t>Sviliškių g. 4,6</t>
  </si>
  <si>
    <t>Bajorų kelias 3</t>
  </si>
  <si>
    <t>iki 1992</t>
  </si>
  <si>
    <t>Perkūnkiemio g. 45</t>
  </si>
  <si>
    <t>Fizikų g. 6</t>
  </si>
  <si>
    <t>J.Franko g. 4</t>
  </si>
  <si>
    <t>Laisvės pr. 85</t>
  </si>
  <si>
    <t>P.Smuglevičiaus g. 6</t>
  </si>
  <si>
    <t>Karaliaučiaus g. 16a</t>
  </si>
  <si>
    <t>Bitininkų g. 4C</t>
  </si>
  <si>
    <t>Karaliaučiaus g. 16C</t>
  </si>
  <si>
    <t>Bitėnų g. 10</t>
  </si>
  <si>
    <t>Sviliškių g. 3,5,7</t>
  </si>
  <si>
    <t>Ūmėdžių g. 80, 82</t>
  </si>
  <si>
    <t>Naugarduko g. 50A</t>
  </si>
  <si>
    <t>Rygos g. 34, 36, 38</t>
  </si>
  <si>
    <t>Ukmergės g. 228</t>
  </si>
  <si>
    <t>Musninkų g. 20</t>
  </si>
  <si>
    <t>Šeškinės g. 63</t>
  </si>
  <si>
    <t>Žemynos g. 9</t>
  </si>
  <si>
    <t>Taikos g. 126, 124</t>
  </si>
  <si>
    <t>Linksmoji g. 77</t>
  </si>
  <si>
    <t>S.Stanevičiaus g. 8</t>
  </si>
  <si>
    <t>Filaretų g. 18, 20</t>
  </si>
  <si>
    <t>A.Domaševičiaus g. 3</t>
  </si>
  <si>
    <t>Sėlių g. 43</t>
  </si>
  <si>
    <t>V.Grybo g. 24</t>
  </si>
  <si>
    <t>Rinktinės g. 36</t>
  </si>
  <si>
    <t>Popieriaus g. 82</t>
  </si>
  <si>
    <t>Tramvajų g. 4</t>
  </si>
  <si>
    <t>Parko g. 18</t>
  </si>
  <si>
    <t>P.Vileišio g. 16</t>
  </si>
  <si>
    <t>Arklių g. 16</t>
  </si>
  <si>
    <t>Agrastų g. 8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</si>
  <si>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</si>
  <si>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</si>
  <si>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</si>
  <si>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</si>
  <si>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</si>
  <si>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</si>
  <si>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</si>
  <si>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</si>
  <si>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Pašilės 59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</si>
  <si>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</si>
  <si>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</si>
  <si>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</si>
  <si>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</si>
  <si>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</si>
  <si>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</si>
  <si>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</si>
  <si>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</si>
  <si>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</si>
  <si>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</si>
  <si>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</si>
  <si>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</si>
  <si>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</si>
  <si>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</si>
  <si>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</si>
  <si>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</si>
  <si>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Panevėžys (AB "Panevėžio energija")</t>
  </si>
  <si>
    <t>Jonažolių g. 13 (bt. 1-58)</t>
  </si>
  <si>
    <t>Žirmūnų g. 3</t>
  </si>
  <si>
    <t>MWh/m²/mėn.</t>
  </si>
  <si>
    <t>Lt/m²/mėn.</t>
  </si>
  <si>
    <t>M.Marcinkevičiaus g. 29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</si>
  <si>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</si>
  <si>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</si>
  <si>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</si>
  <si>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</si>
  <si>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</si>
  <si>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</si>
  <si>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</si>
  <si>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</si>
  <si>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</si>
  <si>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Lukšos-Daumanto 2</t>
  </si>
  <si>
    <t>Šiaurės 1 (KVT)</t>
  </si>
  <si>
    <t>MWh/m²/mėn</t>
  </si>
  <si>
    <t>Lt/m²/mėn</t>
  </si>
  <si>
    <t>Aukštaičių g. 66</t>
  </si>
  <si>
    <t>Basanavičiaus g.  1</t>
  </si>
  <si>
    <t>Kranto g. 25</t>
  </si>
  <si>
    <t>Klaipėdos g. 99 K2</t>
  </si>
  <si>
    <t>Vilties g. 47</t>
  </si>
  <si>
    <t>Vilniaus g. 16</t>
  </si>
  <si>
    <t>Sodų 6</t>
  </si>
  <si>
    <t>Nepriklausomybės a. 9</t>
  </si>
  <si>
    <t>Aldonos g. 3</t>
  </si>
  <si>
    <t>Įmonių g. 21</t>
  </si>
  <si>
    <t>Žeimių g. 6B</t>
  </si>
  <si>
    <t>Žeimių g. 6A</t>
  </si>
  <si>
    <t>Kauno g. 22A</t>
  </si>
  <si>
    <t>Ežero g. 14</t>
  </si>
  <si>
    <t>P. Višinskio g. 37</t>
  </si>
  <si>
    <t>Ežero g. 15</t>
  </si>
  <si>
    <t>Dariaus ir Girėno 6B Alytus</t>
  </si>
  <si>
    <t>Statybininkų 46 Alytus</t>
  </si>
  <si>
    <t>Dariaus ir Girėno 6 Alytus</t>
  </si>
  <si>
    <t>Rinkuškių 49</t>
  </si>
  <si>
    <t>Vilniaus 4</t>
  </si>
  <si>
    <t>Rinkuškių 47a</t>
  </si>
  <si>
    <t>Vytauto 24</t>
  </si>
  <si>
    <t>Vilniaus 39a</t>
  </si>
  <si>
    <t>Respublikos 58</t>
  </si>
  <si>
    <t>Vilniaus 77b</t>
  </si>
  <si>
    <t>Rinkuškių 51</t>
  </si>
  <si>
    <t>Vytauto 14a</t>
  </si>
  <si>
    <t>Rotušės 3</t>
  </si>
  <si>
    <t>Vilniaus 93a</t>
  </si>
  <si>
    <t>Vilniaus 92</t>
  </si>
  <si>
    <t>Rotušės 24</t>
  </si>
  <si>
    <t>Kilučių 11</t>
  </si>
  <si>
    <t>Basanavičiaus 18</t>
  </si>
  <si>
    <t>Vytauto 33</t>
  </si>
  <si>
    <t>Rotušės 19</t>
  </si>
  <si>
    <t>Rotušės 7</t>
  </si>
  <si>
    <t>Rotušės 5</t>
  </si>
  <si>
    <t>Vytauto 8</t>
  </si>
  <si>
    <t>Kęstučio 2</t>
  </si>
  <si>
    <t>Rotušės 1</t>
  </si>
  <si>
    <t>Vytauto 6</t>
  </si>
  <si>
    <t>A.Civinsko 7</t>
  </si>
  <si>
    <t>R.Juknevičiaus 14</t>
  </si>
  <si>
    <t>Gėlių 14</t>
  </si>
  <si>
    <t>Vytauto 13</t>
  </si>
  <si>
    <t>Bažnyčios 15</t>
  </si>
  <si>
    <t>Aušros 42A</t>
  </si>
  <si>
    <t>P.Butlerienės 11</t>
  </si>
  <si>
    <t>Vytauto 12</t>
  </si>
  <si>
    <t>P.Butlerienės sk. 5</t>
  </si>
  <si>
    <t>Kauno 18</t>
  </si>
  <si>
    <t>Kooperacijos   28</t>
  </si>
  <si>
    <t>Vilties   14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</si>
  <si>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</si>
  <si>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</si>
  <si>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</si>
  <si>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</si>
  <si>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</si>
  <si>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</si>
  <si>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</si>
  <si>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</si>
  <si>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</si>
  <si>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</si>
  <si>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Kęstučio 11 Vilkaviškis</t>
  </si>
  <si>
    <t>Aušros 10 Vilkaviškis</t>
  </si>
  <si>
    <t>K.Naumiesčio 13 Kybartai</t>
  </si>
  <si>
    <t>Darvino 28 Kybartai</t>
  </si>
  <si>
    <t>Vilniaus 4 Vilkaviškis</t>
  </si>
  <si>
    <t>K.Naumiesčio 11 Kybartai</t>
  </si>
  <si>
    <t>Vištyčio 7 Virbalis</t>
  </si>
  <si>
    <t>Vilniaus 30A Virbalis</t>
  </si>
  <si>
    <t>Vištyčio 2 Virbalis</t>
  </si>
  <si>
    <t>Dariaus ir Girėno 2A Kybartai</t>
  </si>
  <si>
    <t>Darvino 11 Kybartai</t>
  </si>
  <si>
    <t>K.Naumiesčio 9A Kybartai</t>
  </si>
  <si>
    <t>Druskininkų 7a</t>
  </si>
  <si>
    <t>Taikos 10</t>
  </si>
  <si>
    <t>Saulėtekio 8/6</t>
  </si>
  <si>
    <t>Sodų 39</t>
  </si>
  <si>
    <t>Druskininkų 16</t>
  </si>
  <si>
    <t>Ganyklų 29</t>
  </si>
  <si>
    <t>Biliūno 3</t>
  </si>
  <si>
    <t>Vytauto 148</t>
  </si>
  <si>
    <t>Oškinio 8</t>
  </si>
  <si>
    <t>Ganyklų 59</t>
  </si>
  <si>
    <t>Valančiaus 8</t>
  </si>
  <si>
    <t>Kretingos 7</t>
  </si>
  <si>
    <t>Vytauto 81</t>
  </si>
  <si>
    <t>S.neries 5</t>
  </si>
  <si>
    <t>Medžiotojų 10</t>
  </si>
  <si>
    <t>Kretingos 6</t>
  </si>
  <si>
    <t>Vytauto 120</t>
  </si>
  <si>
    <t>Valančiaus 6</t>
  </si>
  <si>
    <t>KOSCIUŠKOS 12</t>
  </si>
  <si>
    <t>-</t>
  </si>
  <si>
    <t>LIEPŲ 2A</t>
  </si>
  <si>
    <t>VEISIEJŲ 16</t>
  </si>
  <si>
    <t>Vasario 16-osios g. 8</t>
  </si>
  <si>
    <t>Kudirkos g. 22, Utena</t>
  </si>
  <si>
    <t>iki1992</t>
  </si>
  <si>
    <t>Aušros g. 89 Ik.(renov.)Utena</t>
  </si>
  <si>
    <t>Aukštakalnio g. 108 Utena</t>
  </si>
  <si>
    <t>Sėlių g. 59, Utena</t>
  </si>
  <si>
    <t>Vaižganto g. 58, Utena</t>
  </si>
  <si>
    <t>Krašuonos g. 1, Utena</t>
  </si>
  <si>
    <t>Krašuonos g. 13, Utena</t>
  </si>
  <si>
    <t>Aukštakalnio g. 10,12, Utena</t>
  </si>
  <si>
    <t>Kauno g. 27, Utena</t>
  </si>
  <si>
    <t>Basanavičiaus g. 108, Utena</t>
  </si>
  <si>
    <t>Aušros g. 82, Utena</t>
  </si>
  <si>
    <t>Vaižganto 96( renov.)</t>
  </si>
  <si>
    <t>Vaišvilos 31( renov.)</t>
  </si>
  <si>
    <t>Vaišvilos 23( renov.)</t>
  </si>
  <si>
    <t>Končiaus 7A(skaitikliai butuose)</t>
  </si>
  <si>
    <t>Končiaus 7(skaitikliai butuose)</t>
  </si>
  <si>
    <t>Mačernio 53</t>
  </si>
  <si>
    <t>Jucio 14 (dalinai renovuotas)</t>
  </si>
  <si>
    <t>Jucio 12</t>
  </si>
  <si>
    <t>Mačernio 10</t>
  </si>
  <si>
    <t>Mačernio 47</t>
  </si>
  <si>
    <t>Jucio 22</t>
  </si>
  <si>
    <t>Mačernio 51</t>
  </si>
  <si>
    <t>Jucio 10</t>
  </si>
  <si>
    <t>Vaižganto 85</t>
  </si>
  <si>
    <t>Mačernio 6</t>
  </si>
  <si>
    <t>Mačernio 8</t>
  </si>
  <si>
    <t>Lentpjūvės 6</t>
  </si>
  <si>
    <t>Vytauto 27</t>
  </si>
  <si>
    <t>S. Neries 4</t>
  </si>
  <si>
    <t>Dariaus Ir Girėno 35</t>
  </si>
  <si>
    <t>Dariaus Ir Girėno 33</t>
  </si>
  <si>
    <t>Gedimino g. 32</t>
  </si>
  <si>
    <t>Vaižganto g. 118</t>
  </si>
  <si>
    <t>Dariaus ir Girėno g. 34</t>
  </si>
  <si>
    <t>Miško g. 8</t>
  </si>
  <si>
    <t>Žemaitės g. 32</t>
  </si>
  <si>
    <t xml:space="preserve">Dainavos g. 7 </t>
  </si>
  <si>
    <t>Prezidento g. 67</t>
  </si>
  <si>
    <t>Gedimino g. 23</t>
  </si>
  <si>
    <t>Birutės g. 36</t>
  </si>
  <si>
    <t>Ateities takas 18</t>
  </si>
  <si>
    <t>Vasario 16-osios g. 5</t>
  </si>
  <si>
    <t>Vasario 16-osios g. 3</t>
  </si>
  <si>
    <t>Vasario 16-osios g. 10</t>
  </si>
  <si>
    <t>Vytauto g. 62</t>
  </si>
  <si>
    <t>Respublikos g. 4</t>
  </si>
  <si>
    <t>Dariaus ir Girėno g. 20</t>
  </si>
  <si>
    <t>Žemaitės g. 3</t>
  </si>
  <si>
    <t>V. Kudirkos g. 5</t>
  </si>
  <si>
    <t>Dariaus ir Girėno g. 24</t>
  </si>
  <si>
    <t>Dariaus ir Grėno g. 4</t>
  </si>
  <si>
    <t>Naujųjų Valkininkų 1</t>
  </si>
  <si>
    <t>Renov.</t>
  </si>
  <si>
    <t>Melioratorių g. 3</t>
  </si>
  <si>
    <t>M.K.Čiurlionio g. 37</t>
  </si>
  <si>
    <t>V.Krėvės g. 4</t>
  </si>
  <si>
    <t>Vasario 16-osios g. 13</t>
  </si>
  <si>
    <t>Vasario 16-osios g. 4</t>
  </si>
  <si>
    <t>Sodų 4</t>
  </si>
  <si>
    <t>Draugystės 18</t>
  </si>
  <si>
    <t>Taikos 4</t>
  </si>
  <si>
    <t>Saulės 11</t>
  </si>
  <si>
    <r>
      <t>II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</si>
  <si>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</si>
  <si>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t>Jaunimo 4 (renov.)</t>
  </si>
  <si>
    <t>Kalantos R. 23</t>
  </si>
  <si>
    <t>Stulginskio A. 64</t>
  </si>
  <si>
    <t>Masiulio T. 1</t>
  </si>
  <si>
    <t>Jakšto 8</t>
  </si>
  <si>
    <t>Tulpių g. 13</t>
  </si>
  <si>
    <t>Beržų g. 31</t>
  </si>
  <si>
    <t>3 902,29</t>
  </si>
  <si>
    <t>Molainių g. 8</t>
  </si>
  <si>
    <t>Klaipėdos g. 98</t>
  </si>
  <si>
    <t>Kniaudiškių g. 54</t>
  </si>
  <si>
    <t>Molainių g. 78</t>
  </si>
  <si>
    <t>Statybininkų g. 34</t>
  </si>
  <si>
    <t>Vaitkaus g.6</t>
  </si>
  <si>
    <t>Nevėžio g. 40B</t>
  </si>
  <si>
    <t>1 955,05</t>
  </si>
  <si>
    <t>1 973,26</t>
  </si>
  <si>
    <t>Vilties g. 8</t>
  </si>
  <si>
    <t>Sodų g. 6</t>
  </si>
  <si>
    <t>2 632,02</t>
  </si>
  <si>
    <t>1 845,02</t>
  </si>
  <si>
    <t>1 163,53</t>
  </si>
  <si>
    <t>Grinkevičiaus g. 8 (renov.)</t>
  </si>
  <si>
    <t>Vytauto g. 138 (renov.)</t>
  </si>
  <si>
    <t>Gegužių g. 17</t>
  </si>
  <si>
    <t>Sevastopolio g. 9 (renov.)</t>
  </si>
  <si>
    <t>Ežero g. 9</t>
  </si>
  <si>
    <t>Energetikų g. 11</t>
  </si>
  <si>
    <t>Kauno g. 22</t>
  </si>
  <si>
    <t>Ežero g. 23</t>
  </si>
  <si>
    <t>Ežero g. 27</t>
  </si>
  <si>
    <t>Draugystės pr.3A</t>
  </si>
  <si>
    <t>Vilniaus g. 213A</t>
  </si>
  <si>
    <t>ŽUVINTO 13 Alytus</t>
  </si>
  <si>
    <t>Statybininkų 30 Alytus</t>
  </si>
  <si>
    <t>Dariaus ir Girėno 2A Alytus</t>
  </si>
  <si>
    <t>Vėjo 26b</t>
  </si>
  <si>
    <t>Rinkuškių 47</t>
  </si>
  <si>
    <t>Vilniaus 56</t>
  </si>
  <si>
    <t>Vilniaus 6</t>
  </si>
  <si>
    <t>Vilniaus 91a</t>
  </si>
  <si>
    <t>Rotušės 24b</t>
  </si>
  <si>
    <t>Respublikos 56</t>
  </si>
  <si>
    <t>Rinkuškių 22</t>
  </si>
  <si>
    <t>Kosmonautų 12</t>
  </si>
  <si>
    <t>V.Kudirkos 1</t>
  </si>
  <si>
    <t>R.Juknevičiaus 20</t>
  </si>
  <si>
    <t>Kosmonautų 28</t>
  </si>
  <si>
    <t>Dariaus ir Girėno 9</t>
  </si>
  <si>
    <t>Vingio 3</t>
  </si>
  <si>
    <t>Dvarkelio 14</t>
  </si>
  <si>
    <t>Vingio 8</t>
  </si>
  <si>
    <t>Vasario  16-osios 4</t>
  </si>
  <si>
    <t>P.Butlerienės 7</t>
  </si>
  <si>
    <t>Birutës   2</t>
  </si>
  <si>
    <t>Mackevièiaus   29</t>
  </si>
  <si>
    <t>Birutës   4</t>
  </si>
  <si>
    <t>Dariaus ir Girëno    4</t>
  </si>
  <si>
    <t>Laucevièiaus   14</t>
  </si>
  <si>
    <t>Vytauto Didþiojo   82</t>
  </si>
  <si>
    <t>Raseiniø   9</t>
  </si>
  <si>
    <t>Raseiniø   5A</t>
  </si>
  <si>
    <t>Mackevièiaus    2</t>
  </si>
  <si>
    <t>Vytauto Didþiojo   45</t>
  </si>
  <si>
    <t>Masčio 54, Telšiai</t>
  </si>
  <si>
    <t>Lygumų 49, Telšiai</t>
  </si>
  <si>
    <t>Dariaus ir Girėno 13, Telšiai</t>
  </si>
  <si>
    <t>Vilniaus 34, Telšiai</t>
  </si>
  <si>
    <t>Žemaitės 26, Telšiai</t>
  </si>
  <si>
    <t>Masčio 44, Telšiai</t>
  </si>
  <si>
    <t>Vilniaus 14, Telšiai</t>
  </si>
  <si>
    <t>Birutės 12, Telšiai</t>
  </si>
  <si>
    <t>Vilniaus 26, Telšiai</t>
  </si>
  <si>
    <t>Vilniaus 8, Telšiai</t>
  </si>
  <si>
    <t>Stoties 8, Telšiai</t>
  </si>
  <si>
    <t>Stoties 33, Telšiai</t>
  </si>
  <si>
    <t>Respublikos 75, Telšiai</t>
  </si>
  <si>
    <t>Stoties 10, Telšiai</t>
  </si>
  <si>
    <t>Šviesos 31, Telšiai</t>
  </si>
  <si>
    <t>Daukanto 14, Telšiai</t>
  </si>
  <si>
    <t>Sinagogos 4, Telšiai</t>
  </si>
  <si>
    <t>Sinagogos  2, Telšiai</t>
  </si>
  <si>
    <t>Daukanto 43, Telšiai</t>
  </si>
  <si>
    <t>Kęstučio 25, Telšiai</t>
  </si>
  <si>
    <t>Kęstučio 21, Telšiai</t>
  </si>
  <si>
    <t>Luokės 33, Telšiai</t>
  </si>
  <si>
    <t>Šviesos 29, Telšiai</t>
  </si>
  <si>
    <t>Vienybės 70 Vilkaviškis</t>
  </si>
  <si>
    <t>Vilniaus 2 Vilkaviškis</t>
  </si>
  <si>
    <t>Dvaro 21 Paežeriai</t>
  </si>
  <si>
    <t>Dvaro 9 Paežeriai</t>
  </si>
  <si>
    <t>Darvino 19 Kybartai</t>
  </si>
  <si>
    <t>Mokyklos 3 Pilviškiai</t>
  </si>
  <si>
    <t>Vasario 16-ios 4 Pilviškiai</t>
  </si>
  <si>
    <t>Vasario 16-ios 10 Pilviškiai</t>
  </si>
  <si>
    <t>Medvalakio 7</t>
  </si>
  <si>
    <t>Ganyklų 53</t>
  </si>
  <si>
    <t>Medvalakio 15</t>
  </si>
  <si>
    <t>S.Neries 7</t>
  </si>
  <si>
    <t>Ganyklų 41</t>
  </si>
  <si>
    <t>Janonio 28</t>
  </si>
  <si>
    <t>NERAVŲ 39B</t>
  </si>
  <si>
    <t>GARDINO 56A</t>
  </si>
  <si>
    <t>ŠILTNAMIŲ 18</t>
  </si>
  <si>
    <t>NERAVŲ 2B</t>
  </si>
  <si>
    <t>KLONIO 18A</t>
  </si>
  <si>
    <t>DRUSKININKŲ 9</t>
  </si>
  <si>
    <t>ŠILTNAMIŲ 22</t>
  </si>
  <si>
    <t>DRUSKININKŲ 23</t>
  </si>
  <si>
    <t>JAUNYSTĖS 20</t>
  </si>
  <si>
    <t>M.K.ČIURLIONIO 68</t>
  </si>
  <si>
    <t>VEISIEJŲ 22</t>
  </si>
  <si>
    <t>JAUNYSTĖS 22</t>
  </si>
  <si>
    <t>NERAVŲ 39C</t>
  </si>
  <si>
    <t>M.K.ČIURLIONIO 93</t>
  </si>
  <si>
    <t>ANTAKALNIO 16</t>
  </si>
  <si>
    <t>M.K.ČIURLIONIO 4</t>
  </si>
  <si>
    <t>P.VILEIŠIO 4</t>
  </si>
  <si>
    <t>V.BURBOS 4</t>
  </si>
  <si>
    <t>GAMYKLOS 3</t>
  </si>
  <si>
    <t>NAFTININKŲ 16</t>
  </si>
  <si>
    <t>ŽEMAITIJOS 18</t>
  </si>
  <si>
    <t>ŽEMAITIJOS 24</t>
  </si>
  <si>
    <t>MINDAUGO 4</t>
  </si>
  <si>
    <t>SODŲ 11</t>
  </si>
  <si>
    <t>VASARIO 16-OSIOS 8</t>
  </si>
  <si>
    <t>LAISVĖS 32</t>
  </si>
  <si>
    <t>Aušros g. 89 IIk.(renov.),Utena</t>
  </si>
  <si>
    <t>Aušros g. 99(renov.), Utena</t>
  </si>
  <si>
    <t>Aušros g. 83, Utena</t>
  </si>
  <si>
    <t>Sėlių g. 67, Utena</t>
  </si>
  <si>
    <t>Basanavičiaus g. 110b, Utena</t>
  </si>
  <si>
    <t>Kęstučio g. 9, Utena</t>
  </si>
  <si>
    <t>Kęstučio g. 6, Utena</t>
  </si>
  <si>
    <t>Utenio a. 5, Utena</t>
  </si>
  <si>
    <t>Užpalių g. 88, Utena</t>
  </si>
  <si>
    <t>Basanavičiaus g. 110a, Utena</t>
  </si>
  <si>
    <t>Donelaičio g. 12, Utena</t>
  </si>
  <si>
    <t>Bažnyčios g. 4, Utena</t>
  </si>
  <si>
    <t>Vaišvilos 9 ( renov.)</t>
  </si>
  <si>
    <t>Jucio 30 ( renov.)</t>
  </si>
  <si>
    <t>Vaišvilos 25 ( renov.)</t>
  </si>
  <si>
    <t>Gandingos 10</t>
  </si>
  <si>
    <t>A.Jucio 28</t>
  </si>
  <si>
    <t>Gandingos 12</t>
  </si>
  <si>
    <t>Senamiesčio 2</t>
  </si>
  <si>
    <t>Dariaus ir Girėno 51</t>
  </si>
  <si>
    <t>Jaunystės 37</t>
  </si>
  <si>
    <t>Maironio 11a</t>
  </si>
  <si>
    <t>Dariaus ir Girėno g. 26A</t>
  </si>
  <si>
    <t>Vytauto g. 4B</t>
  </si>
  <si>
    <t>Dariaus ir Girėno g. 38</t>
  </si>
  <si>
    <t>Dariaus ir Girėno g. 16A</t>
  </si>
  <si>
    <t>Vasario 16-osios g. 11</t>
  </si>
  <si>
    <t>Birutės g. 10, Kaišiadorys</t>
  </si>
  <si>
    <t>Taikos 5</t>
  </si>
  <si>
    <t>Draugystės 12</t>
  </si>
  <si>
    <t>Saulės 23</t>
  </si>
  <si>
    <r>
      <rPr>
        <b/>
        <sz val="8"/>
        <rFont val="Arial"/>
        <family val="2"/>
      </rP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</si>
  <si>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Turistų g. 49, Ignalina</t>
  </si>
  <si>
    <t>Smėlio g. 26, Ignalina</t>
  </si>
  <si>
    <t xml:space="preserve">Melioratorių g. 4, Vidiškių k. Ignalinos raj. </t>
  </si>
  <si>
    <t>Birutės 4, Prienai</t>
  </si>
  <si>
    <t>Parko 10, Balbieriškis</t>
  </si>
  <si>
    <t>Stadiono 8 1L.,Prienai</t>
  </si>
  <si>
    <t>Statybininkų 9 1L.,Prienai</t>
  </si>
  <si>
    <t>Stadiono 8 3L.,Prienai</t>
  </si>
  <si>
    <t>Brundzos 6,Prienai</t>
  </si>
  <si>
    <t>Brundzos 8,Prienai</t>
  </si>
  <si>
    <t>Brundzos 7,Prienai</t>
  </si>
  <si>
    <t>Brundzos 10,Prienai</t>
  </si>
  <si>
    <t>Laisvės a.3/14,Prienai</t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</si>
  <si>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</si>
  <si>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t>Žalgirio 27 Naujoji Akmenė</t>
  </si>
  <si>
    <t>Bausko 3 Venta</t>
  </si>
  <si>
    <r>
      <rPr>
        <b/>
        <sz val="8"/>
        <rFont val="Arial"/>
        <family val="2"/>
      </rPr>
      <t>IV</t>
    </r>
    <r>
      <rPr>
        <sz val="8"/>
        <rFont val="Arial"/>
        <family val="2"/>
      </rPr>
      <t>. Daugiaubučiai suvartojantys labai daug šilumos (senos statybos, labai prastos šiluminės izoliacijos namai)</t>
    </r>
  </si>
  <si>
    <t>Basanavičiaus g.48</t>
  </si>
  <si>
    <t>Biliūno g.10</t>
  </si>
  <si>
    <t>Biliūno g.20</t>
  </si>
  <si>
    <t>Statybininkų g. 21</t>
  </si>
  <si>
    <t>Šilumos suvartojimo ir mokėjimų už šilumą analizė Lietuvos miestų daugiabučiuose gyvenamuosiuose namuose (2012 m. lapkričio mėn)</t>
  </si>
  <si>
    <r>
      <t xml:space="preserve">vidutinė lauko oro temperatūra: 4,1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417,5</t>
    </r>
  </si>
  <si>
    <t>M.Mironaitės g. 18</t>
  </si>
  <si>
    <t xml:space="preserve">Jonažolių g. 15 </t>
  </si>
  <si>
    <t>Ūmedžių g. 96</t>
  </si>
  <si>
    <t>vidutinė lauko oro temperatūra: 4,8 °C; dienolaipsniai: 396</t>
  </si>
  <si>
    <t>Margirio g. 9</t>
  </si>
  <si>
    <t>po 1992</t>
  </si>
  <si>
    <t>Statybininkų g. 11</t>
  </si>
  <si>
    <t>Beržų g. 23</t>
  </si>
  <si>
    <t>Vaitkaus g.3</t>
  </si>
  <si>
    <t>Vaitkaus g.9</t>
  </si>
  <si>
    <t>Nevėžio g. 40</t>
  </si>
  <si>
    <t>Klaipėdos g. 112</t>
  </si>
  <si>
    <t>Ateities g. 32</t>
  </si>
  <si>
    <t>Tulpių g. 3</t>
  </si>
  <si>
    <t>Ateities g. 14</t>
  </si>
  <si>
    <t>Janonio g. 8</t>
  </si>
  <si>
    <t>iki 1882</t>
  </si>
  <si>
    <t>Žvaigždžių g. 6</t>
  </si>
  <si>
    <t>Marijonų g. 29</t>
  </si>
  <si>
    <t>Švyturio g. 19</t>
  </si>
  <si>
    <t>Katedros g. 4</t>
  </si>
  <si>
    <t>Liepų al. 17</t>
  </si>
  <si>
    <t>Kudirkos g. 3</t>
  </si>
  <si>
    <t>Švyturio g. 27</t>
  </si>
  <si>
    <t>Nevėžio g. 24</t>
  </si>
  <si>
    <t>Respublikos g. 17</t>
  </si>
  <si>
    <r>
      <t xml:space="preserve">vidutinė lauko oro temperatūra: 4,4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408</t>
    </r>
  </si>
  <si>
    <r>
      <t xml:space="preserve">vidutinė lauko oro temperatūra: 4,5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405</t>
    </r>
  </si>
  <si>
    <t>Gegužių g. 73 (renov.)</t>
  </si>
  <si>
    <t>Gegužių g. 19 (renov.)</t>
  </si>
  <si>
    <t>Kviečių g. 56 (renov.)</t>
  </si>
  <si>
    <t>Klevų g. 13 (renov.)</t>
  </si>
  <si>
    <t>Vilniaus g. 202 (renov.)</t>
  </si>
  <si>
    <t>Tilžės g. 26 (renov.)</t>
  </si>
  <si>
    <t>Sevastopolio g. 5 (renov.)</t>
  </si>
  <si>
    <t>Grinkevičiaus g. 6 (renov.)</t>
  </si>
  <si>
    <t>Dainų g. 10A</t>
  </si>
  <si>
    <t>Gegužių g. 75</t>
  </si>
  <si>
    <t xml:space="preserve">Putinų g. 10 </t>
  </si>
  <si>
    <t>Dubijos g. 31</t>
  </si>
  <si>
    <t>Rasos g. 22</t>
  </si>
  <si>
    <t>Lieporių g. 11</t>
  </si>
  <si>
    <t>Rasos g. 5</t>
  </si>
  <si>
    <t>Korsako g. 36</t>
  </si>
  <si>
    <t>Klevų g. 11</t>
  </si>
  <si>
    <t>Spindulio g. 12</t>
  </si>
  <si>
    <t>Gytarių g. 37</t>
  </si>
  <si>
    <t>Trakų g. 24</t>
  </si>
  <si>
    <t>Vytauto g. 70</t>
  </si>
  <si>
    <t>Ežero g. 12A</t>
  </si>
  <si>
    <t>Tilžės g. 128</t>
  </si>
  <si>
    <t>Lauko 17 Alytus</t>
  </si>
  <si>
    <t>Naujoji 26 Alytus</t>
  </si>
  <si>
    <t>Putinų 2 Alytus</t>
  </si>
  <si>
    <t>Vingio 1 Alytus</t>
  </si>
  <si>
    <t>Likiškėlių 20 Alytus</t>
  </si>
  <si>
    <t>Naujoji 68 Alytus</t>
  </si>
  <si>
    <t>Jonyno 5 Alytus</t>
  </si>
  <si>
    <t>Birutės 14 Alytus</t>
  </si>
  <si>
    <t>Vingio 6 Alytus</t>
  </si>
  <si>
    <t>Putinų 24A Alytus</t>
  </si>
  <si>
    <t>Lakūnų 9 Alytus</t>
  </si>
  <si>
    <t>Kaštonų 12 Alytus</t>
  </si>
  <si>
    <t>Kernavės 2 Alytus</t>
  </si>
  <si>
    <t>Vilties 20 Alytus</t>
  </si>
  <si>
    <t>Volungės 22 Alytus</t>
  </si>
  <si>
    <t>Alyvų takas 22 Alytus</t>
  </si>
  <si>
    <t>Jaunimo 26 Alytus</t>
  </si>
  <si>
    <t>Piliakalnio 3 Alytus</t>
  </si>
  <si>
    <t>Jurgiškių 28 Alytus</t>
  </si>
  <si>
    <t>Miško 11 Alytus</t>
  </si>
  <si>
    <t>Vilniaus 12 Alytus</t>
  </si>
  <si>
    <t>Pramonės 4 Alytus</t>
  </si>
  <si>
    <t>Ulonų 24 Alytus</t>
  </si>
  <si>
    <t>Jaunimo 10 Alytus</t>
  </si>
  <si>
    <t>Volungės 17 Alytus</t>
  </si>
  <si>
    <t>Jazminų 42 Alytus</t>
  </si>
  <si>
    <t>Alyvų takas 13 Alytus</t>
  </si>
  <si>
    <t>Piliakalnio 10 Alytus</t>
  </si>
  <si>
    <t>Maironio 1 Alytus</t>
  </si>
  <si>
    <t>Žiburio 12 Alytus</t>
  </si>
  <si>
    <t>vidutinė lauko oro temperatūra: 4,6 °C, dienolaipsniai 402</t>
  </si>
  <si>
    <t>vidutinė lauko oro temperatūra: 4,1 °C, dienolaipsniai: 417</t>
  </si>
  <si>
    <t>vidutinė lauko oro temperatūra: 5,1 °C, dienolaipsniai 387,0</t>
  </si>
  <si>
    <t>Vytenio 8</t>
  </si>
  <si>
    <t>Vytauto 54B</t>
  </si>
  <si>
    <t>Lietuvininkų 7</t>
  </si>
  <si>
    <t>R.Juknevičiaus 100</t>
  </si>
  <si>
    <t>Mokolų 9</t>
  </si>
  <si>
    <t>Sporto 18</t>
  </si>
  <si>
    <t>Dariaus ir Girėno 11</t>
  </si>
  <si>
    <t>Vytauto 54</t>
  </si>
  <si>
    <t>Dariaus ir Girėno 13</t>
  </si>
  <si>
    <t>Mokolų 57</t>
  </si>
  <si>
    <t>Laisvės 7</t>
  </si>
  <si>
    <t>P.Butlerienės 20</t>
  </si>
  <si>
    <t>Jaunimo, 7</t>
  </si>
  <si>
    <t>Vytauto 15</t>
  </si>
  <si>
    <t>P.Kriaučiūno 3</t>
  </si>
  <si>
    <t>Kauno 20</t>
  </si>
  <si>
    <t>Draugystės 13</t>
  </si>
  <si>
    <t>A.Civinsko 25</t>
  </si>
  <si>
    <t>Vytauto 27A</t>
  </si>
  <si>
    <t>vidutinė lauko oro temperatūra: 4,1 °C, dienolaipsniai 417</t>
  </si>
  <si>
    <t>Žemaitës   51</t>
  </si>
  <si>
    <t>Žemaitës   45</t>
  </si>
  <si>
    <t>Vytauto Didžiojo   61</t>
  </si>
  <si>
    <t>vidutinė lauko oro temperatūra: 4,2 °C, dienolaipsniai 414</t>
  </si>
  <si>
    <t>Dariaus ir Girėno 15, Telšiai</t>
  </si>
  <si>
    <t>Dariaus ir Girėno 3, Telšiai</t>
  </si>
  <si>
    <t>Masčio 4, Telšiai</t>
  </si>
  <si>
    <t>Vilniaus 12, Telšiai</t>
  </si>
  <si>
    <t>Dariaus ir Girėno 20, Telšiai</t>
  </si>
  <si>
    <t>Luokės 69, Telšiai</t>
  </si>
  <si>
    <t>Lygumų 53, Telšiai</t>
  </si>
  <si>
    <t>Vilniaus 38, Telšiai</t>
  </si>
  <si>
    <t>Beržų 2, Telšiai</t>
  </si>
  <si>
    <t>Žemaitės 30, Telšiai</t>
  </si>
  <si>
    <t>Daukanto 1, Telšiai</t>
  </si>
  <si>
    <t>Daukanto 33 , Telšiai</t>
  </si>
  <si>
    <t>Muziejaus 18a,Telšiai</t>
  </si>
  <si>
    <t>Stoties 12, Telšiai</t>
  </si>
  <si>
    <t>Šviesos 25, Telšiai</t>
  </si>
  <si>
    <t>Žemaitės 31, Telšiai</t>
  </si>
  <si>
    <t>Luokės 73, Telšiai</t>
  </si>
  <si>
    <t>vidutinė lauko oro temperatūra: 6 °C, dienolaipsniai 360</t>
  </si>
  <si>
    <t>Lauko 48 Vilkaviškis</t>
  </si>
  <si>
    <t>Statybininkų 8 Vilkaviškis</t>
  </si>
  <si>
    <t>Kęstučio 2 Vilkaviškis</t>
  </si>
  <si>
    <t>Birutės 2 Vilkaviškis</t>
  </si>
  <si>
    <t>Gedimino 14 Vilkaviškis</t>
  </si>
  <si>
    <t>Lauko 42 Vilkaviškis</t>
  </si>
  <si>
    <t>Darvino 46 Kybartai</t>
  </si>
  <si>
    <t>Vilniaus 6 Vilkaviškis</t>
  </si>
  <si>
    <t>Tarybų 7 Kybartai</t>
  </si>
  <si>
    <t>Vasario 16-ios 12 Pilviškiai</t>
  </si>
  <si>
    <t>vidutinė lauko oro temperatūra: 6,1 °C, dienolaipsniai 357</t>
  </si>
  <si>
    <t>Sodų 3</t>
  </si>
  <si>
    <t>Sodų 32</t>
  </si>
  <si>
    <t>Sodų 22</t>
  </si>
  <si>
    <t>Taikos 15</t>
  </si>
  <si>
    <t>vidutinė lauko oro temperatūra: 4,6 °C, dienolaipsniai 402,0</t>
  </si>
  <si>
    <t>VEISIEJŲ 15</t>
  </si>
  <si>
    <t>GARDINO 25</t>
  </si>
  <si>
    <t>VERPĖJŲ 2A</t>
  </si>
  <si>
    <t>VERPĖJŲ 18</t>
  </si>
  <si>
    <t>ŠV.JOKŪBO 24</t>
  </si>
  <si>
    <t>MELIORATORIŲ 12</t>
  </si>
  <si>
    <t>LIEPŲ 10</t>
  </si>
  <si>
    <t>VERPĖJŲ 4</t>
  </si>
  <si>
    <t>GARDINO 41</t>
  </si>
  <si>
    <t>SEIRIJŲ 9</t>
  </si>
  <si>
    <t>VYTAUTO 47</t>
  </si>
  <si>
    <t>M.K.ČIURLIONIO 6</t>
  </si>
  <si>
    <t>GARDINO 70</t>
  </si>
  <si>
    <t>FONBERGO 8</t>
  </si>
  <si>
    <t>TAIKOS 5</t>
  </si>
  <si>
    <t>ŠV.JOKŪBO 15</t>
  </si>
  <si>
    <t>FONBERGO 6</t>
  </si>
  <si>
    <t>MELIORATORIŲ 10</t>
  </si>
  <si>
    <t>GARDINO 34</t>
  </si>
  <si>
    <t>KUDIRKOS 31</t>
  </si>
  <si>
    <t>Sodų g.10-ojo NSB (renov.)</t>
  </si>
  <si>
    <t>Gamyklos g.15-ojo NSB (renov.)</t>
  </si>
  <si>
    <t>MINDAUGO 13 (renov.)</t>
  </si>
  <si>
    <t>Laisvės g.40-ojo NSB (renov.)</t>
  </si>
  <si>
    <t>LAISVĖS 23 (renov.)</t>
  </si>
  <si>
    <t>MINDAUGO 12 (renov.)</t>
  </si>
  <si>
    <t>VENTOS 69</t>
  </si>
  <si>
    <t>ŽEMAITIJOS 60</t>
  </si>
  <si>
    <t>VENTOS 81</t>
  </si>
  <si>
    <t>ŽEMAITIJOS 21</t>
  </si>
  <si>
    <t>PAVENČIŲ 25</t>
  </si>
  <si>
    <t>M.DAUKŠOS 42</t>
  </si>
  <si>
    <t>VENTOS 63</t>
  </si>
  <si>
    <t>GAMYKLOS 19</t>
  </si>
  <si>
    <t>S.DAUKANTO 5</t>
  </si>
  <si>
    <t>PAVENČIŲ 23</t>
  </si>
  <si>
    <t>PAVASARIO 41C</t>
  </si>
  <si>
    <t xml:space="preserve">Mažeikių 6 </t>
  </si>
  <si>
    <t>LAISVĖS 218</t>
  </si>
  <si>
    <t>V.BURBOS 5</t>
  </si>
  <si>
    <r>
      <t xml:space="preserve">vidutinė lauko oro temperatūra: 5,8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dienolaipsniai:366</t>
    </r>
  </si>
  <si>
    <r>
      <t xml:space="preserve">vidutinė lauko oro temperatūra: 4,5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 405</t>
    </r>
  </si>
  <si>
    <t>Vyžuonų g. 11a, Utena(renov.)</t>
  </si>
  <si>
    <t>Vaižganto g. 52, Utena</t>
  </si>
  <si>
    <t>Aukštakalnio g. 116, Utena</t>
  </si>
  <si>
    <t>Vaišganto g. 56, Utena</t>
  </si>
  <si>
    <t>Sėlių g. 61, Utena</t>
  </si>
  <si>
    <t>Taikos g. 14, Utena</t>
  </si>
  <si>
    <t>Aušros g. 68, Utena</t>
  </si>
  <si>
    <t>Aukštakalno g. 118, Utena</t>
  </si>
  <si>
    <t>Sėlių g. 65, Utena</t>
  </si>
  <si>
    <t>Ežero g. 5, Utena</t>
  </si>
  <si>
    <t>Kęstučio g. 1, Utena</t>
  </si>
  <si>
    <t>Taikos g. 49, Utena</t>
  </si>
  <si>
    <t>Utenio a. 10, Utena</t>
  </si>
  <si>
    <t>Kęstučio g. 4, Utena</t>
  </si>
  <si>
    <t>Turagnų g. 4, Utena</t>
  </si>
  <si>
    <t>Maironio g. 17, Utena</t>
  </si>
  <si>
    <t>Aušros g. 35, Utena</t>
  </si>
  <si>
    <t>Mačernio 12 (dalinai renovuotas)</t>
  </si>
  <si>
    <r>
      <t xml:space="preserve">vidutinė lauko oro temperatūra: 4,3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C; dienolaipsniai 411,0</t>
    </r>
  </si>
  <si>
    <t>vidutinė lauko oro temperatūra: 4,5 °C; dienolaipsniai 405</t>
  </si>
  <si>
    <t>Jaunystės 35 (renovuotas)</t>
  </si>
  <si>
    <t>Laisvės al. 36 (renovuotas)</t>
  </si>
  <si>
    <t>Jaunystės 20 (renovuotas)</t>
  </si>
  <si>
    <t>Gedimino 5</t>
  </si>
  <si>
    <t>Jaunystės 33</t>
  </si>
  <si>
    <t>Povyliaus 6a</t>
  </si>
  <si>
    <t>Jaunystės 2</t>
  </si>
  <si>
    <t>Jaunystės 6</t>
  </si>
  <si>
    <t>Naujoji 10</t>
  </si>
  <si>
    <t>Radvilų 10</t>
  </si>
  <si>
    <t>Maironio 11</t>
  </si>
  <si>
    <t>Kudirkos 11</t>
  </si>
  <si>
    <t>Kudirkos 7</t>
  </si>
  <si>
    <t>Stiklo 1a</t>
  </si>
  <si>
    <t>vidutinė lauko oro temperatūra: 4,7 °C; dienolaipsniai 399</t>
  </si>
  <si>
    <r>
      <t xml:space="preserve">Dainavos g. 5 </t>
    </r>
    <r>
      <rPr>
        <i/>
        <sz val="8"/>
        <color indexed="10"/>
        <rFont val="Arial"/>
        <family val="2"/>
      </rPr>
      <t>(renov.)</t>
    </r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</si>
  <si>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</si>
  <si>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</si>
  <si>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</si>
  <si>
    <r>
      <t xml:space="preserve">Ateities takas 16 </t>
    </r>
    <r>
      <rPr>
        <i/>
        <sz val="8"/>
        <color indexed="10"/>
        <rFont val="Arial"/>
        <family val="2"/>
      </rPr>
      <t>(renov.)</t>
    </r>
  </si>
  <si>
    <r>
      <t xml:space="preserve">Dariaus ir Girėno g. 32A </t>
    </r>
    <r>
      <rPr>
        <i/>
        <sz val="8"/>
        <color indexed="10"/>
        <rFont val="Arial"/>
        <family val="2"/>
      </rPr>
      <t>(renov.)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</si>
  <si>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</si>
  <si>
    <r>
      <t xml:space="preserve">Dariaus ir Girėno g. 18 </t>
    </r>
    <r>
      <rPr>
        <i/>
        <sz val="8"/>
        <color indexed="10"/>
        <rFont val="Arial"/>
        <family val="2"/>
      </rPr>
      <t>(renov.)</t>
    </r>
  </si>
  <si>
    <r>
      <t xml:space="preserve">Vytauto g. 75 </t>
    </r>
    <r>
      <rPr>
        <i/>
        <sz val="8"/>
        <color indexed="10"/>
        <rFont val="Arial"/>
        <family val="2"/>
      </rPr>
      <t>(renov.)</t>
    </r>
  </si>
  <si>
    <t>Gedimino g. 8</t>
  </si>
  <si>
    <t>Vytauto g. 88</t>
  </si>
  <si>
    <t>Marcinkonių g. 2</t>
  </si>
  <si>
    <t>Vytauto g. 24</t>
  </si>
  <si>
    <t>Naujųjų Valkininkų 5</t>
  </si>
  <si>
    <t>M.K.Čiurlionio g. 8</t>
  </si>
  <si>
    <t>Dzūkų g. 36</t>
  </si>
  <si>
    <t>Dzūkų g. 62</t>
  </si>
  <si>
    <t>J.Basanavičiaus g. 21</t>
  </si>
  <si>
    <t>Kalno g. 17</t>
  </si>
  <si>
    <t>M.K.Čiurlionio g. 11</t>
  </si>
  <si>
    <t>Sporto g. 4</t>
  </si>
  <si>
    <t>Vytauto g. 4</t>
  </si>
  <si>
    <t>Sporto g. 8</t>
  </si>
  <si>
    <t>Vytauto g. 9</t>
  </si>
  <si>
    <t>Dzūkų g. 21A</t>
  </si>
  <si>
    <t>Z.Voronrcko g. 6</t>
  </si>
  <si>
    <t>Laisvės g.3</t>
  </si>
  <si>
    <t>Dzūkų g. 26</t>
  </si>
  <si>
    <t>Sporto g. 10</t>
  </si>
  <si>
    <t>J.Basanavičiaus g. 27</t>
  </si>
  <si>
    <t>Vytauto g. 64</t>
  </si>
  <si>
    <t>Vytauto g. 73</t>
  </si>
  <si>
    <t>Transporto g. 9</t>
  </si>
  <si>
    <t>Mechanizatorių g. 21</t>
  </si>
  <si>
    <t>vidutinė lauko oro temperatūra: 4,5 °C; dienolaipsniai 405,0</t>
  </si>
  <si>
    <t>Gedimino g. 94, Kaišiadorys</t>
  </si>
  <si>
    <t>iki 1992 m.</t>
  </si>
  <si>
    <t>V. Ruokio 3/2, Kaišiadorys</t>
  </si>
  <si>
    <t>Birutės g. 5, Kaišiadorys</t>
  </si>
  <si>
    <t>Gedimino g. 84, Kaišiadorys</t>
  </si>
  <si>
    <t>Gedimino g. 28, Kaišiadorys</t>
  </si>
  <si>
    <t>Girelės g. 35, Kaišiadorys</t>
  </si>
  <si>
    <t>Gedimino g. 22, Kaišiadorys</t>
  </si>
  <si>
    <t>J. Basanavičiaus g. 7, Kaišiadorys</t>
  </si>
  <si>
    <t>Girelės g. 49, Kaišiadorys</t>
  </si>
  <si>
    <t>V. Ruokio 3/1, Kaišiadorys</t>
  </si>
  <si>
    <t>Gedimino g. 100, Kaišiadorys</t>
  </si>
  <si>
    <t>Ateities g. 4A, Stasiūnai</t>
  </si>
  <si>
    <t>Gedimino g. 78, Kaišiadorys</t>
  </si>
  <si>
    <t>Ateities g. 1, Stasiūnai</t>
  </si>
  <si>
    <t>Girelės g. 39, Kaišiadorys</t>
  </si>
  <si>
    <t>Ateities g. 4, Stasiūnai</t>
  </si>
  <si>
    <t>Ateities g. 6, Stasiūnai</t>
  </si>
  <si>
    <t>Ateities g. 8, Stasiūnai</t>
  </si>
  <si>
    <t>Ateities g. 10, Stasiūnai</t>
  </si>
  <si>
    <t>vidutinė lauko oro temperatūra: 4,8 °C; dienolaipsniai 396</t>
  </si>
  <si>
    <r>
      <t xml:space="preserve">vidutinė lauko oro temperatūra: 4,7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399</t>
    </r>
  </si>
  <si>
    <t>Šarkinės 27</t>
  </si>
  <si>
    <t>Pergalės 9b</t>
  </si>
  <si>
    <t>Šarkinės 23</t>
  </si>
  <si>
    <t>Draugystės 16</t>
  </si>
  <si>
    <t>Sodų 10</t>
  </si>
  <si>
    <t>Pergalės 27</t>
  </si>
  <si>
    <t>Šviesos 9</t>
  </si>
  <si>
    <t>Draugystės 8</t>
  </si>
  <si>
    <t>Draugystės 11</t>
  </si>
  <si>
    <t>Draugystės 17</t>
  </si>
  <si>
    <t>Saulės 28</t>
  </si>
  <si>
    <t>Trakų 5</t>
  </si>
  <si>
    <t>Trakų 20</t>
  </si>
  <si>
    <t>Trakų 25</t>
  </si>
  <si>
    <t>Trakų 37</t>
  </si>
  <si>
    <t>Trakų 14</t>
  </si>
  <si>
    <t>Saulės 14</t>
  </si>
  <si>
    <t>Saulės 20</t>
  </si>
  <si>
    <t>Taikos 9</t>
  </si>
  <si>
    <t>Saulės 9</t>
  </si>
  <si>
    <t>Trakų 3</t>
  </si>
  <si>
    <t>Trakų 18</t>
  </si>
  <si>
    <t>Trakų  29</t>
  </si>
  <si>
    <t>Trakų 13</t>
  </si>
  <si>
    <t>vidutinė lauko oro temperatūra: 3,8 °C, dienolaipsniai 426</t>
  </si>
  <si>
    <t xml:space="preserve">Vasario 16-osios g. 46, Ignalina (renv.) </t>
  </si>
  <si>
    <t>Ateities g. 20, Ignalina (renv.)</t>
  </si>
  <si>
    <t>Aukštaičių g. 48, Ignalina (renv.)</t>
  </si>
  <si>
    <t xml:space="preserve">M.Petrausko g. 3, Ignalina </t>
  </si>
  <si>
    <t>Atgimimo g. 14,  Ignalina (renv.)</t>
  </si>
  <si>
    <t xml:space="preserve">Vasario 16-osios g. 42, Ignalina  </t>
  </si>
  <si>
    <t>Smėlio g. 32, Ignalina</t>
  </si>
  <si>
    <t xml:space="preserve">Bažnyčios g. 20, Dūkštas, Ignalinos raj. </t>
  </si>
  <si>
    <t xml:space="preserve">Aukštaičių g. 7, Ignalina </t>
  </si>
  <si>
    <r>
      <t xml:space="preserve">vidutinė lauko oro temperatūra: 4,8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396</t>
    </r>
  </si>
  <si>
    <t>Statybininkų 19, Prienai(renov)</t>
  </si>
  <si>
    <t>Stadiono 24A,Prienai</t>
  </si>
  <si>
    <t>Kęstučio 5, Prienai(renov)</t>
  </si>
  <si>
    <t>Vaitkaus 6,Prienai (renov.)</t>
  </si>
  <si>
    <t>Stadiono 16,Prienai</t>
  </si>
  <si>
    <t>Mokyklos 1,Veiveriai(renov.)</t>
  </si>
  <si>
    <t>Kęstučio 81G, Prienai</t>
  </si>
  <si>
    <t>Stadiono 12,Prienai</t>
  </si>
  <si>
    <t>Stadiono 10 1L.,Prienai</t>
  </si>
  <si>
    <t>Brundzos 11, Prienai</t>
  </si>
  <si>
    <t>Basanavičiaus 10, Prienai</t>
  </si>
  <si>
    <t>Statybininkų 7 1L.,Prienai</t>
  </si>
  <si>
    <t>Basanavičiaus 15/2, Prienai</t>
  </si>
  <si>
    <t>Statybininkų 11,Prienai</t>
  </si>
  <si>
    <t>Jaunimo 17,Balbieriškis</t>
  </si>
  <si>
    <t>Vytauto 32, Prienai</t>
  </si>
  <si>
    <t>Vytauto 25,Prienai</t>
  </si>
  <si>
    <t>Kęstučio 77, Prienai</t>
  </si>
  <si>
    <t>Janonio 5,Prienai</t>
  </si>
  <si>
    <t>Vytenio 14,Prienai</t>
  </si>
  <si>
    <t>vidutinė lauko oro temperatūra: 4,5 °C, dienolaipsniai 405</t>
  </si>
  <si>
    <t>Respublikos 8 Naujoji Akmenė (renov)</t>
  </si>
  <si>
    <t>Nepriklausomybės 28, Naujoji Akmenė (renov)</t>
  </si>
  <si>
    <t>Stadiono 13 Akmenė (renov)</t>
  </si>
  <si>
    <t>Respublikos 24 Naujoji Akmenė (renov)</t>
  </si>
  <si>
    <t>Nepriklausomybės 27 Naujoji Akmenė</t>
  </si>
  <si>
    <t>Stadiono 7 Akmenė</t>
  </si>
  <si>
    <t>Ramučių 39 Naujoji Akmenė(renov)</t>
  </si>
  <si>
    <t>Ramučių 10 Naujoji Akmenė (renov)</t>
  </si>
  <si>
    <t>Respublikos 27 Naujoji Akmenė (renov)</t>
  </si>
  <si>
    <t>Respublikos 18 Naujoji Akmenė (renov)</t>
  </si>
  <si>
    <t>Nepriklausomybės 2C Naujoji Aklmenė (renov)</t>
  </si>
  <si>
    <t>V.Kudirkos 20 Naujoji Akmenė</t>
  </si>
  <si>
    <t>Ramučių 34 Naujoji Akmenė</t>
  </si>
  <si>
    <t>Žalgirio 17 Naujoji Akmenė</t>
  </si>
  <si>
    <t>V.Kudirkos 12 Naujoji Akmenė</t>
  </si>
  <si>
    <t>Kalno 1 Akmenė</t>
  </si>
  <si>
    <t>Jodelės 1 Naujoji Akmenė</t>
  </si>
  <si>
    <t>Žalgirio 15 Naujoji Akmenė</t>
  </si>
  <si>
    <t>Stadiono 16 Akmenė</t>
  </si>
  <si>
    <t>Laz.Pelėdos 11 Naujoji Akmenė</t>
  </si>
  <si>
    <t>Žalgirio 25 Naujoji Akmenė</t>
  </si>
  <si>
    <t>Puškino 42 Akmenė</t>
  </si>
  <si>
    <t>Bausko 8 Venta</t>
  </si>
  <si>
    <t>vidutinė lauko oro temperatūra: 4,52 °C, dienolaispniai: 404,4</t>
  </si>
  <si>
    <t>Kovo 11-osios g.24</t>
  </si>
  <si>
    <t>Dariaus ir Girėno g.55</t>
  </si>
  <si>
    <t>Dariaus ir Girėno g.50</t>
  </si>
  <si>
    <t>Dariaus ir Girėno g.53</t>
  </si>
  <si>
    <t>D.Poškos g.4</t>
  </si>
  <si>
    <t>Dariaus ir Girėno g.49</t>
  </si>
  <si>
    <t>Vasario 11-osios g.7</t>
  </si>
  <si>
    <t>Ažupiečių g.4</t>
  </si>
  <si>
    <t>Basanavičiaus g.50</t>
  </si>
  <si>
    <t>Biliūno g. 8</t>
  </si>
  <si>
    <t>Statybininkų g.23</t>
  </si>
  <si>
    <t>Dariaus ir Girėno g. 5</t>
  </si>
  <si>
    <t>Statybininkų g. 19</t>
  </si>
  <si>
    <t>Basanavičiaus g.60</t>
  </si>
  <si>
    <t>Pakruojis (UAB „Birštono šiluma")</t>
  </si>
  <si>
    <t>vidutinė lauko oro temperatūra: 5 °C, dienolaipsniai 390</t>
  </si>
  <si>
    <t>B.SRUOGOS  10</t>
  </si>
  <si>
    <t>B.SRUOGOS 8</t>
  </si>
  <si>
    <t>VILNIAUS 8</t>
  </si>
  <si>
    <t>B.SRUOGOS 12</t>
  </si>
  <si>
    <t>VILNIAUS 6</t>
  </si>
  <si>
    <t>B.SRUOGOS 14</t>
  </si>
  <si>
    <t>29,004</t>
  </si>
  <si>
    <t>LELIJŲ  7</t>
  </si>
  <si>
    <t>VILNIAUS 4</t>
  </si>
  <si>
    <t>DAR.IR GIRĖNO 1</t>
  </si>
  <si>
    <t>DARIAUS IR GIRĖNO 23A IIL.</t>
  </si>
  <si>
    <t>7,371</t>
  </si>
  <si>
    <t>DRUSKUPIO 4B</t>
  </si>
  <si>
    <t>DARIAUS IR GIRĖNO 23A IIIL.</t>
  </si>
  <si>
    <t>KĘSTUČIO 27  IIL.</t>
  </si>
  <si>
    <t>vidutinė lauko oro temperatūra: 5,8 °C; dienolaipsniai: 378,2</t>
  </si>
  <si>
    <t>Sausio 15-osios g. 6a</t>
  </si>
  <si>
    <t>Taikos pr. 144</t>
  </si>
  <si>
    <t>Liepų g. 37</t>
  </si>
  <si>
    <t>Baltijos pr. 71</t>
  </si>
  <si>
    <t>Lelijų g. 19</t>
  </si>
  <si>
    <t>Panevežio g. 9</t>
  </si>
  <si>
    <t>Pilies g. 5</t>
  </si>
  <si>
    <t>Ramioji g. 7</t>
  </si>
  <si>
    <t>Bijūnų g. 13</t>
  </si>
  <si>
    <t>Liepojos g. 20</t>
  </si>
  <si>
    <t>Kretingos g. 21</t>
  </si>
  <si>
    <t>Baltijos pr. 33</t>
  </si>
  <si>
    <t>Alksnynės g. 21</t>
  </si>
  <si>
    <t>Varpų g. 14</t>
  </si>
  <si>
    <t>Kuncų g. 2</t>
  </si>
  <si>
    <t>Liubeko g. 19</t>
  </si>
  <si>
    <t>Jūrininkų g. 10</t>
  </si>
  <si>
    <t>Taikos pr. 49</t>
  </si>
  <si>
    <t>Sulupės g. 20</t>
  </si>
  <si>
    <t>Liepojos g. 24</t>
  </si>
  <si>
    <t>Laukininkų g. 1</t>
  </si>
  <si>
    <t>Debreceno g. 62</t>
  </si>
  <si>
    <t>Kalnupės g. 13</t>
  </si>
  <si>
    <t>Tilžės g. 18</t>
  </si>
  <si>
    <t>Baltijos pr. 43</t>
  </si>
  <si>
    <t>Statybininkų pr. 17</t>
  </si>
  <si>
    <t>Baltijos pr. 4</t>
  </si>
  <si>
    <t>Statybininkų pr. 11</t>
  </si>
  <si>
    <t>Nidos g. 40C</t>
  </si>
  <si>
    <t>Statybininkų pr. 6</t>
  </si>
  <si>
    <t>Šilutės pl. 42</t>
  </si>
  <si>
    <t>Kauno g. 41</t>
  </si>
  <si>
    <t>Kretingos g. 16</t>
  </si>
  <si>
    <t>H.Manto g. 55</t>
  </si>
  <si>
    <t>Mokyklos g. 23</t>
  </si>
  <si>
    <t>Jurginų g. 21</t>
  </si>
  <si>
    <t>Naujoji Uosto 26</t>
  </si>
  <si>
    <t>Minijos g. 131</t>
  </si>
  <si>
    <t>Tiltų g. 3</t>
  </si>
  <si>
    <t>Viršutinė g. 11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</si>
</sst>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000\ _L_t"/>
    <numFmt numFmtId="175" formatCode="#,##0.00000\ _L_t"/>
  </numFmts>
  <fonts count="54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vertAlign val="superscript"/>
      <sz val="10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13" borderId="21" xfId="0" applyFont="1" applyFill="1" applyBorder="1" applyAlignment="1">
      <alignment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/>
    </xf>
    <xf numFmtId="2" fontId="1" fillId="34" borderId="26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1" fillId="34" borderId="23" xfId="0" applyFont="1" applyFill="1" applyBorder="1" applyAlignment="1">
      <alignment/>
    </xf>
    <xf numFmtId="2" fontId="1" fillId="34" borderId="23" xfId="0" applyNumberFormat="1" applyFont="1" applyFill="1" applyBorder="1" applyAlignment="1">
      <alignment horizontal="right"/>
    </xf>
    <xf numFmtId="167" fontId="1" fillId="34" borderId="23" xfId="0" applyNumberFormat="1" applyFont="1" applyFill="1" applyBorder="1" applyAlignment="1">
      <alignment horizontal="right"/>
    </xf>
    <xf numFmtId="2" fontId="1" fillId="34" borderId="26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/>
    </xf>
    <xf numFmtId="0" fontId="1" fillId="13" borderId="11" xfId="0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/>
    </xf>
    <xf numFmtId="2" fontId="1" fillId="34" borderId="3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left" indent="3"/>
    </xf>
    <xf numFmtId="2" fontId="1" fillId="34" borderId="30" xfId="0" applyNumberFormat="1" applyFont="1" applyFill="1" applyBorder="1" applyAlignment="1">
      <alignment horizontal="left" indent="3"/>
    </xf>
    <xf numFmtId="2" fontId="1" fillId="34" borderId="25" xfId="0" applyNumberFormat="1" applyFont="1" applyFill="1" applyBorder="1" applyAlignment="1">
      <alignment horizontal="left" indent="3"/>
    </xf>
    <xf numFmtId="0" fontId="1" fillId="34" borderId="30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164" fontId="1" fillId="34" borderId="23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 horizontal="left" indent="3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167" fontId="1" fillId="34" borderId="2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13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2" fontId="1" fillId="34" borderId="26" xfId="0" applyNumberFormat="1" applyFont="1" applyFill="1" applyBorder="1" applyAlignment="1">
      <alignment horizontal="right"/>
    </xf>
    <xf numFmtId="1" fontId="1" fillId="34" borderId="2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13" borderId="28" xfId="0" applyFont="1" applyFill="1" applyBorder="1" applyAlignment="1">
      <alignment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66" fontId="1" fillId="13" borderId="28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1" fillId="33" borderId="21" xfId="0" applyFont="1" applyFill="1" applyBorder="1" applyAlignment="1">
      <alignment horizontal="center" vertical="top"/>
    </xf>
    <xf numFmtId="0" fontId="1" fillId="33" borderId="23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33" borderId="28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23" xfId="0" applyFont="1" applyFill="1" applyBorder="1" applyAlignment="1">
      <alignment horizontal="center" vertical="top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" fontId="10" fillId="34" borderId="23" xfId="0" applyNumberFormat="1" applyFont="1" applyFill="1" applyBorder="1" applyAlignment="1">
      <alignment horizontal="right"/>
    </xf>
    <xf numFmtId="1" fontId="1" fillId="13" borderId="1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center" vertical="top"/>
    </xf>
    <xf numFmtId="1" fontId="1" fillId="13" borderId="28" xfId="0" applyNumberFormat="1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1" fillId="13" borderId="3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 vertical="top"/>
    </xf>
    <xf numFmtId="2" fontId="1" fillId="33" borderId="10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167" fontId="1" fillId="33" borderId="23" xfId="0" applyNumberFormat="1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 vertical="center"/>
    </xf>
    <xf numFmtId="2" fontId="1" fillId="13" borderId="10" xfId="0" applyNumberFormat="1" applyFont="1" applyFill="1" applyBorder="1" applyAlignment="1">
      <alignment horizontal="center" vertical="center"/>
    </xf>
    <xf numFmtId="2" fontId="1" fillId="13" borderId="25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25" xfId="0" applyNumberFormat="1" applyFont="1" applyFill="1" applyBorder="1" applyAlignment="1">
      <alignment horizontal="center" vertical="center"/>
    </xf>
    <xf numFmtId="165" fontId="1" fillId="35" borderId="10" xfId="0" applyNumberFormat="1" applyFont="1" applyFill="1" applyBorder="1" applyAlignment="1">
      <alignment horizontal="center"/>
    </xf>
    <xf numFmtId="167" fontId="1" fillId="13" borderId="28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 vertical="center"/>
    </xf>
    <xf numFmtId="0" fontId="1" fillId="13" borderId="28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13" borderId="23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25" xfId="0" applyNumberFormat="1" applyFont="1" applyFill="1" applyBorder="1" applyAlignment="1" applyProtection="1">
      <alignment horizontal="center"/>
      <protection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/>
    </xf>
    <xf numFmtId="2" fontId="1" fillId="13" borderId="25" xfId="0" applyNumberFormat="1" applyFont="1" applyFill="1" applyBorder="1" applyAlignment="1" applyProtection="1">
      <alignment horizontal="center"/>
      <protection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25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/>
      <protection locked="0"/>
    </xf>
    <xf numFmtId="2" fontId="1" fillId="13" borderId="25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 vertical="center"/>
    </xf>
    <xf numFmtId="2" fontId="1" fillId="13" borderId="36" xfId="0" applyNumberFormat="1" applyFont="1" applyFill="1" applyBorder="1" applyAlignment="1">
      <alignment horizontal="center"/>
    </xf>
    <xf numFmtId="2" fontId="1" fillId="13" borderId="23" xfId="0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/>
    </xf>
    <xf numFmtId="2" fontId="1" fillId="36" borderId="2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" fontId="1" fillId="13" borderId="23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167" fontId="1" fillId="13" borderId="23" xfId="0" applyNumberFormat="1" applyFont="1" applyFill="1" applyBorder="1" applyAlignment="1" applyProtection="1">
      <alignment horizontal="center"/>
      <protection/>
    </xf>
    <xf numFmtId="2" fontId="1" fillId="13" borderId="23" xfId="0" applyNumberFormat="1" applyFont="1" applyFill="1" applyBorder="1" applyAlignment="1" applyProtection="1">
      <alignment horizontal="center"/>
      <protection/>
    </xf>
    <xf numFmtId="2" fontId="1" fillId="13" borderId="26" xfId="0" applyNumberFormat="1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>
      <alignment/>
    </xf>
    <xf numFmtId="0" fontId="1" fillId="13" borderId="23" xfId="0" applyFont="1" applyFill="1" applyBorder="1" applyAlignment="1" applyProtection="1">
      <alignment/>
      <protection locked="0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13" borderId="23" xfId="0" applyNumberFormat="1" applyFont="1" applyFill="1" applyBorder="1" applyAlignment="1" applyProtection="1">
      <alignment horizontal="center"/>
      <protection locked="0"/>
    </xf>
    <xf numFmtId="2" fontId="1" fillId="13" borderId="23" xfId="0" applyNumberFormat="1" applyFont="1" applyFill="1" applyBorder="1" applyAlignment="1" applyProtection="1">
      <alignment horizontal="center"/>
      <protection locked="0"/>
    </xf>
    <xf numFmtId="0" fontId="1" fillId="13" borderId="28" xfId="0" applyFont="1" applyFill="1" applyBorder="1" applyAlignment="1" applyProtection="1">
      <alignment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2" fontId="1" fillId="33" borderId="28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165" fontId="1" fillId="33" borderId="10" xfId="0" applyNumberFormat="1" applyFont="1" applyFill="1" applyBorder="1" applyAlignment="1" applyProtection="1">
      <alignment horizontal="center"/>
      <protection/>
    </xf>
    <xf numFmtId="2" fontId="1" fillId="34" borderId="25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40" xfId="0" applyFont="1" applyBorder="1" applyAlignment="1">
      <alignment/>
    </xf>
    <xf numFmtId="165" fontId="1" fillId="33" borderId="23" xfId="0" applyNumberFormat="1" applyFont="1" applyFill="1" applyBorder="1" applyAlignment="1">
      <alignment horizontal="center"/>
    </xf>
    <xf numFmtId="165" fontId="1" fillId="36" borderId="28" xfId="0" applyNumberFormat="1" applyFont="1" applyFill="1" applyBorder="1" applyAlignment="1">
      <alignment horizontal="center"/>
    </xf>
    <xf numFmtId="167" fontId="1" fillId="13" borderId="23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vertical="top" wrapText="1"/>
    </xf>
    <xf numFmtId="1" fontId="1" fillId="33" borderId="23" xfId="0" applyNumberFormat="1" applyFont="1" applyFill="1" applyBorder="1" applyAlignment="1">
      <alignment horizontal="center" vertical="top"/>
    </xf>
    <xf numFmtId="166" fontId="1" fillId="33" borderId="23" xfId="0" applyNumberFormat="1" applyFont="1" applyFill="1" applyBorder="1" applyAlignment="1">
      <alignment vertical="top"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166" fontId="1" fillId="33" borderId="23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167" fontId="1" fillId="36" borderId="28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165" fontId="1" fillId="36" borderId="23" xfId="0" applyNumberFormat="1" applyFont="1" applyFill="1" applyBorder="1" applyAlignment="1">
      <alignment horizontal="center"/>
    </xf>
    <xf numFmtId="2" fontId="1" fillId="36" borderId="23" xfId="0" applyNumberFormat="1" applyFont="1" applyFill="1" applyBorder="1" applyAlignment="1">
      <alignment horizontal="center"/>
    </xf>
    <xf numFmtId="167" fontId="1" fillId="36" borderId="23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13" borderId="21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 horizontal="center"/>
      <protection locked="0"/>
    </xf>
    <xf numFmtId="0" fontId="1" fillId="38" borderId="23" xfId="0" applyFont="1" applyFill="1" applyBorder="1" applyAlignment="1" applyProtection="1">
      <alignment horizontal="center"/>
      <protection locked="0"/>
    </xf>
    <xf numFmtId="0" fontId="1" fillId="36" borderId="21" xfId="0" applyFont="1" applyFill="1" applyBorder="1" applyAlignment="1">
      <alignment/>
    </xf>
    <xf numFmtId="2" fontId="1" fillId="13" borderId="27" xfId="0" applyNumberFormat="1" applyFont="1" applyFill="1" applyBorder="1" applyAlignment="1">
      <alignment horizontal="center"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 horizontal="center"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1" fillId="38" borderId="11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65" fontId="1" fillId="33" borderId="28" xfId="0" applyNumberFormat="1" applyFont="1" applyFill="1" applyBorder="1" applyAlignment="1">
      <alignment/>
    </xf>
    <xf numFmtId="165" fontId="1" fillId="33" borderId="28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167" fontId="1" fillId="33" borderId="28" xfId="0" applyNumberFormat="1" applyFont="1" applyFill="1" applyBorder="1" applyAlignment="1">
      <alignment horizontal="center"/>
    </xf>
    <xf numFmtId="2" fontId="1" fillId="33" borderId="34" xfId="0" applyNumberFormat="1" applyFont="1" applyFill="1" applyBorder="1" applyAlignment="1">
      <alignment horizontal="center"/>
    </xf>
    <xf numFmtId="2" fontId="1" fillId="33" borderId="41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165" fontId="1" fillId="33" borderId="23" xfId="0" applyNumberFormat="1" applyFont="1" applyFill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/>
      <protection locked="0"/>
    </xf>
    <xf numFmtId="2" fontId="1" fillId="33" borderId="21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165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/>
    </xf>
    <xf numFmtId="165" fontId="1" fillId="13" borderId="23" xfId="0" applyNumberFormat="1" applyFont="1" applyFill="1" applyBorder="1" applyAlignment="1">
      <alignment/>
    </xf>
    <xf numFmtId="165" fontId="1" fillId="13" borderId="23" xfId="0" applyNumberFormat="1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/>
    </xf>
    <xf numFmtId="165" fontId="1" fillId="13" borderId="28" xfId="0" applyNumberFormat="1" applyFont="1" applyFill="1" applyBorder="1" applyAlignment="1">
      <alignment horizontal="center"/>
    </xf>
    <xf numFmtId="166" fontId="1" fillId="13" borderId="28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2" fontId="1" fillId="38" borderId="25" xfId="0" applyNumberFormat="1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/>
    </xf>
    <xf numFmtId="0" fontId="1" fillId="38" borderId="23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top"/>
    </xf>
    <xf numFmtId="1" fontId="1" fillId="38" borderId="10" xfId="0" applyNumberFormat="1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1" fontId="1" fillId="38" borderId="23" xfId="0" applyNumberFormat="1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2" fontId="1" fillId="38" borderId="28" xfId="0" applyNumberFormat="1" applyFont="1" applyFill="1" applyBorder="1" applyAlignment="1">
      <alignment horizontal="center"/>
    </xf>
    <xf numFmtId="167" fontId="1" fillId="38" borderId="28" xfId="0" applyNumberFormat="1" applyFont="1" applyFill="1" applyBorder="1" applyAlignment="1">
      <alignment horizontal="center"/>
    </xf>
    <xf numFmtId="2" fontId="1" fillId="38" borderId="36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2" fontId="1" fillId="38" borderId="25" xfId="0" applyNumberFormat="1" applyFont="1" applyFill="1" applyBorder="1" applyAlignment="1">
      <alignment horizontal="center"/>
    </xf>
    <xf numFmtId="165" fontId="1" fillId="38" borderId="23" xfId="0" applyNumberFormat="1" applyFont="1" applyFill="1" applyBorder="1" applyAlignment="1">
      <alignment horizontal="center"/>
    </xf>
    <xf numFmtId="2" fontId="1" fillId="38" borderId="23" xfId="0" applyNumberFormat="1" applyFont="1" applyFill="1" applyBorder="1" applyAlignment="1">
      <alignment horizontal="center"/>
    </xf>
    <xf numFmtId="167" fontId="1" fillId="38" borderId="23" xfId="0" applyNumberFormat="1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 vertical="top"/>
    </xf>
    <xf numFmtId="0" fontId="1" fillId="38" borderId="42" xfId="0" applyFont="1" applyFill="1" applyBorder="1" applyAlignment="1">
      <alignment horizontal="center" vertical="top"/>
    </xf>
    <xf numFmtId="2" fontId="1" fillId="38" borderId="24" xfId="0" applyNumberFormat="1" applyFont="1" applyFill="1" applyBorder="1" applyAlignment="1">
      <alignment horizontal="center" vertical="center"/>
    </xf>
    <xf numFmtId="2" fontId="14" fillId="38" borderId="10" xfId="0" applyNumberFormat="1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166" fontId="1" fillId="38" borderId="10" xfId="0" applyNumberFormat="1" applyFont="1" applyFill="1" applyBorder="1" applyAlignment="1">
      <alignment horizontal="center"/>
    </xf>
    <xf numFmtId="167" fontId="1" fillId="34" borderId="28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36" xfId="0" applyNumberFormat="1" applyFont="1" applyFill="1" applyBorder="1" applyAlignment="1">
      <alignment horizontal="center"/>
    </xf>
    <xf numFmtId="167" fontId="1" fillId="34" borderId="23" xfId="0" applyNumberFormat="1" applyFont="1" applyFill="1" applyBorder="1" applyAlignment="1">
      <alignment horizontal="center"/>
    </xf>
    <xf numFmtId="2" fontId="1" fillId="34" borderId="23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>
      <alignment/>
    </xf>
    <xf numFmtId="165" fontId="1" fillId="34" borderId="28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4" borderId="23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8" borderId="24" xfId="0" applyFont="1" applyFill="1" applyBorder="1" applyAlignment="1">
      <alignment horizontal="center" vertical="top"/>
    </xf>
    <xf numFmtId="0" fontId="1" fillId="38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13" borderId="34" xfId="0" applyFont="1" applyFill="1" applyBorder="1" applyAlignment="1">
      <alignment horizontal="center"/>
    </xf>
    <xf numFmtId="0" fontId="1" fillId="13" borderId="3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top"/>
    </xf>
    <xf numFmtId="0" fontId="1" fillId="13" borderId="33" xfId="0" applyFont="1" applyFill="1" applyBorder="1" applyAlignment="1">
      <alignment horizontal="center" vertical="top"/>
    </xf>
    <xf numFmtId="0" fontId="1" fillId="13" borderId="27" xfId="0" applyFont="1" applyFill="1" applyBorder="1" applyAlignment="1">
      <alignment horizontal="center" vertical="top"/>
    </xf>
    <xf numFmtId="0" fontId="1" fillId="38" borderId="33" xfId="0" applyFont="1" applyFill="1" applyBorder="1" applyAlignment="1">
      <alignment horizontal="center" vertical="top"/>
    </xf>
    <xf numFmtId="0" fontId="1" fillId="38" borderId="27" xfId="0" applyFont="1" applyFill="1" applyBorder="1" applyAlignment="1">
      <alignment horizontal="center" vertical="top"/>
    </xf>
    <xf numFmtId="0" fontId="1" fillId="34" borderId="34" xfId="0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/>
    </xf>
    <xf numFmtId="0" fontId="1" fillId="13" borderId="28" xfId="0" applyFont="1" applyFill="1" applyBorder="1" applyAlignment="1">
      <alignment/>
    </xf>
    <xf numFmtId="0" fontId="1" fillId="13" borderId="28" xfId="0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 vertical="top"/>
    </xf>
    <xf numFmtId="2" fontId="1" fillId="34" borderId="23" xfId="0" applyNumberFormat="1" applyFont="1" applyFill="1" applyBorder="1" applyAlignment="1">
      <alignment vertical="top"/>
    </xf>
    <xf numFmtId="1" fontId="1" fillId="34" borderId="23" xfId="0" applyNumberFormat="1" applyFont="1" applyFill="1" applyBorder="1" applyAlignment="1">
      <alignment vertical="top"/>
    </xf>
    <xf numFmtId="2" fontId="1" fillId="34" borderId="23" xfId="0" applyNumberFormat="1" applyFont="1" applyFill="1" applyBorder="1" applyAlignment="1">
      <alignment horizontal="right" vertical="top"/>
    </xf>
    <xf numFmtId="167" fontId="1" fillId="34" borderId="23" xfId="0" applyNumberFormat="1" applyFont="1" applyFill="1" applyBorder="1" applyAlignment="1">
      <alignment vertical="top"/>
    </xf>
    <xf numFmtId="2" fontId="1" fillId="34" borderId="26" xfId="0" applyNumberFormat="1" applyFont="1" applyFill="1" applyBorder="1" applyAlignment="1">
      <alignment vertical="top"/>
    </xf>
    <xf numFmtId="0" fontId="1" fillId="33" borderId="2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/>
    </xf>
    <xf numFmtId="165" fontId="1" fillId="38" borderId="28" xfId="0" applyNumberFormat="1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/>
    </xf>
    <xf numFmtId="0" fontId="1" fillId="38" borderId="23" xfId="0" applyFont="1" applyFill="1" applyBorder="1" applyAlignment="1">
      <alignment wrapText="1"/>
    </xf>
    <xf numFmtId="165" fontId="1" fillId="13" borderId="10" xfId="0" applyNumberFormat="1" applyFont="1" applyFill="1" applyBorder="1" applyAlignment="1">
      <alignment horizontal="center" vertical="center"/>
    </xf>
    <xf numFmtId="165" fontId="1" fillId="38" borderId="10" xfId="0" applyNumberFormat="1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/>
    </xf>
    <xf numFmtId="1" fontId="1" fillId="38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1" fillId="38" borderId="28" xfId="0" applyNumberFormat="1" applyFont="1" applyFill="1" applyBorder="1" applyAlignment="1">
      <alignment horizontal="center"/>
    </xf>
    <xf numFmtId="1" fontId="1" fillId="34" borderId="28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vertical="center"/>
    </xf>
    <xf numFmtId="165" fontId="1" fillId="34" borderId="10" xfId="0" applyNumberFormat="1" applyFont="1" applyFill="1" applyBorder="1" applyAlignment="1">
      <alignment/>
    </xf>
    <xf numFmtId="1" fontId="1" fillId="34" borderId="2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top" wrapText="1"/>
    </xf>
    <xf numFmtId="0" fontId="10" fillId="13" borderId="10" xfId="0" applyFont="1" applyFill="1" applyBorder="1" applyAlignment="1">
      <alignment horizontal="left" vertical="top" wrapText="1"/>
    </xf>
    <xf numFmtId="0" fontId="10" fillId="38" borderId="10" xfId="0" applyFont="1" applyFill="1" applyBorder="1" applyAlignment="1">
      <alignment horizontal="left" vertical="top" wrapText="1"/>
    </xf>
    <xf numFmtId="0" fontId="10" fillId="34" borderId="28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left" vertical="top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2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 applyProtection="1">
      <alignment horizontal="center"/>
      <protection locked="0"/>
    </xf>
    <xf numFmtId="2" fontId="1" fillId="33" borderId="23" xfId="0" applyNumberFormat="1" applyFont="1" applyFill="1" applyBorder="1" applyAlignment="1" applyProtection="1">
      <alignment horizontal="center"/>
      <protection/>
    </xf>
    <xf numFmtId="2" fontId="1" fillId="33" borderId="26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 locked="0"/>
    </xf>
    <xf numFmtId="2" fontId="1" fillId="38" borderId="10" xfId="0" applyNumberFormat="1" applyFont="1" applyFill="1" applyBorder="1" applyAlignment="1" applyProtection="1">
      <alignment horizontal="center"/>
      <protection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1" fillId="33" borderId="23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13" borderId="23" xfId="0" applyNumberFormat="1" applyFont="1" applyFill="1" applyBorder="1" applyAlignment="1" applyProtection="1">
      <alignment horizontal="center"/>
      <protection locked="0"/>
    </xf>
    <xf numFmtId="2" fontId="1" fillId="13" borderId="14" xfId="0" applyNumberFormat="1" applyFont="1" applyFill="1" applyBorder="1" applyAlignment="1">
      <alignment horizontal="center"/>
    </xf>
    <xf numFmtId="1" fontId="1" fillId="13" borderId="14" xfId="0" applyNumberFormat="1" applyFont="1" applyFill="1" applyBorder="1" applyAlignment="1">
      <alignment horizontal="center"/>
    </xf>
    <xf numFmtId="167" fontId="1" fillId="13" borderId="14" xfId="0" applyNumberFormat="1" applyFont="1" applyFill="1" applyBorder="1" applyAlignment="1">
      <alignment horizontal="center"/>
    </xf>
    <xf numFmtId="2" fontId="1" fillId="13" borderId="37" xfId="0" applyNumberFormat="1" applyFont="1" applyFill="1" applyBorder="1" applyAlignment="1">
      <alignment horizontal="center"/>
    </xf>
    <xf numFmtId="2" fontId="1" fillId="38" borderId="24" xfId="0" applyNumberFormat="1" applyFont="1" applyFill="1" applyBorder="1" applyAlignment="1">
      <alignment horizontal="center"/>
    </xf>
    <xf numFmtId="2" fontId="1" fillId="38" borderId="27" xfId="0" applyNumberFormat="1" applyFont="1" applyFill="1" applyBorder="1" applyAlignment="1">
      <alignment horizontal="center"/>
    </xf>
    <xf numFmtId="165" fontId="1" fillId="13" borderId="14" xfId="0" applyNumberFormat="1" applyFont="1" applyFill="1" applyBorder="1" applyAlignment="1">
      <alignment horizontal="center"/>
    </xf>
    <xf numFmtId="167" fontId="1" fillId="33" borderId="23" xfId="0" applyNumberFormat="1" applyFont="1" applyFill="1" applyBorder="1" applyAlignment="1" applyProtection="1">
      <alignment horizontal="center"/>
      <protection/>
    </xf>
    <xf numFmtId="167" fontId="1" fillId="38" borderId="10" xfId="0" applyNumberFormat="1" applyFont="1" applyFill="1" applyBorder="1" applyAlignment="1" applyProtection="1">
      <alignment horizontal="center"/>
      <protection/>
    </xf>
    <xf numFmtId="165" fontId="1" fillId="13" borderId="4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165" fontId="1" fillId="34" borderId="10" xfId="0" applyNumberFormat="1" applyFont="1" applyFill="1" applyBorder="1" applyAlignment="1">
      <alignment horizontal="right"/>
    </xf>
    <xf numFmtId="2" fontId="1" fillId="38" borderId="45" xfId="0" applyNumberFormat="1" applyFont="1" applyFill="1" applyBorder="1" applyAlignment="1">
      <alignment horizontal="center"/>
    </xf>
    <xf numFmtId="2" fontId="1" fillId="38" borderId="46" xfId="0" applyNumberFormat="1" applyFont="1" applyFill="1" applyBorder="1" applyAlignment="1">
      <alignment horizontal="center"/>
    </xf>
    <xf numFmtId="2" fontId="1" fillId="38" borderId="47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 horizontal="center" vertical="top"/>
    </xf>
    <xf numFmtId="167" fontId="1" fillId="33" borderId="23" xfId="0" applyNumberFormat="1" applyFont="1" applyFill="1" applyBorder="1" applyAlignment="1">
      <alignment horizontal="center" vertical="top"/>
    </xf>
    <xf numFmtId="2" fontId="1" fillId="33" borderId="26" xfId="0" applyNumberFormat="1" applyFont="1" applyFill="1" applyBorder="1" applyAlignment="1">
      <alignment horizontal="center" vertical="top"/>
    </xf>
    <xf numFmtId="165" fontId="1" fillId="33" borderId="23" xfId="0" applyNumberFormat="1" applyFont="1" applyFill="1" applyBorder="1" applyAlignment="1">
      <alignment horizontal="center" vertical="top"/>
    </xf>
    <xf numFmtId="0" fontId="1" fillId="38" borderId="26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13" borderId="11" xfId="0" applyFont="1" applyFill="1" applyBorder="1" applyAlignment="1">
      <alignment/>
    </xf>
    <xf numFmtId="2" fontId="51" fillId="33" borderId="43" xfId="0" applyNumberFormat="1" applyFont="1" applyFill="1" applyBorder="1" applyAlignment="1">
      <alignment horizontal="left" wrapText="1"/>
    </xf>
    <xf numFmtId="1" fontId="51" fillId="33" borderId="44" xfId="0" applyNumberFormat="1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/>
    </xf>
    <xf numFmtId="167" fontId="51" fillId="33" borderId="44" xfId="0" applyNumberFormat="1" applyFont="1" applyFill="1" applyBorder="1" applyAlignment="1">
      <alignment horizontal="center"/>
    </xf>
    <xf numFmtId="2" fontId="51" fillId="33" borderId="44" xfId="0" applyNumberFormat="1" applyFont="1" applyFill="1" applyBorder="1" applyAlignment="1">
      <alignment horizontal="center"/>
    </xf>
    <xf numFmtId="2" fontId="51" fillId="33" borderId="48" xfId="0" applyNumberFormat="1" applyFont="1" applyFill="1" applyBorder="1" applyAlignment="1">
      <alignment horizontal="center"/>
    </xf>
    <xf numFmtId="2" fontId="51" fillId="33" borderId="43" xfId="0" applyNumberFormat="1" applyFont="1" applyFill="1" applyBorder="1" applyAlignment="1">
      <alignment horizontal="center"/>
    </xf>
    <xf numFmtId="2" fontId="51" fillId="33" borderId="49" xfId="0" applyNumberFormat="1" applyFont="1" applyFill="1" applyBorder="1" applyAlignment="1">
      <alignment horizontal="center"/>
    </xf>
    <xf numFmtId="2" fontId="51" fillId="33" borderId="31" xfId="0" applyNumberFormat="1" applyFont="1" applyFill="1" applyBorder="1" applyAlignment="1">
      <alignment horizontal="left" wrapText="1"/>
    </xf>
    <xf numFmtId="1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167" fontId="51" fillId="33" borderId="10" xfId="0" applyNumberFormat="1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/>
    </xf>
    <xf numFmtId="2" fontId="51" fillId="33" borderId="25" xfId="0" applyNumberFormat="1" applyFont="1" applyFill="1" applyBorder="1" applyAlignment="1">
      <alignment horizontal="center"/>
    </xf>
    <xf numFmtId="2" fontId="51" fillId="33" borderId="32" xfId="0" applyNumberFormat="1" applyFont="1" applyFill="1" applyBorder="1" applyAlignment="1">
      <alignment horizontal="left" wrapText="1"/>
    </xf>
    <xf numFmtId="1" fontId="51" fillId="33" borderId="23" xfId="0" applyNumberFormat="1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center"/>
    </xf>
    <xf numFmtId="167" fontId="51" fillId="33" borderId="23" xfId="0" applyNumberFormat="1" applyFont="1" applyFill="1" applyBorder="1" applyAlignment="1">
      <alignment horizontal="center"/>
    </xf>
    <xf numFmtId="2" fontId="51" fillId="33" borderId="23" xfId="0" applyNumberFormat="1" applyFont="1" applyFill="1" applyBorder="1" applyAlignment="1">
      <alignment horizontal="center"/>
    </xf>
    <xf numFmtId="2" fontId="51" fillId="33" borderId="26" xfId="0" applyNumberFormat="1" applyFont="1" applyFill="1" applyBorder="1" applyAlignment="1">
      <alignment horizontal="center"/>
    </xf>
    <xf numFmtId="2" fontId="51" fillId="38" borderId="21" xfId="0" applyNumberFormat="1" applyFont="1" applyFill="1" applyBorder="1" applyAlignment="1">
      <alignment wrapText="1"/>
    </xf>
    <xf numFmtId="1" fontId="51" fillId="38" borderId="21" xfId="0" applyNumberFormat="1" applyFont="1" applyFill="1" applyBorder="1" applyAlignment="1">
      <alignment horizontal="center" wrapText="1"/>
    </xf>
    <xf numFmtId="0" fontId="51" fillId="38" borderId="21" xfId="0" applyFont="1" applyFill="1" applyBorder="1" applyAlignment="1">
      <alignment horizontal="center"/>
    </xf>
    <xf numFmtId="167" fontId="51" fillId="38" borderId="21" xfId="0" applyNumberFormat="1" applyFont="1" applyFill="1" applyBorder="1" applyAlignment="1">
      <alignment horizontal="center"/>
    </xf>
    <xf numFmtId="2" fontId="51" fillId="38" borderId="21" xfId="0" applyNumberFormat="1" applyFont="1" applyFill="1" applyBorder="1" applyAlignment="1">
      <alignment horizontal="center"/>
    </xf>
    <xf numFmtId="2" fontId="51" fillId="38" borderId="41" xfId="0" applyNumberFormat="1" applyFont="1" applyFill="1" applyBorder="1" applyAlignment="1">
      <alignment horizontal="center"/>
    </xf>
    <xf numFmtId="2" fontId="51" fillId="38" borderId="10" xfId="0" applyNumberFormat="1" applyFont="1" applyFill="1" applyBorder="1" applyAlignment="1">
      <alignment wrapText="1"/>
    </xf>
    <xf numFmtId="1" fontId="51" fillId="38" borderId="10" xfId="0" applyNumberFormat="1" applyFont="1" applyFill="1" applyBorder="1" applyAlignment="1">
      <alignment horizontal="center" wrapText="1"/>
    </xf>
    <xf numFmtId="0" fontId="51" fillId="38" borderId="10" xfId="0" applyFont="1" applyFill="1" applyBorder="1" applyAlignment="1">
      <alignment horizontal="center"/>
    </xf>
    <xf numFmtId="167" fontId="51" fillId="38" borderId="10" xfId="0" applyNumberFormat="1" applyFont="1" applyFill="1" applyBorder="1" applyAlignment="1">
      <alignment horizontal="center"/>
    </xf>
    <xf numFmtId="2" fontId="51" fillId="38" borderId="10" xfId="0" applyNumberFormat="1" applyFont="1" applyFill="1" applyBorder="1" applyAlignment="1">
      <alignment horizontal="center"/>
    </xf>
    <xf numFmtId="2" fontId="51" fillId="38" borderId="25" xfId="0" applyNumberFormat="1" applyFont="1" applyFill="1" applyBorder="1" applyAlignment="1">
      <alignment horizontal="center"/>
    </xf>
    <xf numFmtId="0" fontId="51" fillId="34" borderId="28" xfId="0" applyFont="1" applyFill="1" applyBorder="1" applyAlignment="1">
      <alignment wrapText="1"/>
    </xf>
    <xf numFmtId="0" fontId="51" fillId="34" borderId="28" xfId="0" applyFont="1" applyFill="1" applyBorder="1" applyAlignment="1">
      <alignment horizontal="center" wrapText="1"/>
    </xf>
    <xf numFmtId="0" fontId="51" fillId="34" borderId="28" xfId="0" applyFont="1" applyFill="1" applyBorder="1" applyAlignment="1">
      <alignment horizontal="center"/>
    </xf>
    <xf numFmtId="167" fontId="51" fillId="34" borderId="28" xfId="0" applyNumberFormat="1" applyFont="1" applyFill="1" applyBorder="1" applyAlignment="1">
      <alignment horizontal="center"/>
    </xf>
    <xf numFmtId="2" fontId="51" fillId="34" borderId="28" xfId="0" applyNumberFormat="1" applyFont="1" applyFill="1" applyBorder="1" applyAlignment="1">
      <alignment horizontal="center"/>
    </xf>
    <xf numFmtId="2" fontId="51" fillId="34" borderId="36" xfId="0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/>
    </xf>
    <xf numFmtId="167" fontId="51" fillId="34" borderId="10" xfId="0" applyNumberFormat="1" applyFont="1" applyFill="1" applyBorder="1" applyAlignment="1">
      <alignment horizontal="center"/>
    </xf>
    <xf numFmtId="2" fontId="51" fillId="34" borderId="10" xfId="0" applyNumberFormat="1" applyFont="1" applyFill="1" applyBorder="1" applyAlignment="1">
      <alignment horizontal="center"/>
    </xf>
    <xf numFmtId="2" fontId="51" fillId="34" borderId="25" xfId="0" applyNumberFormat="1" applyFont="1" applyFill="1" applyBorder="1" applyAlignment="1">
      <alignment horizontal="center"/>
    </xf>
    <xf numFmtId="0" fontId="51" fillId="34" borderId="23" xfId="0" applyFont="1" applyFill="1" applyBorder="1" applyAlignment="1">
      <alignment wrapText="1"/>
    </xf>
    <xf numFmtId="0" fontId="51" fillId="34" borderId="23" xfId="0" applyFont="1" applyFill="1" applyBorder="1" applyAlignment="1">
      <alignment horizontal="center" wrapText="1"/>
    </xf>
    <xf numFmtId="0" fontId="51" fillId="34" borderId="23" xfId="0" applyFont="1" applyFill="1" applyBorder="1" applyAlignment="1">
      <alignment horizontal="center"/>
    </xf>
    <xf numFmtId="167" fontId="51" fillId="34" borderId="23" xfId="0" applyNumberFormat="1" applyFont="1" applyFill="1" applyBorder="1" applyAlignment="1">
      <alignment horizontal="center"/>
    </xf>
    <xf numFmtId="2" fontId="51" fillId="34" borderId="23" xfId="0" applyNumberFormat="1" applyFont="1" applyFill="1" applyBorder="1" applyAlignment="1">
      <alignment horizontal="center"/>
    </xf>
    <xf numFmtId="2" fontId="51" fillId="34" borderId="26" xfId="0" applyNumberFormat="1" applyFont="1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3" fontId="10" fillId="38" borderId="10" xfId="0" applyNumberFormat="1" applyFont="1" applyFill="1" applyBorder="1" applyAlignment="1">
      <alignment horizontal="center" vertical="top" wrapText="1"/>
    </xf>
    <xf numFmtId="2" fontId="1" fillId="34" borderId="28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6" borderId="21" xfId="0" applyFont="1" applyFill="1" applyBorder="1" applyAlignment="1" applyProtection="1">
      <alignment/>
      <protection locked="0"/>
    </xf>
    <xf numFmtId="0" fontId="3" fillId="36" borderId="23" xfId="0" applyFont="1" applyFill="1" applyBorder="1" applyAlignment="1" applyProtection="1">
      <alignment/>
      <protection locked="0"/>
    </xf>
    <xf numFmtId="0" fontId="1" fillId="33" borderId="50" xfId="0" applyFont="1" applyFill="1" applyBorder="1" applyAlignment="1" applyProtection="1">
      <alignment/>
      <protection locked="0"/>
    </xf>
    <xf numFmtId="0" fontId="1" fillId="33" borderId="51" xfId="0" applyFont="1" applyFill="1" applyBorder="1" applyAlignment="1" applyProtection="1">
      <alignment/>
      <protection locked="0"/>
    </xf>
    <xf numFmtId="0" fontId="1" fillId="33" borderId="52" xfId="0" applyFont="1" applyFill="1" applyBorder="1" applyAlignment="1" applyProtection="1">
      <alignment/>
      <protection locked="0"/>
    </xf>
    <xf numFmtId="0" fontId="1" fillId="13" borderId="50" xfId="0" applyFont="1" applyFill="1" applyBorder="1" applyAlignment="1" applyProtection="1">
      <alignment/>
      <protection locked="0"/>
    </xf>
    <xf numFmtId="0" fontId="1" fillId="13" borderId="51" xfId="0" applyFont="1" applyFill="1" applyBorder="1" applyAlignment="1" applyProtection="1">
      <alignment/>
      <protection locked="0"/>
    </xf>
    <xf numFmtId="0" fontId="1" fillId="13" borderId="52" xfId="0" applyFont="1" applyFill="1" applyBorder="1" applyAlignment="1" applyProtection="1">
      <alignment/>
      <protection locked="0"/>
    </xf>
    <xf numFmtId="0" fontId="1" fillId="38" borderId="53" xfId="0" applyFont="1" applyFill="1" applyBorder="1" applyAlignment="1" applyProtection="1">
      <alignment/>
      <protection locked="0"/>
    </xf>
    <xf numFmtId="0" fontId="1" fillId="38" borderId="51" xfId="0" applyFont="1" applyFill="1" applyBorder="1" applyAlignment="1" applyProtection="1">
      <alignment/>
      <protection locked="0"/>
    </xf>
    <xf numFmtId="0" fontId="1" fillId="38" borderId="54" xfId="0" applyFont="1" applyFill="1" applyBorder="1" applyAlignment="1" applyProtection="1">
      <alignment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0" fontId="1" fillId="34" borderId="50" xfId="0" applyFont="1" applyFill="1" applyBorder="1" applyAlignment="1" applyProtection="1">
      <alignment/>
      <protection locked="0"/>
    </xf>
    <xf numFmtId="0" fontId="1" fillId="34" borderId="51" xfId="0" applyFont="1" applyFill="1" applyBorder="1" applyAlignment="1" applyProtection="1">
      <alignment/>
      <protection locked="0"/>
    </xf>
    <xf numFmtId="0" fontId="3" fillId="34" borderId="51" xfId="0" applyFont="1" applyFill="1" applyBorder="1" applyAlignment="1" applyProtection="1">
      <alignment/>
      <protection locked="0"/>
    </xf>
    <xf numFmtId="0" fontId="3" fillId="34" borderId="52" xfId="0" applyFont="1" applyFill="1" applyBorder="1" applyAlignment="1" applyProtection="1">
      <alignment/>
      <protection locked="0"/>
    </xf>
    <xf numFmtId="0" fontId="1" fillId="13" borderId="21" xfId="0" applyFont="1" applyFill="1" applyBorder="1" applyAlignment="1">
      <alignment vertical="top"/>
    </xf>
    <xf numFmtId="3" fontId="10" fillId="13" borderId="21" xfId="0" applyNumberFormat="1" applyFont="1" applyFill="1" applyBorder="1" applyAlignment="1">
      <alignment vertical="top"/>
    </xf>
    <xf numFmtId="0" fontId="1" fillId="13" borderId="10" xfId="0" applyFont="1" applyFill="1" applyBorder="1" applyAlignment="1">
      <alignment vertical="top"/>
    </xf>
    <xf numFmtId="3" fontId="10" fillId="13" borderId="10" xfId="0" applyNumberFormat="1" applyFont="1" applyFill="1" applyBorder="1" applyAlignment="1">
      <alignment vertical="top"/>
    </xf>
    <xf numFmtId="0" fontId="1" fillId="13" borderId="23" xfId="0" applyFont="1" applyFill="1" applyBorder="1" applyAlignment="1">
      <alignment vertical="top"/>
    </xf>
    <xf numFmtId="3" fontId="10" fillId="13" borderId="23" xfId="0" applyNumberFormat="1" applyFont="1" applyFill="1" applyBorder="1" applyAlignment="1">
      <alignment vertical="top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3" fontId="10" fillId="34" borderId="28" xfId="0" applyNumberFormat="1" applyFont="1" applyFill="1" applyBorder="1" applyAlignment="1">
      <alignment horizontal="center" vertical="top" wrapText="1"/>
    </xf>
    <xf numFmtId="167" fontId="1" fillId="34" borderId="28" xfId="0" applyNumberFormat="1" applyFont="1" applyFill="1" applyBorder="1" applyAlignment="1">
      <alignment/>
    </xf>
    <xf numFmtId="0" fontId="1" fillId="33" borderId="21" xfId="0" applyFont="1" applyFill="1" applyBorder="1" applyAlignment="1">
      <alignment vertical="top"/>
    </xf>
    <xf numFmtId="3" fontId="10" fillId="33" borderId="21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0" fillId="33" borderId="10" xfId="0" applyNumberFormat="1" applyFont="1" applyFill="1" applyBorder="1" applyAlignment="1">
      <alignment vertical="top"/>
    </xf>
    <xf numFmtId="0" fontId="1" fillId="33" borderId="23" xfId="0" applyFont="1" applyFill="1" applyBorder="1" applyAlignment="1">
      <alignment vertical="top"/>
    </xf>
    <xf numFmtId="3" fontId="10" fillId="33" borderId="23" xfId="0" applyNumberFormat="1" applyFont="1" applyFill="1" applyBorder="1" applyAlignment="1">
      <alignment vertical="top"/>
    </xf>
    <xf numFmtId="166" fontId="1" fillId="33" borderId="28" xfId="0" applyNumberFormat="1" applyFont="1" applyFill="1" applyBorder="1" applyAlignment="1">
      <alignment horizontal="center"/>
    </xf>
    <xf numFmtId="165" fontId="1" fillId="33" borderId="21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51" fillId="13" borderId="21" xfId="0" applyFont="1" applyFill="1" applyBorder="1" applyAlignment="1" applyProtection="1">
      <alignment horizontal="left" wrapText="1"/>
      <protection locked="0"/>
    </xf>
    <xf numFmtId="0" fontId="51" fillId="13" borderId="21" xfId="0" applyFont="1" applyFill="1" applyBorder="1" applyAlignment="1" applyProtection="1">
      <alignment horizontal="center" wrapText="1"/>
      <protection locked="0"/>
    </xf>
    <xf numFmtId="0" fontId="51" fillId="13" borderId="21" xfId="0" applyFont="1" applyFill="1" applyBorder="1" applyAlignment="1" applyProtection="1">
      <alignment horizontal="center"/>
      <protection locked="0"/>
    </xf>
    <xf numFmtId="167" fontId="51" fillId="13" borderId="21" xfId="0" applyNumberFormat="1" applyFont="1" applyFill="1" applyBorder="1" applyAlignment="1">
      <alignment horizontal="center"/>
    </xf>
    <xf numFmtId="2" fontId="51" fillId="13" borderId="21" xfId="0" applyNumberFormat="1" applyFont="1" applyFill="1" applyBorder="1" applyAlignment="1">
      <alignment horizontal="center"/>
    </xf>
    <xf numFmtId="2" fontId="51" fillId="13" borderId="41" xfId="0" applyNumberFormat="1" applyFont="1" applyFill="1" applyBorder="1" applyAlignment="1">
      <alignment horizontal="center"/>
    </xf>
    <xf numFmtId="0" fontId="51" fillId="13" borderId="10" xfId="0" applyFont="1" applyFill="1" applyBorder="1" applyAlignment="1" applyProtection="1">
      <alignment horizontal="left" wrapText="1"/>
      <protection locked="0"/>
    </xf>
    <xf numFmtId="0" fontId="51" fillId="13" borderId="10" xfId="0" applyFont="1" applyFill="1" applyBorder="1" applyAlignment="1" applyProtection="1">
      <alignment horizontal="center" wrapText="1"/>
      <protection locked="0"/>
    </xf>
    <xf numFmtId="0" fontId="51" fillId="13" borderId="10" xfId="0" applyFont="1" applyFill="1" applyBorder="1" applyAlignment="1" applyProtection="1">
      <alignment horizontal="center"/>
      <protection locked="0"/>
    </xf>
    <xf numFmtId="167" fontId="51" fillId="13" borderId="10" xfId="0" applyNumberFormat="1" applyFont="1" applyFill="1" applyBorder="1" applyAlignment="1">
      <alignment horizontal="center"/>
    </xf>
    <xf numFmtId="2" fontId="51" fillId="13" borderId="10" xfId="0" applyNumberFormat="1" applyFont="1" applyFill="1" applyBorder="1" applyAlignment="1">
      <alignment horizontal="center"/>
    </xf>
    <xf numFmtId="2" fontId="51" fillId="13" borderId="25" xfId="0" applyNumberFormat="1" applyFont="1" applyFill="1" applyBorder="1" applyAlignment="1">
      <alignment horizontal="center"/>
    </xf>
    <xf numFmtId="0" fontId="51" fillId="13" borderId="23" xfId="0" applyFont="1" applyFill="1" applyBorder="1" applyAlignment="1" applyProtection="1">
      <alignment horizontal="left" wrapText="1"/>
      <protection locked="0"/>
    </xf>
    <xf numFmtId="0" fontId="51" fillId="13" borderId="23" xfId="0" applyFont="1" applyFill="1" applyBorder="1" applyAlignment="1" applyProtection="1">
      <alignment horizontal="center" wrapText="1"/>
      <protection locked="0"/>
    </xf>
    <xf numFmtId="0" fontId="51" fillId="13" borderId="23" xfId="0" applyFont="1" applyFill="1" applyBorder="1" applyAlignment="1" applyProtection="1">
      <alignment horizontal="center"/>
      <protection locked="0"/>
    </xf>
    <xf numFmtId="167" fontId="51" fillId="13" borderId="23" xfId="0" applyNumberFormat="1" applyFont="1" applyFill="1" applyBorder="1" applyAlignment="1">
      <alignment horizontal="center"/>
    </xf>
    <xf numFmtId="2" fontId="51" fillId="13" borderId="23" xfId="0" applyNumberFormat="1" applyFont="1" applyFill="1" applyBorder="1" applyAlignment="1">
      <alignment horizontal="center"/>
    </xf>
    <xf numFmtId="2" fontId="51" fillId="13" borderId="26" xfId="0" applyNumberFormat="1" applyFont="1" applyFill="1" applyBorder="1" applyAlignment="1">
      <alignment horizontal="center"/>
    </xf>
    <xf numFmtId="165" fontId="1" fillId="13" borderId="28" xfId="0" applyNumberFormat="1" applyFont="1" applyFill="1" applyBorder="1" applyAlignment="1">
      <alignment/>
    </xf>
    <xf numFmtId="3" fontId="10" fillId="13" borderId="10" xfId="0" applyNumberFormat="1" applyFont="1" applyFill="1" applyBorder="1" applyAlignment="1">
      <alignment horizontal="center" vertical="top" wrapText="1"/>
    </xf>
    <xf numFmtId="0" fontId="15" fillId="13" borderId="21" xfId="0" applyFont="1" applyFill="1" applyBorder="1" applyAlignment="1">
      <alignment/>
    </xf>
    <xf numFmtId="0" fontId="15" fillId="13" borderId="21" xfId="0" applyFont="1" applyFill="1" applyBorder="1" applyAlignment="1">
      <alignment horizontal="center"/>
    </xf>
    <xf numFmtId="0" fontId="15" fillId="13" borderId="10" xfId="0" applyFont="1" applyFill="1" applyBorder="1" applyAlignment="1">
      <alignment/>
    </xf>
    <xf numFmtId="0" fontId="15" fillId="13" borderId="10" xfId="0" applyFont="1" applyFill="1" applyBorder="1" applyAlignment="1">
      <alignment horizontal="center"/>
    </xf>
    <xf numFmtId="0" fontId="15" fillId="13" borderId="23" xfId="0" applyFont="1" applyFill="1" applyBorder="1" applyAlignment="1">
      <alignment/>
    </xf>
    <xf numFmtId="0" fontId="15" fillId="13" borderId="23" xfId="0" applyFont="1" applyFill="1" applyBorder="1" applyAlignment="1">
      <alignment horizontal="center"/>
    </xf>
    <xf numFmtId="166" fontId="1" fillId="13" borderId="23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vertical="top"/>
    </xf>
    <xf numFmtId="0" fontId="1" fillId="38" borderId="21" xfId="0" applyFont="1" applyFill="1" applyBorder="1" applyAlignment="1">
      <alignment vertical="top"/>
    </xf>
    <xf numFmtId="3" fontId="10" fillId="38" borderId="21" xfId="0" applyNumberFormat="1" applyFont="1" applyFill="1" applyBorder="1" applyAlignment="1">
      <alignment vertical="top"/>
    </xf>
    <xf numFmtId="3" fontId="10" fillId="38" borderId="10" xfId="0" applyNumberFormat="1" applyFont="1" applyFill="1" applyBorder="1" applyAlignment="1">
      <alignment vertical="top"/>
    </xf>
    <xf numFmtId="0" fontId="1" fillId="38" borderId="23" xfId="0" applyFont="1" applyFill="1" applyBorder="1" applyAlignment="1">
      <alignment vertical="top"/>
    </xf>
    <xf numFmtId="3" fontId="10" fillId="38" borderId="23" xfId="0" applyNumberFormat="1" applyFont="1" applyFill="1" applyBorder="1" applyAlignment="1">
      <alignment vertical="top"/>
    </xf>
    <xf numFmtId="0" fontId="15" fillId="38" borderId="28" xfId="0" applyFont="1" applyFill="1" applyBorder="1" applyAlignment="1">
      <alignment/>
    </xf>
    <xf numFmtId="0" fontId="15" fillId="38" borderId="28" xfId="0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0" fontId="15" fillId="38" borderId="11" xfId="0" applyFont="1" applyFill="1" applyBorder="1" applyAlignment="1">
      <alignment/>
    </xf>
    <xf numFmtId="0" fontId="15" fillId="38" borderId="11" xfId="0" applyFont="1" applyFill="1" applyBorder="1" applyAlignment="1">
      <alignment horizontal="center"/>
    </xf>
    <xf numFmtId="0" fontId="1" fillId="34" borderId="21" xfId="0" applyFont="1" applyFill="1" applyBorder="1" applyAlignment="1">
      <alignment vertical="top"/>
    </xf>
    <xf numFmtId="3" fontId="10" fillId="34" borderId="21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3" fontId="10" fillId="34" borderId="10" xfId="0" applyNumberFormat="1" applyFont="1" applyFill="1" applyBorder="1" applyAlignment="1">
      <alignment vertical="top"/>
    </xf>
    <xf numFmtId="3" fontId="10" fillId="34" borderId="55" xfId="0" applyNumberFormat="1" applyFont="1" applyFill="1" applyBorder="1" applyAlignment="1">
      <alignment vertical="top"/>
    </xf>
    <xf numFmtId="0" fontId="15" fillId="34" borderId="21" xfId="0" applyFont="1" applyFill="1" applyBorder="1" applyAlignment="1">
      <alignment/>
    </xf>
    <xf numFmtId="0" fontId="15" fillId="34" borderId="21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/>
    </xf>
    <xf numFmtId="1" fontId="1" fillId="34" borderId="28" xfId="0" applyNumberFormat="1" applyFont="1" applyFill="1" applyBorder="1" applyAlignment="1">
      <alignment/>
    </xf>
    <xf numFmtId="2" fontId="1" fillId="34" borderId="36" xfId="0" applyNumberFormat="1" applyFont="1" applyFill="1" applyBorder="1" applyAlignment="1">
      <alignment/>
    </xf>
    <xf numFmtId="165" fontId="1" fillId="38" borderId="21" xfId="0" applyNumberFormat="1" applyFont="1" applyFill="1" applyBorder="1" applyAlignment="1">
      <alignment/>
    </xf>
    <xf numFmtId="165" fontId="1" fillId="38" borderId="21" xfId="0" applyNumberFormat="1" applyFont="1" applyFill="1" applyBorder="1" applyAlignment="1">
      <alignment horizontal="center"/>
    </xf>
    <xf numFmtId="2" fontId="1" fillId="38" borderId="21" xfId="0" applyNumberFormat="1" applyFont="1" applyFill="1" applyBorder="1" applyAlignment="1">
      <alignment horizontal="center"/>
    </xf>
    <xf numFmtId="165" fontId="1" fillId="38" borderId="24" xfId="0" applyNumberFormat="1" applyFont="1" applyFill="1" applyBorder="1" applyAlignment="1">
      <alignment horizontal="center"/>
    </xf>
    <xf numFmtId="165" fontId="1" fillId="38" borderId="14" xfId="0" applyNumberFormat="1" applyFont="1" applyFill="1" applyBorder="1" applyAlignment="1">
      <alignment horizontal="center"/>
    </xf>
    <xf numFmtId="165" fontId="1" fillId="38" borderId="23" xfId="0" applyNumberFormat="1" applyFont="1" applyFill="1" applyBorder="1" applyAlignment="1">
      <alignment/>
    </xf>
    <xf numFmtId="165" fontId="1" fillId="37" borderId="10" xfId="0" applyNumberFormat="1" applyFont="1" applyFill="1" applyBorder="1" applyAlignment="1">
      <alignment horizontal="center"/>
    </xf>
    <xf numFmtId="165" fontId="1" fillId="13" borderId="11" xfId="0" applyNumberFormat="1" applyFont="1" applyFill="1" applyBorder="1" applyAlignment="1">
      <alignment horizontal="center"/>
    </xf>
    <xf numFmtId="165" fontId="1" fillId="38" borderId="11" xfId="0" applyNumberFormat="1" applyFont="1" applyFill="1" applyBorder="1" applyAlignment="1">
      <alignment horizontal="center"/>
    </xf>
    <xf numFmtId="165" fontId="1" fillId="34" borderId="21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37" borderId="10" xfId="0" applyNumberFormat="1" applyFont="1" applyFill="1" applyBorder="1" applyAlignment="1">
      <alignment horizontal="center"/>
    </xf>
    <xf numFmtId="1" fontId="1" fillId="13" borderId="21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1" fontId="1" fillId="38" borderId="21" xfId="0" applyNumberFormat="1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167" fontId="1" fillId="33" borderId="21" xfId="0" applyNumberFormat="1" applyFont="1" applyFill="1" applyBorder="1" applyAlignment="1">
      <alignment horizontal="center"/>
    </xf>
    <xf numFmtId="167" fontId="1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 horizontal="center"/>
    </xf>
    <xf numFmtId="2" fontId="1" fillId="37" borderId="25" xfId="0" applyNumberFormat="1" applyFont="1" applyFill="1" applyBorder="1" applyAlignment="1">
      <alignment horizontal="center"/>
    </xf>
    <xf numFmtId="167" fontId="1" fillId="13" borderId="21" xfId="0" applyNumberFormat="1" applyFont="1" applyFill="1" applyBorder="1" applyAlignment="1">
      <alignment horizontal="center"/>
    </xf>
    <xf numFmtId="2" fontId="1" fillId="13" borderId="41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167" fontId="1" fillId="38" borderId="21" xfId="0" applyNumberFormat="1" applyFont="1" applyFill="1" applyBorder="1" applyAlignment="1">
      <alignment horizontal="center"/>
    </xf>
    <xf numFmtId="2" fontId="1" fillId="38" borderId="41" xfId="0" applyNumberFormat="1" applyFont="1" applyFill="1" applyBorder="1" applyAlignment="1">
      <alignment horizontal="center"/>
    </xf>
    <xf numFmtId="167" fontId="1" fillId="38" borderId="11" xfId="0" applyNumberFormat="1" applyFont="1" applyFill="1" applyBorder="1" applyAlignment="1">
      <alignment horizontal="center"/>
    </xf>
    <xf numFmtId="2" fontId="1" fillId="38" borderId="11" xfId="0" applyNumberFormat="1" applyFont="1" applyFill="1" applyBorder="1" applyAlignment="1">
      <alignment horizontal="center"/>
    </xf>
    <xf numFmtId="2" fontId="1" fillId="38" borderId="12" xfId="0" applyNumberFormat="1" applyFont="1" applyFill="1" applyBorder="1" applyAlignment="1">
      <alignment horizontal="center"/>
    </xf>
    <xf numFmtId="167" fontId="1" fillId="34" borderId="21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/>
    </xf>
    <xf numFmtId="2" fontId="1" fillId="33" borderId="56" xfId="0" applyNumberFormat="1" applyFont="1" applyFill="1" applyBorder="1" applyAlignment="1">
      <alignment horizontal="center"/>
    </xf>
    <xf numFmtId="2" fontId="1" fillId="13" borderId="33" xfId="0" applyNumberFormat="1" applyFont="1" applyFill="1" applyBorder="1" applyAlignment="1">
      <alignment horizontal="center"/>
    </xf>
    <xf numFmtId="2" fontId="1" fillId="13" borderId="34" xfId="0" applyNumberFormat="1" applyFont="1" applyFill="1" applyBorder="1" applyAlignment="1">
      <alignment horizontal="center"/>
    </xf>
    <xf numFmtId="2" fontId="1" fillId="34" borderId="33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165" fontId="1" fillId="33" borderId="34" xfId="0" applyNumberFormat="1" applyFont="1" applyFill="1" applyBorder="1" applyAlignment="1">
      <alignment horizontal="center"/>
    </xf>
    <xf numFmtId="165" fontId="1" fillId="33" borderId="24" xfId="0" applyNumberFormat="1" applyFont="1" applyFill="1" applyBorder="1" applyAlignment="1">
      <alignment horizontal="center"/>
    </xf>
    <xf numFmtId="165" fontId="1" fillId="33" borderId="22" xfId="0" applyNumberFormat="1" applyFont="1" applyFill="1" applyBorder="1" applyAlignment="1">
      <alignment horizontal="center"/>
    </xf>
    <xf numFmtId="165" fontId="1" fillId="13" borderId="33" xfId="0" applyNumberFormat="1" applyFont="1" applyFill="1" applyBorder="1" applyAlignment="1">
      <alignment horizontal="center"/>
    </xf>
    <xf numFmtId="165" fontId="1" fillId="13" borderId="24" xfId="0" applyNumberFormat="1" applyFont="1" applyFill="1" applyBorder="1" applyAlignment="1">
      <alignment horizontal="center"/>
    </xf>
    <xf numFmtId="165" fontId="1" fillId="13" borderId="27" xfId="0" applyNumberFormat="1" applyFont="1" applyFill="1" applyBorder="1" applyAlignment="1">
      <alignment horizontal="center"/>
    </xf>
    <xf numFmtId="165" fontId="1" fillId="34" borderId="33" xfId="0" applyNumberFormat="1" applyFont="1" applyFill="1" applyBorder="1" applyAlignment="1">
      <alignment horizontal="center"/>
    </xf>
    <xf numFmtId="165" fontId="1" fillId="34" borderId="44" xfId="0" applyNumberFormat="1" applyFont="1" applyFill="1" applyBorder="1" applyAlignment="1">
      <alignment horizontal="center"/>
    </xf>
    <xf numFmtId="165" fontId="1" fillId="34" borderId="24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65" fontId="1" fillId="34" borderId="27" xfId="0" applyNumberFormat="1" applyFont="1" applyFill="1" applyBorder="1" applyAlignment="1">
      <alignment horizontal="center"/>
    </xf>
    <xf numFmtId="165" fontId="51" fillId="33" borderId="44" xfId="0" applyNumberFormat="1" applyFont="1" applyFill="1" applyBorder="1" applyAlignment="1">
      <alignment horizontal="center" vertical="top" wrapText="1"/>
    </xf>
    <xf numFmtId="165" fontId="51" fillId="33" borderId="44" xfId="0" applyNumberFormat="1" applyFont="1" applyFill="1" applyBorder="1" applyAlignment="1">
      <alignment horizontal="center" wrapText="1"/>
    </xf>
    <xf numFmtId="165" fontId="51" fillId="33" borderId="10" xfId="0" applyNumberFormat="1" applyFont="1" applyFill="1" applyBorder="1" applyAlignment="1">
      <alignment horizontal="center" vertical="top" wrapText="1"/>
    </xf>
    <xf numFmtId="165" fontId="51" fillId="33" borderId="10" xfId="0" applyNumberFormat="1" applyFont="1" applyFill="1" applyBorder="1" applyAlignment="1">
      <alignment horizontal="center" wrapText="1"/>
    </xf>
    <xf numFmtId="165" fontId="51" fillId="33" borderId="23" xfId="0" applyNumberFormat="1" applyFont="1" applyFill="1" applyBorder="1" applyAlignment="1">
      <alignment horizontal="center" vertical="top" wrapText="1"/>
    </xf>
    <xf numFmtId="165" fontId="51" fillId="33" borderId="23" xfId="0" applyNumberFormat="1" applyFont="1" applyFill="1" applyBorder="1" applyAlignment="1">
      <alignment horizontal="center" wrapText="1"/>
    </xf>
    <xf numFmtId="165" fontId="51" fillId="13" borderId="21" xfId="0" applyNumberFormat="1" applyFont="1" applyFill="1" applyBorder="1" applyAlignment="1">
      <alignment horizontal="center" vertical="top" wrapText="1"/>
    </xf>
    <xf numFmtId="165" fontId="51" fillId="13" borderId="21" xfId="0" applyNumberFormat="1" applyFont="1" applyFill="1" applyBorder="1" applyAlignment="1">
      <alignment horizontal="center" wrapText="1"/>
    </xf>
    <xf numFmtId="165" fontId="51" fillId="13" borderId="10" xfId="0" applyNumberFormat="1" applyFont="1" applyFill="1" applyBorder="1" applyAlignment="1">
      <alignment horizontal="center" vertical="top" wrapText="1"/>
    </xf>
    <xf numFmtId="165" fontId="51" fillId="13" borderId="10" xfId="0" applyNumberFormat="1" applyFont="1" applyFill="1" applyBorder="1" applyAlignment="1">
      <alignment horizontal="center" wrapText="1"/>
    </xf>
    <xf numFmtId="165" fontId="51" fillId="13" borderId="23" xfId="0" applyNumberFormat="1" applyFont="1" applyFill="1" applyBorder="1" applyAlignment="1">
      <alignment horizontal="center" vertical="top" wrapText="1"/>
    </xf>
    <xf numFmtId="165" fontId="51" fillId="13" borderId="23" xfId="0" applyNumberFormat="1" applyFont="1" applyFill="1" applyBorder="1" applyAlignment="1">
      <alignment horizontal="center" wrapText="1"/>
    </xf>
    <xf numFmtId="165" fontId="51" fillId="38" borderId="21" xfId="0" applyNumberFormat="1" applyFont="1" applyFill="1" applyBorder="1" applyAlignment="1">
      <alignment horizontal="center" wrapText="1"/>
    </xf>
    <xf numFmtId="165" fontId="51" fillId="38" borderId="10" xfId="0" applyNumberFormat="1" applyFont="1" applyFill="1" applyBorder="1" applyAlignment="1">
      <alignment horizontal="center" wrapText="1"/>
    </xf>
    <xf numFmtId="165" fontId="51" fillId="34" borderId="28" xfId="0" applyNumberFormat="1" applyFont="1" applyFill="1" applyBorder="1" applyAlignment="1">
      <alignment horizontal="center" wrapText="1"/>
    </xf>
    <xf numFmtId="165" fontId="51" fillId="34" borderId="10" xfId="0" applyNumberFormat="1" applyFont="1" applyFill="1" applyBorder="1" applyAlignment="1">
      <alignment horizontal="center" wrapText="1"/>
    </xf>
    <xf numFmtId="165" fontId="51" fillId="34" borderId="23" xfId="0" applyNumberFormat="1" applyFont="1" applyFill="1" applyBorder="1" applyAlignment="1">
      <alignment horizontal="center" wrapText="1"/>
    </xf>
    <xf numFmtId="1" fontId="51" fillId="13" borderId="21" xfId="0" applyNumberFormat="1" applyFont="1" applyFill="1" applyBorder="1" applyAlignment="1" applyProtection="1">
      <alignment horizontal="center" wrapText="1"/>
      <protection locked="0"/>
    </xf>
    <xf numFmtId="1" fontId="51" fillId="13" borderId="10" xfId="0" applyNumberFormat="1" applyFont="1" applyFill="1" applyBorder="1" applyAlignment="1" applyProtection="1">
      <alignment horizontal="center" wrapText="1"/>
      <protection locked="0"/>
    </xf>
    <xf numFmtId="1" fontId="51" fillId="13" borderId="10" xfId="0" applyNumberFormat="1" applyFont="1" applyFill="1" applyBorder="1" applyAlignment="1" applyProtection="1">
      <alignment horizontal="center"/>
      <protection locked="0"/>
    </xf>
    <xf numFmtId="1" fontId="51" fillId="13" borderId="23" xfId="0" applyNumberFormat="1" applyFont="1" applyFill="1" applyBorder="1" applyAlignment="1" applyProtection="1">
      <alignment horizontal="center" wrapText="1"/>
      <protection locked="0"/>
    </xf>
    <xf numFmtId="1" fontId="51" fillId="34" borderId="28" xfId="0" applyNumberFormat="1" applyFont="1" applyFill="1" applyBorder="1" applyAlignment="1">
      <alignment horizontal="center" wrapText="1"/>
    </xf>
    <xf numFmtId="1" fontId="51" fillId="34" borderId="10" xfId="0" applyNumberFormat="1" applyFont="1" applyFill="1" applyBorder="1" applyAlignment="1">
      <alignment horizontal="center" wrapText="1"/>
    </xf>
    <xf numFmtId="1" fontId="51" fillId="34" borderId="23" xfId="0" applyNumberFormat="1" applyFont="1" applyFill="1" applyBorder="1" applyAlignment="1">
      <alignment horizontal="center" wrapText="1"/>
    </xf>
    <xf numFmtId="1" fontId="51" fillId="33" borderId="43" xfId="0" applyNumberFormat="1" applyFont="1" applyFill="1" applyBorder="1" applyAlignment="1">
      <alignment horizontal="center" wrapText="1"/>
    </xf>
    <xf numFmtId="1" fontId="1" fillId="38" borderId="14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165" fontId="10" fillId="33" borderId="10" xfId="0" applyNumberFormat="1" applyFont="1" applyFill="1" applyBorder="1" applyAlignment="1">
      <alignment horizontal="center" vertical="top" wrapText="1"/>
    </xf>
    <xf numFmtId="165" fontId="1" fillId="33" borderId="10" xfId="0" applyNumberFormat="1" applyFont="1" applyFill="1" applyBorder="1" applyAlignment="1">
      <alignment horizontal="center" vertical="top" wrapText="1"/>
    </xf>
    <xf numFmtId="165" fontId="52" fillId="33" borderId="10" xfId="0" applyNumberFormat="1" applyFont="1" applyFill="1" applyBorder="1" applyAlignment="1">
      <alignment horizontal="center"/>
    </xf>
    <xf numFmtId="165" fontId="10" fillId="13" borderId="10" xfId="0" applyNumberFormat="1" applyFont="1" applyFill="1" applyBorder="1" applyAlignment="1">
      <alignment horizontal="center" vertical="top" wrapText="1"/>
    </xf>
    <xf numFmtId="165" fontId="10" fillId="38" borderId="10" xfId="0" applyNumberFormat="1" applyFont="1" applyFill="1" applyBorder="1" applyAlignment="1">
      <alignment horizontal="center" vertical="top" wrapText="1"/>
    </xf>
    <xf numFmtId="165" fontId="10" fillId="34" borderId="10" xfId="0" applyNumberFormat="1" applyFont="1" applyFill="1" applyBorder="1" applyAlignment="1">
      <alignment horizontal="center" vertical="top" wrapText="1"/>
    </xf>
    <xf numFmtId="165" fontId="10" fillId="34" borderId="28" xfId="0" applyNumberFormat="1" applyFont="1" applyFill="1" applyBorder="1" applyAlignment="1">
      <alignment horizontal="center" vertical="top" wrapText="1"/>
    </xf>
    <xf numFmtId="1" fontId="10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1" fontId="10" fillId="13" borderId="10" xfId="0" applyNumberFormat="1" applyFont="1" applyFill="1" applyBorder="1" applyAlignment="1">
      <alignment horizontal="center" vertical="top" wrapText="1"/>
    </xf>
    <xf numFmtId="1" fontId="10" fillId="38" borderId="10" xfId="0" applyNumberFormat="1" applyFont="1" applyFill="1" applyBorder="1" applyAlignment="1">
      <alignment horizontal="center" vertical="top" wrapText="1"/>
    </xf>
    <xf numFmtId="1" fontId="10" fillId="34" borderId="10" xfId="0" applyNumberFormat="1" applyFont="1" applyFill="1" applyBorder="1" applyAlignment="1">
      <alignment horizontal="center" vertical="top" wrapText="1"/>
    </xf>
    <xf numFmtId="1" fontId="10" fillId="34" borderId="28" xfId="0" applyNumberFormat="1" applyFont="1" applyFill="1" applyBorder="1" applyAlignment="1">
      <alignment horizontal="center" vertical="top" wrapText="1"/>
    </xf>
    <xf numFmtId="2" fontId="1" fillId="33" borderId="28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/>
    </xf>
    <xf numFmtId="165" fontId="1" fillId="33" borderId="28" xfId="0" applyNumberFormat="1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 applyProtection="1">
      <alignment horizontal="center"/>
      <protection locked="0"/>
    </xf>
    <xf numFmtId="1" fontId="1" fillId="33" borderId="28" xfId="0" applyNumberFormat="1" applyFont="1" applyFill="1" applyBorder="1" applyAlignment="1" applyProtection="1">
      <alignment horizontal="center"/>
      <protection locked="0"/>
    </xf>
    <xf numFmtId="1" fontId="1" fillId="38" borderId="10" xfId="0" applyNumberFormat="1" applyFont="1" applyFill="1" applyBorder="1" applyAlignment="1" applyProtection="1">
      <alignment horizontal="center"/>
      <protection locked="0"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75" fontId="1" fillId="33" borderId="28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175" fontId="1" fillId="13" borderId="10" xfId="0" applyNumberFormat="1" applyFont="1" applyFill="1" applyBorder="1" applyAlignment="1" applyProtection="1">
      <alignment horizontal="center"/>
      <protection/>
    </xf>
    <xf numFmtId="175" fontId="1" fillId="38" borderId="10" xfId="0" applyNumberFormat="1" applyFont="1" applyFill="1" applyBorder="1" applyAlignment="1" applyProtection="1">
      <alignment horizontal="center"/>
      <protection/>
    </xf>
    <xf numFmtId="175" fontId="1" fillId="34" borderId="10" xfId="0" applyNumberFormat="1" applyFont="1" applyFill="1" applyBorder="1" applyAlignment="1" applyProtection="1">
      <alignment horizontal="center"/>
      <protection/>
    </xf>
    <xf numFmtId="167" fontId="1" fillId="33" borderId="21" xfId="0" applyNumberFormat="1" applyFont="1" applyFill="1" applyBorder="1" applyAlignment="1" applyProtection="1">
      <alignment horizontal="center"/>
      <protection/>
    </xf>
    <xf numFmtId="2" fontId="1" fillId="33" borderId="21" xfId="0" applyNumberFormat="1" applyFont="1" applyFill="1" applyBorder="1" applyAlignment="1" applyProtection="1">
      <alignment horizontal="center"/>
      <protection locked="0"/>
    </xf>
    <xf numFmtId="2" fontId="1" fillId="33" borderId="21" xfId="0" applyNumberFormat="1" applyFont="1" applyFill="1" applyBorder="1" applyAlignment="1" applyProtection="1">
      <alignment horizontal="center"/>
      <protection/>
    </xf>
    <xf numFmtId="2" fontId="1" fillId="33" borderId="41" xfId="0" applyNumberFormat="1" applyFont="1" applyFill="1" applyBorder="1" applyAlignment="1" applyProtection="1">
      <alignment horizontal="center"/>
      <protection/>
    </xf>
    <xf numFmtId="167" fontId="1" fillId="13" borderId="21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 locked="0"/>
    </xf>
    <xf numFmtId="2" fontId="1" fillId="13" borderId="21" xfId="0" applyNumberFormat="1" applyFont="1" applyFill="1" applyBorder="1" applyAlignment="1" applyProtection="1">
      <alignment horizontal="center"/>
      <protection/>
    </xf>
    <xf numFmtId="2" fontId="1" fillId="13" borderId="41" xfId="0" applyNumberFormat="1" applyFont="1" applyFill="1" applyBorder="1" applyAlignment="1" applyProtection="1">
      <alignment horizontal="center"/>
      <protection/>
    </xf>
    <xf numFmtId="167" fontId="1" fillId="38" borderId="28" xfId="0" applyNumberFormat="1" applyFont="1" applyFill="1" applyBorder="1" applyAlignment="1" applyProtection="1">
      <alignment horizontal="center"/>
      <protection/>
    </xf>
    <xf numFmtId="2" fontId="1" fillId="38" borderId="28" xfId="0" applyNumberFormat="1" applyFont="1" applyFill="1" applyBorder="1" applyAlignment="1" applyProtection="1">
      <alignment horizontal="center"/>
      <protection locked="0"/>
    </xf>
    <xf numFmtId="2" fontId="1" fillId="38" borderId="28" xfId="0" applyNumberFormat="1" applyFont="1" applyFill="1" applyBorder="1" applyAlignment="1" applyProtection="1">
      <alignment horizontal="center"/>
      <protection/>
    </xf>
    <xf numFmtId="2" fontId="1" fillId="38" borderId="36" xfId="0" applyNumberFormat="1" applyFont="1" applyFill="1" applyBorder="1" applyAlignment="1" applyProtection="1">
      <alignment horizontal="center"/>
      <protection/>
    </xf>
    <xf numFmtId="2" fontId="1" fillId="38" borderId="25" xfId="0" applyNumberFormat="1" applyFont="1" applyFill="1" applyBorder="1" applyAlignment="1" applyProtection="1">
      <alignment horizontal="center"/>
      <protection/>
    </xf>
    <xf numFmtId="167" fontId="1" fillId="38" borderId="11" xfId="0" applyNumberFormat="1" applyFont="1" applyFill="1" applyBorder="1" applyAlignment="1" applyProtection="1">
      <alignment horizontal="center"/>
      <protection/>
    </xf>
    <xf numFmtId="2" fontId="1" fillId="38" borderId="11" xfId="0" applyNumberFormat="1" applyFont="1" applyFill="1" applyBorder="1" applyAlignment="1" applyProtection="1">
      <alignment horizontal="center"/>
      <protection locked="0"/>
    </xf>
    <xf numFmtId="2" fontId="1" fillId="38" borderId="11" xfId="0" applyNumberFormat="1" applyFont="1" applyFill="1" applyBorder="1" applyAlignment="1" applyProtection="1">
      <alignment horizontal="center"/>
      <protection/>
    </xf>
    <xf numFmtId="2" fontId="1" fillId="38" borderId="12" xfId="0" applyNumberFormat="1" applyFont="1" applyFill="1" applyBorder="1" applyAlignment="1" applyProtection="1">
      <alignment horizontal="center"/>
      <protection/>
    </xf>
    <xf numFmtId="167" fontId="1" fillId="34" borderId="21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 locked="0"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4" borderId="41" xfId="0" applyNumberFormat="1" applyFont="1" applyFill="1" applyBorder="1" applyAlignment="1" applyProtection="1">
      <alignment horizontal="center"/>
      <protection/>
    </xf>
    <xf numFmtId="167" fontId="1" fillId="34" borderId="23" xfId="0" applyNumberFormat="1" applyFont="1" applyFill="1" applyBorder="1" applyAlignment="1" applyProtection="1">
      <alignment horizontal="center"/>
      <protection/>
    </xf>
    <xf numFmtId="2" fontId="1" fillId="34" borderId="23" xfId="0" applyNumberFormat="1" applyFont="1" applyFill="1" applyBorder="1" applyAlignment="1" applyProtection="1">
      <alignment horizontal="center"/>
      <protection locked="0"/>
    </xf>
    <xf numFmtId="2" fontId="1" fillId="34" borderId="23" xfId="0" applyNumberFormat="1" applyFont="1" applyFill="1" applyBorder="1" applyAlignment="1" applyProtection="1">
      <alignment horizontal="center"/>
      <protection/>
    </xf>
    <xf numFmtId="2" fontId="1" fillId="34" borderId="26" xfId="0" applyNumberFormat="1" applyFont="1" applyFill="1" applyBorder="1" applyAlignment="1" applyProtection="1">
      <alignment horizontal="center"/>
      <protection/>
    </xf>
    <xf numFmtId="165" fontId="1" fillId="33" borderId="21" xfId="0" applyNumberFormat="1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165" fontId="1" fillId="38" borderId="28" xfId="0" applyNumberFormat="1" applyFont="1" applyFill="1" applyBorder="1" applyAlignment="1" applyProtection="1">
      <alignment horizontal="center"/>
      <protection locked="0"/>
    </xf>
    <xf numFmtId="165" fontId="1" fillId="38" borderId="11" xfId="0" applyNumberFormat="1" applyFont="1" applyFill="1" applyBorder="1" applyAlignment="1" applyProtection="1">
      <alignment horizontal="center"/>
      <protection locked="0"/>
    </xf>
    <xf numFmtId="165" fontId="1" fillId="34" borderId="21" xfId="0" applyNumberFormat="1" applyFont="1" applyFill="1" applyBorder="1" applyAlignment="1" applyProtection="1">
      <alignment horizontal="center"/>
      <protection locked="0"/>
    </xf>
    <xf numFmtId="165" fontId="1" fillId="34" borderId="23" xfId="0" applyNumberFormat="1" applyFont="1" applyFill="1" applyBorder="1" applyAlignment="1" applyProtection="1">
      <alignment horizontal="center"/>
      <protection locked="0"/>
    </xf>
    <xf numFmtId="1" fontId="1" fillId="33" borderId="21" xfId="0" applyNumberFormat="1" applyFont="1" applyFill="1" applyBorder="1" applyAlignment="1" applyProtection="1">
      <alignment horizontal="center"/>
      <protection locked="0"/>
    </xf>
    <xf numFmtId="1" fontId="1" fillId="33" borderId="23" xfId="0" applyNumberFormat="1" applyFont="1" applyFill="1" applyBorder="1" applyAlignment="1" applyProtection="1">
      <alignment horizontal="center"/>
      <protection locked="0"/>
    </xf>
    <xf numFmtId="1" fontId="1" fillId="13" borderId="21" xfId="0" applyNumberFormat="1" applyFont="1" applyFill="1" applyBorder="1" applyAlignment="1" applyProtection="1">
      <alignment horizontal="center"/>
      <protection locked="0"/>
    </xf>
    <xf numFmtId="1" fontId="1" fillId="38" borderId="28" xfId="0" applyNumberFormat="1" applyFont="1" applyFill="1" applyBorder="1" applyAlignment="1" applyProtection="1">
      <alignment horizontal="center"/>
      <protection locked="0"/>
    </xf>
    <xf numFmtId="1" fontId="1" fillId="38" borderId="11" xfId="0" applyNumberFormat="1" applyFont="1" applyFill="1" applyBorder="1" applyAlignment="1" applyProtection="1">
      <alignment horizontal="center"/>
      <protection locked="0"/>
    </xf>
    <xf numFmtId="1" fontId="1" fillId="34" borderId="21" xfId="0" applyNumberFormat="1" applyFont="1" applyFill="1" applyBorder="1" applyAlignment="1" applyProtection="1">
      <alignment horizontal="center"/>
      <protection locked="0"/>
    </xf>
    <xf numFmtId="1" fontId="1" fillId="34" borderId="23" xfId="0" applyNumberFormat="1" applyFont="1" applyFill="1" applyBorder="1" applyAlignment="1" applyProtection="1">
      <alignment horizontal="center"/>
      <protection locked="0"/>
    </xf>
    <xf numFmtId="2" fontId="1" fillId="34" borderId="14" xfId="0" applyNumberFormat="1" applyFont="1" applyFill="1" applyBorder="1" applyAlignment="1">
      <alignment horizontal="center"/>
    </xf>
    <xf numFmtId="165" fontId="10" fillId="33" borderId="21" xfId="0" applyNumberFormat="1" applyFont="1" applyFill="1" applyBorder="1" applyAlignment="1">
      <alignment horizontal="center" vertical="top"/>
    </xf>
    <xf numFmtId="165" fontId="10" fillId="33" borderId="10" xfId="0" applyNumberFormat="1" applyFont="1" applyFill="1" applyBorder="1" applyAlignment="1">
      <alignment horizontal="center" vertical="top"/>
    </xf>
    <xf numFmtId="165" fontId="10" fillId="33" borderId="23" xfId="0" applyNumberFormat="1" applyFont="1" applyFill="1" applyBorder="1" applyAlignment="1">
      <alignment horizontal="center" vertical="top"/>
    </xf>
    <xf numFmtId="165" fontId="10" fillId="13" borderId="21" xfId="0" applyNumberFormat="1" applyFont="1" applyFill="1" applyBorder="1" applyAlignment="1">
      <alignment horizontal="center" vertical="top"/>
    </xf>
    <xf numFmtId="165" fontId="10" fillId="13" borderId="10" xfId="0" applyNumberFormat="1" applyFont="1" applyFill="1" applyBorder="1" applyAlignment="1">
      <alignment horizontal="center" vertical="top"/>
    </xf>
    <xf numFmtId="165" fontId="10" fillId="13" borderId="23" xfId="0" applyNumberFormat="1" applyFont="1" applyFill="1" applyBorder="1" applyAlignment="1">
      <alignment horizontal="center" vertical="top"/>
    </xf>
    <xf numFmtId="165" fontId="10" fillId="38" borderId="21" xfId="0" applyNumberFormat="1" applyFont="1" applyFill="1" applyBorder="1" applyAlignment="1">
      <alignment horizontal="center" vertical="top"/>
    </xf>
    <xf numFmtId="165" fontId="10" fillId="38" borderId="10" xfId="0" applyNumberFormat="1" applyFont="1" applyFill="1" applyBorder="1" applyAlignment="1">
      <alignment horizontal="center" vertical="top"/>
    </xf>
    <xf numFmtId="165" fontId="10" fillId="38" borderId="23" xfId="0" applyNumberFormat="1" applyFont="1" applyFill="1" applyBorder="1" applyAlignment="1">
      <alignment horizontal="center" vertical="top"/>
    </xf>
    <xf numFmtId="165" fontId="10" fillId="34" borderId="21" xfId="0" applyNumberFormat="1" applyFont="1" applyFill="1" applyBorder="1" applyAlignment="1">
      <alignment horizontal="center" vertical="top"/>
    </xf>
    <xf numFmtId="165" fontId="10" fillId="34" borderId="10" xfId="0" applyNumberFormat="1" applyFont="1" applyFill="1" applyBorder="1" applyAlignment="1">
      <alignment horizontal="center" vertical="top"/>
    </xf>
    <xf numFmtId="165" fontId="1" fillId="34" borderId="14" xfId="0" applyNumberFormat="1" applyFont="1" applyFill="1" applyBorder="1" applyAlignment="1">
      <alignment horizontal="center"/>
    </xf>
    <xf numFmtId="165" fontId="10" fillId="34" borderId="23" xfId="0" applyNumberFormat="1" applyFont="1" applyFill="1" applyBorder="1" applyAlignment="1">
      <alignment horizontal="center" vertical="top"/>
    </xf>
    <xf numFmtId="1" fontId="10" fillId="33" borderId="21" xfId="0" applyNumberFormat="1" applyFont="1" applyFill="1" applyBorder="1" applyAlignment="1">
      <alignment horizontal="center" vertical="top"/>
    </xf>
    <xf numFmtId="1" fontId="10" fillId="33" borderId="10" xfId="0" applyNumberFormat="1" applyFont="1" applyFill="1" applyBorder="1" applyAlignment="1">
      <alignment horizontal="center" vertical="top"/>
    </xf>
    <xf numFmtId="1" fontId="10" fillId="33" borderId="23" xfId="0" applyNumberFormat="1" applyFont="1" applyFill="1" applyBorder="1" applyAlignment="1">
      <alignment horizontal="center" vertical="top"/>
    </xf>
    <xf numFmtId="1" fontId="10" fillId="13" borderId="21" xfId="0" applyNumberFormat="1" applyFont="1" applyFill="1" applyBorder="1" applyAlignment="1">
      <alignment horizontal="center" vertical="top"/>
    </xf>
    <xf numFmtId="1" fontId="10" fillId="13" borderId="10" xfId="0" applyNumberFormat="1" applyFont="1" applyFill="1" applyBorder="1" applyAlignment="1">
      <alignment horizontal="center" vertical="top"/>
    </xf>
    <xf numFmtId="1" fontId="10" fillId="13" borderId="23" xfId="0" applyNumberFormat="1" applyFont="1" applyFill="1" applyBorder="1" applyAlignment="1">
      <alignment horizontal="center" vertical="top"/>
    </xf>
    <xf numFmtId="1" fontId="10" fillId="38" borderId="21" xfId="0" applyNumberFormat="1" applyFont="1" applyFill="1" applyBorder="1" applyAlignment="1">
      <alignment horizontal="center" vertical="top"/>
    </xf>
    <xf numFmtId="1" fontId="10" fillId="38" borderId="10" xfId="0" applyNumberFormat="1" applyFont="1" applyFill="1" applyBorder="1" applyAlignment="1">
      <alignment horizontal="center" vertical="top"/>
    </xf>
    <xf numFmtId="1" fontId="10" fillId="38" borderId="23" xfId="0" applyNumberFormat="1" applyFont="1" applyFill="1" applyBorder="1" applyAlignment="1">
      <alignment horizontal="center" vertical="top"/>
    </xf>
    <xf numFmtId="1" fontId="10" fillId="34" borderId="21" xfId="0" applyNumberFormat="1" applyFont="1" applyFill="1" applyBorder="1" applyAlignment="1">
      <alignment horizontal="center" vertical="top"/>
    </xf>
    <xf numFmtId="1" fontId="10" fillId="34" borderId="10" xfId="0" applyNumberFormat="1" applyFont="1" applyFill="1" applyBorder="1" applyAlignment="1">
      <alignment horizontal="center" vertical="top"/>
    </xf>
    <xf numFmtId="1" fontId="10" fillId="34" borderId="23" xfId="0" applyNumberFormat="1" applyFont="1" applyFill="1" applyBorder="1" applyAlignment="1">
      <alignment horizontal="center" vertical="top"/>
    </xf>
    <xf numFmtId="167" fontId="1" fillId="33" borderId="28" xfId="0" applyNumberFormat="1" applyFont="1" applyFill="1" applyBorder="1" applyAlignment="1" applyProtection="1">
      <alignment horizontal="center"/>
      <protection/>
    </xf>
    <xf numFmtId="2" fontId="1" fillId="33" borderId="27" xfId="0" applyNumberFormat="1" applyFont="1" applyFill="1" applyBorder="1" applyAlignment="1" applyProtection="1">
      <alignment horizontal="center"/>
      <protection/>
    </xf>
    <xf numFmtId="167" fontId="1" fillId="13" borderId="28" xfId="0" applyNumberFormat="1" applyFont="1" applyFill="1" applyBorder="1" applyAlignment="1" applyProtection="1">
      <alignment horizontal="center"/>
      <protection/>
    </xf>
    <xf numFmtId="2" fontId="1" fillId="13" borderId="28" xfId="0" applyNumberFormat="1" applyFont="1" applyFill="1" applyBorder="1" applyAlignment="1" applyProtection="1">
      <alignment horizontal="center"/>
      <protection locked="0"/>
    </xf>
    <xf numFmtId="2" fontId="1" fillId="13" borderId="28" xfId="0" applyNumberFormat="1" applyFont="1" applyFill="1" applyBorder="1" applyAlignment="1" applyProtection="1">
      <alignment horizontal="center"/>
      <protection/>
    </xf>
    <xf numFmtId="2" fontId="1" fillId="13" borderId="36" xfId="0" applyNumberFormat="1" applyFont="1" applyFill="1" applyBorder="1" applyAlignment="1" applyProtection="1">
      <alignment horizontal="center"/>
      <protection/>
    </xf>
    <xf numFmtId="167" fontId="1" fillId="38" borderId="23" xfId="0" applyNumberFormat="1" applyFont="1" applyFill="1" applyBorder="1" applyAlignment="1" applyProtection="1">
      <alignment horizontal="center"/>
      <protection/>
    </xf>
    <xf numFmtId="2" fontId="1" fillId="38" borderId="23" xfId="0" applyNumberFormat="1" applyFont="1" applyFill="1" applyBorder="1" applyAlignment="1" applyProtection="1">
      <alignment horizontal="center"/>
      <protection/>
    </xf>
    <xf numFmtId="2" fontId="1" fillId="38" borderId="26" xfId="0" applyNumberFormat="1" applyFont="1" applyFill="1" applyBorder="1" applyAlignment="1" applyProtection="1">
      <alignment horizontal="center"/>
      <protection/>
    </xf>
    <xf numFmtId="167" fontId="1" fillId="36" borderId="28" xfId="0" applyNumberFormat="1" applyFont="1" applyFill="1" applyBorder="1" applyAlignment="1" applyProtection="1">
      <alignment horizontal="center"/>
      <protection/>
    </xf>
    <xf numFmtId="2" fontId="1" fillId="36" borderId="28" xfId="0" applyNumberFormat="1" applyFont="1" applyFill="1" applyBorder="1" applyAlignment="1" applyProtection="1">
      <alignment horizontal="center"/>
      <protection locked="0"/>
    </xf>
    <xf numFmtId="2" fontId="1" fillId="36" borderId="28" xfId="0" applyNumberFormat="1" applyFont="1" applyFill="1" applyBorder="1" applyAlignment="1" applyProtection="1">
      <alignment horizontal="center"/>
      <protection/>
    </xf>
    <xf numFmtId="2" fontId="1" fillId="36" borderId="36" xfId="0" applyNumberFormat="1" applyFont="1" applyFill="1" applyBorder="1" applyAlignment="1" applyProtection="1">
      <alignment horizontal="center"/>
      <protection/>
    </xf>
    <xf numFmtId="2" fontId="1" fillId="38" borderId="23" xfId="0" applyNumberFormat="1" applyFont="1" applyFill="1" applyBorder="1" applyAlignment="1" applyProtection="1">
      <alignment horizontal="center"/>
      <protection locked="0"/>
    </xf>
    <xf numFmtId="165" fontId="1" fillId="38" borderId="21" xfId="0" applyNumberFormat="1" applyFont="1" applyFill="1" applyBorder="1" applyAlignment="1" applyProtection="1">
      <alignment horizontal="center"/>
      <protection locked="0"/>
    </xf>
    <xf numFmtId="165" fontId="1" fillId="38" borderId="23" xfId="0" applyNumberFormat="1" applyFont="1" applyFill="1" applyBorder="1" applyAlignment="1" applyProtection="1">
      <alignment horizontal="center"/>
      <protection locked="0"/>
    </xf>
    <xf numFmtId="1" fontId="1" fillId="38" borderId="21" xfId="0" applyNumberFormat="1" applyFont="1" applyFill="1" applyBorder="1" applyAlignment="1" applyProtection="1">
      <alignment horizontal="center"/>
      <protection locked="0"/>
    </xf>
    <xf numFmtId="1" fontId="1" fillId="38" borderId="23" xfId="0" applyNumberFormat="1" applyFont="1" applyFill="1" applyBorder="1" applyAlignment="1" applyProtection="1">
      <alignment horizontal="center"/>
      <protection locked="0"/>
    </xf>
    <xf numFmtId="1" fontId="1" fillId="36" borderId="28" xfId="0" applyNumberFormat="1" applyFont="1" applyFill="1" applyBorder="1" applyAlignment="1" applyProtection="1">
      <alignment horizontal="center"/>
      <protection locked="0"/>
    </xf>
    <xf numFmtId="167" fontId="1" fillId="33" borderId="42" xfId="0" applyNumberFormat="1" applyFont="1" applyFill="1" applyBorder="1" applyAlignment="1">
      <alignment horizontal="center"/>
    </xf>
    <xf numFmtId="2" fontId="1" fillId="33" borderId="42" xfId="0" applyNumberFormat="1" applyFont="1" applyFill="1" applyBorder="1" applyAlignment="1">
      <alignment horizontal="center"/>
    </xf>
    <xf numFmtId="2" fontId="1" fillId="33" borderId="57" xfId="0" applyNumberFormat="1" applyFont="1" applyFill="1" applyBorder="1" applyAlignment="1">
      <alignment horizontal="center"/>
    </xf>
    <xf numFmtId="2" fontId="1" fillId="13" borderId="58" xfId="0" applyNumberFormat="1" applyFont="1" applyFill="1" applyBorder="1" applyAlignment="1">
      <alignment horizontal="center"/>
    </xf>
    <xf numFmtId="2" fontId="1" fillId="13" borderId="49" xfId="0" applyNumberFormat="1" applyFont="1" applyFill="1" applyBorder="1" applyAlignment="1">
      <alignment horizontal="center"/>
    </xf>
    <xf numFmtId="2" fontId="1" fillId="13" borderId="56" xfId="0" applyNumberFormat="1" applyFont="1" applyFill="1" applyBorder="1" applyAlignment="1">
      <alignment horizontal="center"/>
    </xf>
    <xf numFmtId="2" fontId="1" fillId="13" borderId="57" xfId="0" applyNumberFormat="1" applyFont="1" applyFill="1" applyBorder="1" applyAlignment="1">
      <alignment horizontal="center"/>
    </xf>
    <xf numFmtId="2" fontId="1" fillId="36" borderId="58" xfId="0" applyNumberFormat="1" applyFont="1" applyFill="1" applyBorder="1" applyAlignment="1">
      <alignment horizontal="center"/>
    </xf>
    <xf numFmtId="2" fontId="1" fillId="36" borderId="49" xfId="0" applyNumberFormat="1" applyFont="1" applyFill="1" applyBorder="1" applyAlignment="1">
      <alignment horizontal="center"/>
    </xf>
    <xf numFmtId="2" fontId="1" fillId="36" borderId="24" xfId="0" applyNumberFormat="1" applyFont="1" applyFill="1" applyBorder="1" applyAlignment="1">
      <alignment horizontal="center"/>
    </xf>
    <xf numFmtId="2" fontId="1" fillId="36" borderId="56" xfId="0" applyNumberFormat="1" applyFont="1" applyFill="1" applyBorder="1" applyAlignment="1">
      <alignment horizontal="center"/>
    </xf>
    <xf numFmtId="2" fontId="1" fillId="36" borderId="57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>
      <alignment horizontal="center"/>
    </xf>
    <xf numFmtId="2" fontId="1" fillId="38" borderId="42" xfId="0" applyNumberFormat="1" applyFont="1" applyFill="1" applyBorder="1" applyAlignment="1">
      <alignment horizontal="center"/>
    </xf>
    <xf numFmtId="165" fontId="1" fillId="13" borderId="42" xfId="0" applyNumberFormat="1" applyFont="1" applyFill="1" applyBorder="1" applyAlignment="1">
      <alignment horizontal="center"/>
    </xf>
    <xf numFmtId="165" fontId="1" fillId="38" borderId="44" xfId="0" applyNumberFormat="1" applyFont="1" applyFill="1" applyBorder="1" applyAlignment="1">
      <alignment horizontal="center"/>
    </xf>
    <xf numFmtId="165" fontId="1" fillId="38" borderId="42" xfId="0" applyNumberFormat="1" applyFont="1" applyFill="1" applyBorder="1" applyAlignment="1">
      <alignment horizontal="center"/>
    </xf>
    <xf numFmtId="165" fontId="1" fillId="36" borderId="42" xfId="0" applyNumberFormat="1" applyFont="1" applyFill="1" applyBorder="1" applyAlignment="1">
      <alignment horizontal="center"/>
    </xf>
    <xf numFmtId="165" fontId="1" fillId="33" borderId="21" xfId="42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/>
    </xf>
    <xf numFmtId="2" fontId="1" fillId="33" borderId="12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 locked="0"/>
    </xf>
    <xf numFmtId="165" fontId="1" fillId="33" borderId="11" xfId="0" applyNumberFormat="1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2" fontId="1" fillId="35" borderId="34" xfId="0" applyNumberFormat="1" applyFont="1" applyFill="1" applyBorder="1" applyAlignment="1" quotePrefix="1">
      <alignment horizontal="center"/>
    </xf>
    <xf numFmtId="165" fontId="1" fillId="38" borderId="21" xfId="0" applyNumberFormat="1" applyFont="1" applyFill="1" applyBorder="1" applyAlignment="1" quotePrefix="1">
      <alignment horizontal="center"/>
    </xf>
    <xf numFmtId="165" fontId="1" fillId="13" borderId="21" xfId="0" applyNumberFormat="1" applyFont="1" applyFill="1" applyBorder="1" applyAlignment="1" quotePrefix="1">
      <alignment horizontal="center"/>
    </xf>
    <xf numFmtId="1" fontId="1" fillId="34" borderId="14" xfId="0" applyNumberFormat="1" applyFont="1" applyFill="1" applyBorder="1" applyAlignment="1">
      <alignment horizontal="center"/>
    </xf>
    <xf numFmtId="167" fontId="1" fillId="34" borderId="14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2" fontId="51" fillId="38" borderId="23" xfId="0" applyNumberFormat="1" applyFont="1" applyFill="1" applyBorder="1" applyAlignment="1">
      <alignment wrapText="1"/>
    </xf>
    <xf numFmtId="1" fontId="51" fillId="38" borderId="23" xfId="0" applyNumberFormat="1" applyFont="1" applyFill="1" applyBorder="1" applyAlignment="1">
      <alignment horizontal="center" wrapText="1"/>
    </xf>
    <xf numFmtId="0" fontId="51" fillId="38" borderId="23" xfId="0" applyFont="1" applyFill="1" applyBorder="1" applyAlignment="1">
      <alignment horizontal="center"/>
    </xf>
    <xf numFmtId="165" fontId="51" fillId="38" borderId="23" xfId="0" applyNumberFormat="1" applyFont="1" applyFill="1" applyBorder="1" applyAlignment="1">
      <alignment horizontal="center" wrapText="1"/>
    </xf>
    <xf numFmtId="167" fontId="51" fillId="38" borderId="23" xfId="0" applyNumberFormat="1" applyFont="1" applyFill="1" applyBorder="1" applyAlignment="1">
      <alignment horizontal="center"/>
    </xf>
    <xf numFmtId="2" fontId="51" fillId="38" borderId="23" xfId="0" applyNumberFormat="1" applyFont="1" applyFill="1" applyBorder="1" applyAlignment="1">
      <alignment horizontal="center"/>
    </xf>
    <xf numFmtId="2" fontId="51" fillId="38" borderId="26" xfId="0" applyNumberFormat="1" applyFont="1" applyFill="1" applyBorder="1" applyAlignment="1">
      <alignment horizontal="center"/>
    </xf>
    <xf numFmtId="0" fontId="10" fillId="13" borderId="28" xfId="0" applyFont="1" applyFill="1" applyBorder="1" applyAlignment="1">
      <alignment horizontal="left" vertical="top" wrapText="1"/>
    </xf>
    <xf numFmtId="3" fontId="10" fillId="13" borderId="28" xfId="0" applyNumberFormat="1" applyFont="1" applyFill="1" applyBorder="1" applyAlignment="1">
      <alignment horizontal="center" vertical="top" wrapText="1"/>
    </xf>
    <xf numFmtId="165" fontId="10" fillId="13" borderId="28" xfId="0" applyNumberFormat="1" applyFont="1" applyFill="1" applyBorder="1" applyAlignment="1">
      <alignment horizontal="center" vertical="top" wrapText="1"/>
    </xf>
    <xf numFmtId="1" fontId="10" fillId="13" borderId="28" xfId="0" applyNumberFormat="1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0" fillId="38" borderId="28" xfId="0" applyFont="1" applyFill="1" applyBorder="1" applyAlignment="1">
      <alignment horizontal="left" vertical="top" wrapText="1"/>
    </xf>
    <xf numFmtId="3" fontId="10" fillId="38" borderId="28" xfId="0" applyNumberFormat="1" applyFont="1" applyFill="1" applyBorder="1" applyAlignment="1">
      <alignment horizontal="center" vertical="top" wrapText="1"/>
    </xf>
    <xf numFmtId="165" fontId="10" fillId="38" borderId="28" xfId="0" applyNumberFormat="1" applyFont="1" applyFill="1" applyBorder="1" applyAlignment="1">
      <alignment horizontal="center" vertical="top" wrapText="1"/>
    </xf>
    <xf numFmtId="1" fontId="10" fillId="38" borderId="28" xfId="0" applyNumberFormat="1" applyFont="1" applyFill="1" applyBorder="1" applyAlignment="1">
      <alignment horizontal="center" vertical="top" wrapText="1"/>
    </xf>
    <xf numFmtId="165" fontId="1" fillId="13" borderId="23" xfId="0" applyNumberFormat="1" applyFont="1" applyFill="1" applyBorder="1" applyAlignment="1">
      <alignment horizontal="center" vertical="top"/>
    </xf>
    <xf numFmtId="1" fontId="1" fillId="13" borderId="23" xfId="0" applyNumberFormat="1" applyFont="1" applyFill="1" applyBorder="1" applyAlignment="1">
      <alignment horizontal="center" vertical="top"/>
    </xf>
    <xf numFmtId="0" fontId="1" fillId="13" borderId="23" xfId="0" applyFont="1" applyFill="1" applyBorder="1" applyAlignment="1">
      <alignment horizontal="center" vertical="top"/>
    </xf>
    <xf numFmtId="0" fontId="1" fillId="13" borderId="26" xfId="0" applyFont="1" applyFill="1" applyBorder="1" applyAlignment="1">
      <alignment horizontal="center" vertical="top"/>
    </xf>
    <xf numFmtId="165" fontId="1" fillId="38" borderId="23" xfId="0" applyNumberFormat="1" applyFont="1" applyFill="1" applyBorder="1" applyAlignment="1">
      <alignment horizontal="center" vertical="top"/>
    </xf>
    <xf numFmtId="1" fontId="1" fillId="38" borderId="23" xfId="0" applyNumberFormat="1" applyFont="1" applyFill="1" applyBorder="1" applyAlignment="1">
      <alignment horizontal="center" vertical="top"/>
    </xf>
    <xf numFmtId="0" fontId="1" fillId="38" borderId="23" xfId="0" applyFont="1" applyFill="1" applyBorder="1" applyAlignment="1">
      <alignment horizontal="center" vertical="top"/>
    </xf>
    <xf numFmtId="0" fontId="1" fillId="38" borderId="26" xfId="0" applyFont="1" applyFill="1" applyBorder="1" applyAlignment="1">
      <alignment horizontal="center" vertical="top"/>
    </xf>
    <xf numFmtId="2" fontId="1" fillId="33" borderId="36" xfId="0" applyNumberFormat="1" applyFont="1" applyFill="1" applyBorder="1" applyAlignment="1" applyProtection="1">
      <alignment horizontal="center"/>
      <protection/>
    </xf>
    <xf numFmtId="0" fontId="3" fillId="34" borderId="23" xfId="0" applyFont="1" applyFill="1" applyBorder="1" applyAlignment="1" applyProtection="1">
      <alignment/>
      <protection locked="0"/>
    </xf>
    <xf numFmtId="175" fontId="1" fillId="34" borderId="23" xfId="0" applyNumberFormat="1" applyFont="1" applyFill="1" applyBorder="1" applyAlignment="1" applyProtection="1">
      <alignment horizontal="center"/>
      <protection/>
    </xf>
    <xf numFmtId="165" fontId="1" fillId="13" borderId="28" xfId="0" applyNumberFormat="1" applyFont="1" applyFill="1" applyBorder="1" applyAlignment="1" applyProtection="1">
      <alignment horizontal="center"/>
      <protection locked="0"/>
    </xf>
    <xf numFmtId="1" fontId="1" fillId="13" borderId="28" xfId="0" applyNumberFormat="1" applyFont="1" applyFill="1" applyBorder="1" applyAlignment="1" applyProtection="1">
      <alignment horizontal="center"/>
      <protection locked="0"/>
    </xf>
    <xf numFmtId="175" fontId="1" fillId="13" borderId="28" xfId="0" applyNumberFormat="1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/>
      <protection locked="0"/>
    </xf>
    <xf numFmtId="175" fontId="1" fillId="33" borderId="23" xfId="0" applyNumberFormat="1" applyFont="1" applyFill="1" applyBorder="1" applyAlignment="1" applyProtection="1">
      <alignment horizontal="center"/>
      <protection/>
    </xf>
    <xf numFmtId="0" fontId="1" fillId="38" borderId="28" xfId="0" applyFont="1" applyFill="1" applyBorder="1" applyAlignment="1" applyProtection="1">
      <alignment/>
      <protection locked="0"/>
    </xf>
    <xf numFmtId="175" fontId="1" fillId="38" borderId="28" xfId="0" applyNumberFormat="1" applyFont="1" applyFill="1" applyBorder="1" applyAlignment="1" applyProtection="1">
      <alignment horizontal="center"/>
      <protection/>
    </xf>
    <xf numFmtId="175" fontId="1" fillId="13" borderId="23" xfId="0" applyNumberFormat="1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165" fontId="1" fillId="34" borderId="28" xfId="0" applyNumberFormat="1" applyFont="1" applyFill="1" applyBorder="1" applyAlignment="1" applyProtection="1">
      <alignment horizontal="center"/>
      <protection locked="0"/>
    </xf>
    <xf numFmtId="1" fontId="1" fillId="34" borderId="28" xfId="0" applyNumberFormat="1" applyFont="1" applyFill="1" applyBorder="1" applyAlignment="1" applyProtection="1">
      <alignment horizontal="center"/>
      <protection locked="0"/>
    </xf>
    <xf numFmtId="175" fontId="1" fillId="34" borderId="28" xfId="0" applyNumberFormat="1" applyFont="1" applyFill="1" applyBorder="1" applyAlignment="1" applyProtection="1">
      <alignment horizontal="center"/>
      <protection/>
    </xf>
    <xf numFmtId="2" fontId="1" fillId="34" borderId="28" xfId="0" applyNumberFormat="1" applyFont="1" applyFill="1" applyBorder="1" applyAlignment="1" applyProtection="1">
      <alignment horizontal="center"/>
      <protection locked="0"/>
    </xf>
    <xf numFmtId="2" fontId="1" fillId="34" borderId="28" xfId="0" applyNumberFormat="1" applyFont="1" applyFill="1" applyBorder="1" applyAlignment="1" applyProtection="1">
      <alignment horizontal="center"/>
      <protection/>
    </xf>
    <xf numFmtId="2" fontId="1" fillId="34" borderId="36" xfId="0" applyNumberFormat="1" applyFont="1" applyFill="1" applyBorder="1" applyAlignment="1" applyProtection="1">
      <alignment horizontal="center"/>
      <protection/>
    </xf>
    <xf numFmtId="175" fontId="1" fillId="38" borderId="23" xfId="0" applyNumberFormat="1" applyFont="1" applyFill="1" applyBorder="1" applyAlignment="1" applyProtection="1">
      <alignment horizontal="center"/>
      <protection/>
    </xf>
    <xf numFmtId="2" fontId="1" fillId="38" borderId="42" xfId="0" applyNumberFormat="1" applyFont="1" applyFill="1" applyBorder="1" applyAlignment="1" applyProtection="1">
      <alignment horizontal="center"/>
      <protection locked="0"/>
    </xf>
    <xf numFmtId="0" fontId="1" fillId="13" borderId="26" xfId="0" applyFont="1" applyFill="1" applyBorder="1" applyAlignment="1">
      <alignment horizontal="center"/>
    </xf>
    <xf numFmtId="167" fontId="1" fillId="34" borderId="28" xfId="0" applyNumberFormat="1" applyFont="1" applyFill="1" applyBorder="1" applyAlignment="1" applyProtection="1">
      <alignment horizontal="center"/>
      <protection/>
    </xf>
    <xf numFmtId="0" fontId="1" fillId="0" borderId="43" xfId="0" applyFont="1" applyBorder="1" applyAlignment="1">
      <alignment/>
    </xf>
    <xf numFmtId="2" fontId="1" fillId="35" borderId="33" xfId="0" applyNumberFormat="1" applyFont="1" applyFill="1" applyBorder="1" applyAlignment="1">
      <alignment horizontal="center"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165" fontId="1" fillId="38" borderId="34" xfId="0" applyNumberFormat="1" applyFont="1" applyFill="1" applyBorder="1" applyAlignment="1">
      <alignment horizontal="center"/>
    </xf>
    <xf numFmtId="2" fontId="1" fillId="38" borderId="34" xfId="0" applyNumberFormat="1" applyFont="1" applyFill="1" applyBorder="1" applyAlignment="1">
      <alignment horizontal="center"/>
    </xf>
    <xf numFmtId="165" fontId="1" fillId="38" borderId="22" xfId="0" applyNumberFormat="1" applyFont="1" applyFill="1" applyBorder="1" applyAlignment="1">
      <alignment horizontal="center"/>
    </xf>
    <xf numFmtId="2" fontId="1" fillId="38" borderId="56" xfId="0" applyNumberFormat="1" applyFont="1" applyFill="1" applyBorder="1" applyAlignment="1">
      <alignment horizontal="center"/>
    </xf>
    <xf numFmtId="2" fontId="1" fillId="38" borderId="58" xfId="0" applyNumberFormat="1" applyFont="1" applyFill="1" applyBorder="1" applyAlignment="1">
      <alignment horizontal="center"/>
    </xf>
    <xf numFmtId="2" fontId="1" fillId="38" borderId="49" xfId="0" applyNumberFormat="1" applyFont="1" applyFill="1" applyBorder="1" applyAlignment="1">
      <alignment horizontal="center"/>
    </xf>
    <xf numFmtId="2" fontId="1" fillId="38" borderId="57" xfId="0" applyNumberFormat="1" applyFont="1" applyFill="1" applyBorder="1" applyAlignment="1">
      <alignment horizontal="center"/>
    </xf>
    <xf numFmtId="166" fontId="1" fillId="38" borderId="28" xfId="0" applyNumberFormat="1" applyFont="1" applyFill="1" applyBorder="1" applyAlignment="1">
      <alignment horizontal="center"/>
    </xf>
    <xf numFmtId="166" fontId="1" fillId="38" borderId="14" xfId="0" applyNumberFormat="1" applyFont="1" applyFill="1" applyBorder="1" applyAlignment="1">
      <alignment horizontal="center"/>
    </xf>
    <xf numFmtId="167" fontId="1" fillId="38" borderId="14" xfId="0" applyNumberFormat="1" applyFont="1" applyFill="1" applyBorder="1" applyAlignment="1">
      <alignment horizontal="center"/>
    </xf>
    <xf numFmtId="2" fontId="1" fillId="38" borderId="14" xfId="0" applyNumberFormat="1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3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textRotation="90" wrapText="1"/>
    </xf>
    <xf numFmtId="0" fontId="4" fillId="34" borderId="59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1" fillId="34" borderId="50" xfId="0" applyFont="1" applyFill="1" applyBorder="1" applyAlignment="1">
      <alignment horizontal="center" vertical="center" textRotation="90" wrapText="1"/>
    </xf>
    <xf numFmtId="0" fontId="1" fillId="34" borderId="51" xfId="0" applyFont="1" applyFill="1" applyBorder="1" applyAlignment="1">
      <alignment horizontal="center" vertical="center" textRotation="90" wrapText="1"/>
    </xf>
    <xf numFmtId="0" fontId="1" fillId="34" borderId="52" xfId="0" applyFont="1" applyFill="1" applyBorder="1" applyAlignment="1">
      <alignment horizontal="center" vertical="center" textRotation="90" wrapText="1"/>
    </xf>
    <xf numFmtId="0" fontId="4" fillId="38" borderId="50" xfId="0" applyFont="1" applyFill="1" applyBorder="1" applyAlignment="1">
      <alignment horizontal="center" vertical="center" textRotation="90" wrapText="1"/>
    </xf>
    <xf numFmtId="0" fontId="1" fillId="38" borderId="51" xfId="0" applyFont="1" applyFill="1" applyBorder="1" applyAlignment="1">
      <alignment horizontal="center" vertical="center" textRotation="90" wrapText="1"/>
    </xf>
    <xf numFmtId="0" fontId="1" fillId="38" borderId="54" xfId="0" applyFont="1" applyFill="1" applyBorder="1" applyAlignment="1">
      <alignment horizontal="center" vertical="center" textRotation="90" wrapText="1"/>
    </xf>
    <xf numFmtId="0" fontId="1" fillId="38" borderId="52" xfId="0" applyFont="1" applyFill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33" borderId="62" xfId="0" applyFont="1" applyFill="1" applyBorder="1" applyAlignment="1">
      <alignment horizontal="center" vertical="center" textRotation="90" wrapText="1"/>
    </xf>
    <xf numFmtId="0" fontId="1" fillId="33" borderId="63" xfId="0" applyFont="1" applyFill="1" applyBorder="1" applyAlignment="1">
      <alignment horizontal="center" vertical="center" textRotation="90" wrapText="1"/>
    </xf>
    <xf numFmtId="0" fontId="1" fillId="33" borderId="50" xfId="0" applyFont="1" applyFill="1" applyBorder="1" applyAlignment="1">
      <alignment horizontal="center" vertical="center" textRotation="90" wrapText="1"/>
    </xf>
    <xf numFmtId="0" fontId="1" fillId="33" borderId="51" xfId="0" applyFont="1" applyFill="1" applyBorder="1" applyAlignment="1">
      <alignment horizontal="center" vertical="center" textRotation="90" wrapText="1"/>
    </xf>
    <xf numFmtId="0" fontId="1" fillId="33" borderId="52" xfId="0" applyFont="1" applyFill="1" applyBorder="1" applyAlignment="1">
      <alignment horizontal="center" vertical="center" textRotation="90" wrapText="1"/>
    </xf>
    <xf numFmtId="0" fontId="4" fillId="13" borderId="50" xfId="0" applyFont="1" applyFill="1" applyBorder="1" applyAlignment="1">
      <alignment horizontal="center" vertical="center" textRotation="90" wrapText="1"/>
    </xf>
    <xf numFmtId="0" fontId="1" fillId="13" borderId="51" xfId="0" applyFont="1" applyFill="1" applyBorder="1" applyAlignment="1">
      <alignment horizontal="center" vertical="center" textRotation="90" wrapText="1"/>
    </xf>
    <xf numFmtId="0" fontId="1" fillId="34" borderId="28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53" fillId="0" borderId="55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13" borderId="28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23" xfId="0" applyFont="1" applyFill="1" applyBorder="1" applyAlignment="1">
      <alignment horizontal="center" vertical="center" textRotation="90" wrapText="1"/>
    </xf>
    <xf numFmtId="0" fontId="1" fillId="38" borderId="53" xfId="0" applyFont="1" applyFill="1" applyBorder="1" applyAlignment="1">
      <alignment horizontal="center" vertical="center" textRotation="90" wrapText="1"/>
    </xf>
    <xf numFmtId="0" fontId="4" fillId="34" borderId="28" xfId="0" applyFont="1" applyFill="1" applyBorder="1" applyAlignment="1">
      <alignment horizontal="center" vertical="center" textRotation="90" wrapText="1"/>
    </xf>
    <xf numFmtId="0" fontId="4" fillId="13" borderId="64" xfId="0" applyFont="1" applyFill="1" applyBorder="1" applyAlignment="1">
      <alignment horizontal="center" vertical="center" textRotation="90" wrapText="1"/>
    </xf>
    <xf numFmtId="0" fontId="4" fillId="13" borderId="62" xfId="0" applyFont="1" applyFill="1" applyBorder="1" applyAlignment="1">
      <alignment horizontal="center" vertical="center" textRotation="90" wrapText="1"/>
    </xf>
    <xf numFmtId="0" fontId="4" fillId="13" borderId="63" xfId="0" applyFont="1" applyFill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textRotation="90" wrapText="1"/>
    </xf>
    <xf numFmtId="0" fontId="4" fillId="34" borderId="5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13" borderId="50" xfId="0" applyFont="1" applyFill="1" applyBorder="1" applyAlignment="1">
      <alignment horizontal="center" vertical="center" textRotation="90" wrapText="1"/>
    </xf>
    <xf numFmtId="0" fontId="1" fillId="13" borderId="52" xfId="0" applyFont="1" applyFill="1" applyBorder="1" applyAlignment="1">
      <alignment horizontal="center" vertical="center" textRotation="90" wrapText="1"/>
    </xf>
    <xf numFmtId="0" fontId="4" fillId="34" borderId="62" xfId="0" applyFont="1" applyFill="1" applyBorder="1" applyAlignment="1">
      <alignment horizontal="center" vertical="center" textRotation="90" wrapText="1"/>
    </xf>
    <xf numFmtId="0" fontId="1" fillId="34" borderId="62" xfId="0" applyFont="1" applyFill="1" applyBorder="1" applyAlignment="1">
      <alignment horizontal="center" vertical="center" textRotation="90" wrapText="1"/>
    </xf>
    <xf numFmtId="0" fontId="1" fillId="34" borderId="63" xfId="0" applyFont="1" applyFill="1" applyBorder="1" applyAlignment="1">
      <alignment horizontal="center" vertical="center" textRotation="90" wrapText="1"/>
    </xf>
    <xf numFmtId="0" fontId="4" fillId="38" borderId="28" xfId="0" applyFont="1" applyFill="1" applyBorder="1" applyAlignment="1">
      <alignment horizontal="center" vertical="center" textRotation="90" wrapText="1"/>
    </xf>
    <xf numFmtId="0" fontId="1" fillId="38" borderId="10" xfId="0" applyFont="1" applyFill="1" applyBorder="1" applyAlignment="1">
      <alignment horizontal="center" vertical="center" textRotation="90" wrapText="1"/>
    </xf>
    <xf numFmtId="0" fontId="1" fillId="38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 textRotation="90" wrapText="1"/>
    </xf>
    <xf numFmtId="0" fontId="4" fillId="33" borderId="62" xfId="0" applyFont="1" applyFill="1" applyBorder="1" applyAlignment="1">
      <alignment horizontal="center" vertical="center" textRotation="90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4" fillId="38" borderId="64" xfId="0" applyFont="1" applyFill="1" applyBorder="1" applyAlignment="1">
      <alignment horizontal="center" vertical="center" textRotation="90" wrapText="1"/>
    </xf>
    <xf numFmtId="0" fontId="4" fillId="38" borderId="62" xfId="0" applyFont="1" applyFill="1" applyBorder="1" applyAlignment="1">
      <alignment horizontal="center" vertical="center" textRotation="90" wrapText="1"/>
    </xf>
    <xf numFmtId="0" fontId="4" fillId="38" borderId="63" xfId="0" applyFont="1" applyFill="1" applyBorder="1" applyAlignment="1">
      <alignment horizontal="center" vertical="center" textRotation="90" wrapText="1"/>
    </xf>
    <xf numFmtId="0" fontId="1" fillId="33" borderId="65" xfId="0" applyFont="1" applyFill="1" applyBorder="1" applyAlignment="1">
      <alignment horizontal="center" vertical="center" textRotation="90" wrapText="1"/>
    </xf>
    <xf numFmtId="0" fontId="1" fillId="33" borderId="40" xfId="0" applyFont="1" applyFill="1" applyBorder="1" applyAlignment="1">
      <alignment horizontal="center" vertical="center" textRotation="90" wrapText="1"/>
    </xf>
    <xf numFmtId="0" fontId="1" fillId="33" borderId="39" xfId="0" applyFont="1" applyFill="1" applyBorder="1" applyAlignment="1">
      <alignment horizontal="center" vertical="center" textRotation="90" wrapText="1"/>
    </xf>
    <xf numFmtId="0" fontId="1" fillId="13" borderId="65" xfId="0" applyFont="1" applyFill="1" applyBorder="1" applyAlignment="1">
      <alignment horizontal="center" vertical="center" textRotation="90" wrapText="1"/>
    </xf>
    <xf numFmtId="0" fontId="1" fillId="13" borderId="40" xfId="0" applyFont="1" applyFill="1" applyBorder="1" applyAlignment="1">
      <alignment horizontal="center" vertical="center" textRotation="90" wrapText="1"/>
    </xf>
    <xf numFmtId="0" fontId="1" fillId="13" borderId="39" xfId="0" applyFont="1" applyFill="1" applyBorder="1" applyAlignment="1">
      <alignment horizontal="center" vertical="center" textRotation="90" wrapText="1"/>
    </xf>
    <xf numFmtId="0" fontId="1" fillId="38" borderId="64" xfId="0" applyFont="1" applyFill="1" applyBorder="1" applyAlignment="1">
      <alignment horizontal="center" vertical="center" textRotation="90" wrapText="1"/>
    </xf>
    <xf numFmtId="0" fontId="1" fillId="38" borderId="62" xfId="0" applyFont="1" applyFill="1" applyBorder="1" applyAlignment="1">
      <alignment horizontal="center" vertical="center" textRotation="90" wrapText="1"/>
    </xf>
    <xf numFmtId="0" fontId="1" fillId="38" borderId="63" xfId="0" applyFont="1" applyFill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4" fillId="33" borderId="66" xfId="0" applyFont="1" applyFill="1" applyBorder="1" applyAlignment="1">
      <alignment horizontal="center" vertical="center" textRotation="90" wrapText="1"/>
    </xf>
    <xf numFmtId="0" fontId="1" fillId="33" borderId="67" xfId="0" applyFont="1" applyFill="1" applyBorder="1" applyAlignment="1">
      <alignment horizontal="center" vertical="center" textRotation="90" wrapText="1"/>
    </xf>
    <xf numFmtId="0" fontId="1" fillId="33" borderId="68" xfId="0" applyFont="1" applyFill="1" applyBorder="1" applyAlignment="1">
      <alignment horizontal="center" vertical="center" textRotation="90" wrapText="1"/>
    </xf>
    <xf numFmtId="0" fontId="4" fillId="13" borderId="66" xfId="0" applyFont="1" applyFill="1" applyBorder="1" applyAlignment="1">
      <alignment horizontal="center" vertical="center" textRotation="90" wrapText="1"/>
    </xf>
    <xf numFmtId="0" fontId="1" fillId="13" borderId="67" xfId="0" applyFont="1" applyFill="1" applyBorder="1" applyAlignment="1">
      <alignment horizontal="center" vertical="center" textRotation="90" wrapText="1"/>
    </xf>
    <xf numFmtId="0" fontId="1" fillId="13" borderId="68" xfId="0" applyFont="1" applyFill="1" applyBorder="1" applyAlignment="1">
      <alignment horizontal="center" vertical="center" textRotation="90" wrapText="1"/>
    </xf>
    <xf numFmtId="0" fontId="4" fillId="38" borderId="66" xfId="0" applyFont="1" applyFill="1" applyBorder="1" applyAlignment="1">
      <alignment horizontal="center" vertical="center" textRotation="90" wrapText="1"/>
    </xf>
    <xf numFmtId="0" fontId="4" fillId="38" borderId="69" xfId="0" applyFont="1" applyFill="1" applyBorder="1" applyAlignment="1">
      <alignment horizontal="center" vertical="center" textRotation="90" wrapText="1"/>
    </xf>
    <xf numFmtId="0" fontId="1" fillId="38" borderId="67" xfId="0" applyFont="1" applyFill="1" applyBorder="1" applyAlignment="1">
      <alignment horizontal="center" vertical="center" textRotation="90" wrapText="1"/>
    </xf>
    <xf numFmtId="0" fontId="1" fillId="38" borderId="70" xfId="0" applyFont="1" applyFill="1" applyBorder="1" applyAlignment="1">
      <alignment horizontal="center" vertical="center" textRotation="90" wrapText="1"/>
    </xf>
    <xf numFmtId="0" fontId="1" fillId="38" borderId="68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textRotation="90" wrapText="1"/>
    </xf>
    <xf numFmtId="0" fontId="1" fillId="13" borderId="54" xfId="0" applyFont="1" applyFill="1" applyBorder="1" applyAlignment="1">
      <alignment horizontal="center" vertical="center" textRotation="90" wrapText="1"/>
    </xf>
    <xf numFmtId="0" fontId="4" fillId="33" borderId="65" xfId="0" applyFont="1" applyFill="1" applyBorder="1" applyAlignment="1">
      <alignment horizontal="center" vertical="center" textRotation="90" wrapText="1"/>
    </xf>
    <xf numFmtId="0" fontId="4" fillId="33" borderId="40" xfId="0" applyFont="1" applyFill="1" applyBorder="1" applyAlignment="1">
      <alignment horizontal="center" vertical="center" textRotation="90" wrapText="1"/>
    </xf>
    <xf numFmtId="0" fontId="4" fillId="34" borderId="66" xfId="0" applyFont="1" applyFill="1" applyBorder="1" applyAlignment="1">
      <alignment horizontal="center" vertical="center" textRotation="90" wrapText="1"/>
    </xf>
    <xf numFmtId="0" fontId="1" fillId="34" borderId="67" xfId="0" applyFont="1" applyFill="1" applyBorder="1" applyAlignment="1">
      <alignment horizontal="center" vertical="center" textRotation="90" wrapText="1"/>
    </xf>
    <xf numFmtId="0" fontId="1" fillId="34" borderId="68" xfId="0" applyFont="1" applyFill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textRotation="90" wrapText="1"/>
    </xf>
    <xf numFmtId="0" fontId="1" fillId="38" borderId="50" xfId="0" applyFont="1" applyFill="1" applyBorder="1" applyAlignment="1">
      <alignment horizontal="center" vertical="center" textRotation="90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1" fillId="34" borderId="39" xfId="0" applyFont="1" applyFill="1" applyBorder="1" applyAlignment="1">
      <alignment horizontal="center" vertical="center" textRotation="90" wrapText="1"/>
    </xf>
    <xf numFmtId="0" fontId="1" fillId="33" borderId="69" xfId="0" applyFont="1" applyFill="1" applyBorder="1" applyAlignment="1">
      <alignment horizontal="center" vertical="center" textRotation="90" wrapText="1"/>
    </xf>
    <xf numFmtId="0" fontId="1" fillId="13" borderId="62" xfId="0" applyFont="1" applyFill="1" applyBorder="1" applyAlignment="1">
      <alignment horizontal="center" vertical="center" textRotation="90" wrapText="1"/>
    </xf>
    <xf numFmtId="0" fontId="1" fillId="13" borderId="63" xfId="0" applyFont="1" applyFill="1" applyBorder="1" applyAlignment="1">
      <alignment horizontal="center" vertical="center" textRotation="90" wrapText="1"/>
    </xf>
    <xf numFmtId="0" fontId="1" fillId="38" borderId="42" xfId="0" applyFont="1" applyFill="1" applyBorder="1" applyAlignment="1">
      <alignment horizontal="center" vertical="center" textRotation="90" wrapText="1"/>
    </xf>
    <xf numFmtId="0" fontId="1" fillId="38" borderId="14" xfId="0" applyFont="1" applyFill="1" applyBorder="1" applyAlignment="1">
      <alignment horizontal="center" vertical="center" textRotation="90" wrapText="1"/>
    </xf>
    <xf numFmtId="2" fontId="1" fillId="0" borderId="49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34" borderId="65" xfId="0" applyFont="1" applyFill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33" borderId="66" xfId="0" applyFont="1" applyFill="1" applyBorder="1" applyAlignment="1">
      <alignment horizontal="center" vertical="center" textRotation="90" wrapText="1"/>
    </xf>
    <xf numFmtId="0" fontId="1" fillId="13" borderId="66" xfId="0" applyFont="1" applyFill="1" applyBorder="1" applyAlignment="1">
      <alignment horizontal="center" vertical="center" textRotation="90" wrapText="1"/>
    </xf>
    <xf numFmtId="0" fontId="1" fillId="38" borderId="66" xfId="0" applyFont="1" applyFill="1" applyBorder="1" applyAlignment="1">
      <alignment horizontal="center" vertical="center" textRotation="90" wrapText="1"/>
    </xf>
    <xf numFmtId="0" fontId="53" fillId="0" borderId="0" xfId="0" applyFont="1" applyAlignment="1">
      <alignment horizontal="center"/>
    </xf>
    <xf numFmtId="0" fontId="4" fillId="33" borderId="67" xfId="0" applyFont="1" applyFill="1" applyBorder="1" applyAlignment="1">
      <alignment horizontal="center" vertical="center" textRotation="90" wrapText="1"/>
    </xf>
    <xf numFmtId="0" fontId="4" fillId="33" borderId="68" xfId="0" applyFont="1" applyFill="1" applyBorder="1" applyAlignment="1">
      <alignment horizontal="center" vertical="center" textRotation="90" wrapText="1"/>
    </xf>
    <xf numFmtId="0" fontId="1" fillId="13" borderId="28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3" borderId="23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38" borderId="53" xfId="0" applyFont="1" applyFill="1" applyBorder="1" applyAlignment="1">
      <alignment horizontal="center" vertical="center" textRotation="90" wrapText="1"/>
    </xf>
    <xf numFmtId="0" fontId="4" fillId="13" borderId="69" xfId="0" applyFont="1" applyFill="1" applyBorder="1" applyAlignment="1">
      <alignment horizontal="center" vertical="center" textRotation="90" wrapText="1"/>
    </xf>
    <xf numFmtId="0" fontId="1" fillId="13" borderId="70" xfId="0" applyFont="1" applyFill="1" applyBorder="1" applyAlignment="1">
      <alignment horizontal="center" vertical="center" textRotation="90" wrapText="1"/>
    </xf>
    <xf numFmtId="0" fontId="4" fillId="34" borderId="69" xfId="0" applyFont="1" applyFill="1" applyBorder="1" applyAlignment="1">
      <alignment horizontal="center" vertical="center" textRotation="90" wrapText="1"/>
    </xf>
    <xf numFmtId="0" fontId="4" fillId="33" borderId="39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23" xfId="0" applyFont="1" applyFill="1" applyBorder="1" applyAlignment="1">
      <alignment horizontal="center" vertical="center" textRotation="90" wrapText="1"/>
    </xf>
    <xf numFmtId="0" fontId="1" fillId="38" borderId="28" xfId="0" applyFont="1" applyFill="1" applyBorder="1" applyAlignment="1">
      <alignment horizontal="center" vertical="center" textRotation="90" wrapText="1"/>
    </xf>
    <xf numFmtId="2" fontId="1" fillId="39" borderId="14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aprastas 2" xfId="59"/>
    <cellStyle name="Paprastas 3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1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11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6.8515625" style="1" customWidth="1"/>
    <col min="13" max="13" width="11.57421875" style="1" customWidth="1"/>
    <col min="14" max="14" width="9.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20" width="10.8515625" style="1" customWidth="1"/>
    <col min="21" max="21" width="12.421875" style="1" bestFit="1" customWidth="1"/>
    <col min="22" max="22" width="9.140625" style="1" customWidth="1"/>
    <col min="23" max="23" width="10.421875" style="1" bestFit="1" customWidth="1"/>
    <col min="24" max="16384" width="9.140625" style="1" customWidth="1"/>
  </cols>
  <sheetData>
    <row r="1" spans="1:17" s="17" customFormat="1" ht="13.5" customHeight="1">
      <c r="A1" s="991" t="s">
        <v>494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</row>
    <row r="2" spans="1:17" s="17" customFormat="1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s="19" customFormat="1" ht="13.5" customHeight="1">
      <c r="A3" s="996" t="s">
        <v>31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</row>
    <row r="4" spans="1:17" s="17" customFormat="1" ht="13.5" customHeight="1" thickBot="1">
      <c r="A4" s="884" t="s">
        <v>495</v>
      </c>
      <c r="B4" s="884"/>
      <c r="C4" s="884"/>
      <c r="D4" s="884"/>
      <c r="E4" s="884"/>
      <c r="F4" s="884"/>
      <c r="G4" s="884"/>
      <c r="H4" s="884"/>
      <c r="I4" s="884"/>
      <c r="J4" s="884"/>
      <c r="K4" s="884"/>
      <c r="L4" s="884"/>
      <c r="M4" s="884"/>
      <c r="N4" s="884"/>
      <c r="O4" s="884"/>
      <c r="P4" s="884"/>
      <c r="Q4" s="884"/>
    </row>
    <row r="5" spans="1:17" ht="12.75" customHeight="1">
      <c r="A5" s="1004" t="s">
        <v>1</v>
      </c>
      <c r="B5" s="1001" t="s">
        <v>0</v>
      </c>
      <c r="C5" s="992" t="s">
        <v>2</v>
      </c>
      <c r="D5" s="992" t="s">
        <v>3</v>
      </c>
      <c r="E5" s="992" t="s">
        <v>13</v>
      </c>
      <c r="F5" s="997" t="s">
        <v>14</v>
      </c>
      <c r="G5" s="998"/>
      <c r="H5" s="998"/>
      <c r="I5" s="999"/>
      <c r="J5" s="992" t="s">
        <v>4</v>
      </c>
      <c r="K5" s="992" t="s">
        <v>15</v>
      </c>
      <c r="L5" s="992" t="s">
        <v>5</v>
      </c>
      <c r="M5" s="992" t="s">
        <v>6</v>
      </c>
      <c r="N5" s="992" t="s">
        <v>16</v>
      </c>
      <c r="O5" s="992" t="s">
        <v>17</v>
      </c>
      <c r="P5" s="994" t="s">
        <v>25</v>
      </c>
      <c r="Q5" s="986" t="s">
        <v>26</v>
      </c>
    </row>
    <row r="6" spans="1:22" s="2" customFormat="1" ht="33.75">
      <c r="A6" s="1005"/>
      <c r="B6" s="1002"/>
      <c r="C6" s="1003"/>
      <c r="D6" s="993"/>
      <c r="E6" s="993"/>
      <c r="F6" s="9" t="s">
        <v>18</v>
      </c>
      <c r="G6" s="9" t="s">
        <v>19</v>
      </c>
      <c r="H6" s="9" t="s">
        <v>20</v>
      </c>
      <c r="I6" s="9" t="s">
        <v>21</v>
      </c>
      <c r="J6" s="993"/>
      <c r="K6" s="993"/>
      <c r="L6" s="993"/>
      <c r="M6" s="993"/>
      <c r="N6" s="993"/>
      <c r="O6" s="993"/>
      <c r="P6" s="995"/>
      <c r="Q6" s="987"/>
      <c r="S6" s="182"/>
      <c r="T6" s="182"/>
      <c r="U6" s="182"/>
      <c r="V6" s="182"/>
    </row>
    <row r="7" spans="1:22" s="3" customFormat="1" ht="13.5" customHeight="1" thickBot="1">
      <c r="A7" s="1006"/>
      <c r="B7" s="1002"/>
      <c r="C7" s="1003"/>
      <c r="D7" s="10" t="s">
        <v>7</v>
      </c>
      <c r="E7" s="10" t="s">
        <v>8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22</v>
      </c>
      <c r="K7" s="10" t="s">
        <v>9</v>
      </c>
      <c r="L7" s="10" t="s">
        <v>22</v>
      </c>
      <c r="M7" s="10" t="s">
        <v>133</v>
      </c>
      <c r="N7" s="10" t="s">
        <v>10</v>
      </c>
      <c r="O7" s="10" t="s">
        <v>134</v>
      </c>
      <c r="P7" s="15" t="s">
        <v>27</v>
      </c>
      <c r="Q7" s="11" t="s">
        <v>28</v>
      </c>
      <c r="S7" s="183"/>
      <c r="T7" s="183"/>
      <c r="U7" s="184"/>
      <c r="V7" s="184"/>
    </row>
    <row r="8" spans="1:23" ht="12.75" customHeight="1">
      <c r="A8" s="1007" t="s">
        <v>51</v>
      </c>
      <c r="B8" s="119">
        <v>1</v>
      </c>
      <c r="C8" s="29" t="s">
        <v>496</v>
      </c>
      <c r="D8" s="30">
        <v>47</v>
      </c>
      <c r="E8" s="30">
        <v>2007</v>
      </c>
      <c r="F8" s="509">
        <v>20.31</v>
      </c>
      <c r="G8" s="509">
        <v>8.915259</v>
      </c>
      <c r="H8" s="509">
        <v>3.76</v>
      </c>
      <c r="I8" s="509">
        <v>7.634741</v>
      </c>
      <c r="J8" s="576">
        <v>2877.05</v>
      </c>
      <c r="K8" s="509">
        <v>7.634744</v>
      </c>
      <c r="L8" s="576">
        <v>2877.05</v>
      </c>
      <c r="M8" s="582">
        <f aca="true" t="shared" si="0" ref="M8:M48">K8/L8</f>
        <v>0.0026536709476720948</v>
      </c>
      <c r="N8" s="30">
        <v>302.148</v>
      </c>
      <c r="O8" s="269">
        <f aca="true" t="shared" si="1" ref="O8:O48">M8*N8</f>
        <v>0.8018013694972281</v>
      </c>
      <c r="P8" s="269">
        <f aca="true" t="shared" si="2" ref="P8:P48">M8*60*1000</f>
        <v>159.22025686032566</v>
      </c>
      <c r="Q8" s="259">
        <f aca="true" t="shared" si="3" ref="Q8:Q48">P8*N8/1000</f>
        <v>48.10808216983368</v>
      </c>
      <c r="R8" s="90"/>
      <c r="S8" s="185"/>
      <c r="T8" s="185"/>
      <c r="U8" s="186"/>
      <c r="V8" s="187"/>
      <c r="W8" s="12"/>
    </row>
    <row r="9" spans="1:23" ht="12.75">
      <c r="A9" s="950"/>
      <c r="B9" s="112">
        <v>2</v>
      </c>
      <c r="C9" s="16" t="s">
        <v>70</v>
      </c>
      <c r="D9" s="31">
        <v>40</v>
      </c>
      <c r="E9" s="31">
        <v>2007</v>
      </c>
      <c r="F9" s="261">
        <v>17.671</v>
      </c>
      <c r="G9" s="261">
        <v>7.311484</v>
      </c>
      <c r="H9" s="261">
        <v>3.17776</v>
      </c>
      <c r="I9" s="261">
        <v>7.181756</v>
      </c>
      <c r="J9" s="180">
        <v>2350.71</v>
      </c>
      <c r="K9" s="261">
        <v>7.181738999999999</v>
      </c>
      <c r="L9" s="180">
        <v>2350.71</v>
      </c>
      <c r="M9" s="137">
        <f t="shared" si="0"/>
        <v>0.0030551361078142345</v>
      </c>
      <c r="N9" s="31">
        <v>302.148</v>
      </c>
      <c r="O9" s="136">
        <f t="shared" si="1"/>
        <v>0.9231032647038554</v>
      </c>
      <c r="P9" s="136">
        <f t="shared" si="2"/>
        <v>183.30816646885407</v>
      </c>
      <c r="Q9" s="138">
        <f t="shared" si="3"/>
        <v>55.38619588223133</v>
      </c>
      <c r="R9" s="90"/>
      <c r="S9" s="185"/>
      <c r="T9" s="185"/>
      <c r="U9" s="186"/>
      <c r="V9" s="187"/>
      <c r="W9" s="12"/>
    </row>
    <row r="10" spans="1:23" ht="12.75">
      <c r="A10" s="950"/>
      <c r="B10" s="112">
        <v>3</v>
      </c>
      <c r="C10" s="16" t="s">
        <v>497</v>
      </c>
      <c r="D10" s="31">
        <v>166</v>
      </c>
      <c r="E10" s="31">
        <v>2007</v>
      </c>
      <c r="F10" s="261">
        <v>80.668</v>
      </c>
      <c r="G10" s="261">
        <v>34.88384</v>
      </c>
      <c r="H10" s="261">
        <v>13.28</v>
      </c>
      <c r="I10" s="261">
        <v>32.50416</v>
      </c>
      <c r="J10" s="180">
        <v>10458.3</v>
      </c>
      <c r="K10" s="261">
        <v>32.504188</v>
      </c>
      <c r="L10" s="180">
        <v>10458.3</v>
      </c>
      <c r="M10" s="137">
        <f t="shared" si="0"/>
        <v>0.0031079800732432615</v>
      </c>
      <c r="N10" s="31">
        <v>302.148</v>
      </c>
      <c r="O10" s="136">
        <f t="shared" si="1"/>
        <v>0.939069963170305</v>
      </c>
      <c r="P10" s="136">
        <f t="shared" si="2"/>
        <v>186.4788043945957</v>
      </c>
      <c r="Q10" s="138">
        <f t="shared" si="3"/>
        <v>56.3441977902183</v>
      </c>
      <c r="R10" s="90"/>
      <c r="S10" s="90"/>
      <c r="T10" s="90"/>
      <c r="U10" s="14"/>
      <c r="V10" s="12"/>
      <c r="W10" s="12"/>
    </row>
    <row r="11" spans="1:23" ht="12.75">
      <c r="A11" s="950"/>
      <c r="B11" s="112">
        <v>4</v>
      </c>
      <c r="C11" s="229" t="s">
        <v>132</v>
      </c>
      <c r="D11" s="230">
        <v>60</v>
      </c>
      <c r="E11" s="230">
        <v>1965</v>
      </c>
      <c r="F11" s="572">
        <v>26.385</v>
      </c>
      <c r="G11" s="572">
        <v>8.382669</v>
      </c>
      <c r="H11" s="572">
        <v>9.6</v>
      </c>
      <c r="I11" s="572">
        <v>8.402331</v>
      </c>
      <c r="J11" s="577">
        <v>2700.04</v>
      </c>
      <c r="K11" s="572">
        <v>8.402336</v>
      </c>
      <c r="L11" s="577">
        <v>2700.04</v>
      </c>
      <c r="M11" s="583">
        <f t="shared" si="0"/>
        <v>0.003111930193626761</v>
      </c>
      <c r="N11" s="230">
        <v>302.148</v>
      </c>
      <c r="O11" s="584">
        <f t="shared" si="1"/>
        <v>0.9402634841439387</v>
      </c>
      <c r="P11" s="584">
        <f t="shared" si="2"/>
        <v>186.71581161760568</v>
      </c>
      <c r="Q11" s="585">
        <f t="shared" si="3"/>
        <v>56.415809048636326</v>
      </c>
      <c r="R11" s="90"/>
      <c r="S11" s="90"/>
      <c r="T11" s="90"/>
      <c r="U11" s="14"/>
      <c r="V11" s="12"/>
      <c r="W11" s="12"/>
    </row>
    <row r="12" spans="1:23" ht="12.75">
      <c r="A12" s="950"/>
      <c r="B12" s="112">
        <v>5</v>
      </c>
      <c r="C12" s="16" t="s">
        <v>72</v>
      </c>
      <c r="D12" s="31">
        <v>52</v>
      </c>
      <c r="E12" s="31">
        <v>2009</v>
      </c>
      <c r="F12" s="261">
        <v>20.693</v>
      </c>
      <c r="G12" s="261">
        <v>7.877325</v>
      </c>
      <c r="H12" s="261">
        <v>4.16</v>
      </c>
      <c r="I12" s="261">
        <v>8.655674</v>
      </c>
      <c r="J12" s="180">
        <v>2687.24</v>
      </c>
      <c r="K12" s="261">
        <v>8.655649</v>
      </c>
      <c r="L12" s="180">
        <v>2687.24</v>
      </c>
      <c r="M12" s="137">
        <f t="shared" si="0"/>
        <v>0.0032210182194370436</v>
      </c>
      <c r="N12" s="31">
        <v>302.148</v>
      </c>
      <c r="O12" s="136">
        <f t="shared" si="1"/>
        <v>0.9732242129664639</v>
      </c>
      <c r="P12" s="136">
        <f t="shared" si="2"/>
        <v>193.26109316622262</v>
      </c>
      <c r="Q12" s="138">
        <f t="shared" si="3"/>
        <v>58.39345277798784</v>
      </c>
      <c r="R12" s="90"/>
      <c r="S12" s="90"/>
      <c r="T12" s="90"/>
      <c r="U12" s="14"/>
      <c r="V12" s="12"/>
      <c r="W12" s="12"/>
    </row>
    <row r="13" spans="1:23" ht="12.75">
      <c r="A13" s="950"/>
      <c r="B13" s="112">
        <v>6</v>
      </c>
      <c r="C13" s="16" t="s">
        <v>71</v>
      </c>
      <c r="D13" s="31">
        <v>116</v>
      </c>
      <c r="E13" s="31">
        <v>2007</v>
      </c>
      <c r="F13" s="261">
        <v>50.609</v>
      </c>
      <c r="G13" s="261">
        <v>18.498128</v>
      </c>
      <c r="H13" s="261">
        <v>9.28</v>
      </c>
      <c r="I13" s="261">
        <v>22.830872</v>
      </c>
      <c r="J13" s="180">
        <v>7056.51</v>
      </c>
      <c r="K13" s="261">
        <v>22.830869</v>
      </c>
      <c r="L13" s="180">
        <v>7056.51</v>
      </c>
      <c r="M13" s="137">
        <f t="shared" si="0"/>
        <v>0.0032354335216700607</v>
      </c>
      <c r="N13" s="31">
        <v>300.949</v>
      </c>
      <c r="O13" s="136">
        <f t="shared" si="1"/>
        <v>0.9737004829130831</v>
      </c>
      <c r="P13" s="136">
        <f t="shared" si="2"/>
        <v>194.12601130020363</v>
      </c>
      <c r="Q13" s="138">
        <f t="shared" si="3"/>
        <v>58.42202897478498</v>
      </c>
      <c r="R13" s="90"/>
      <c r="S13" s="90"/>
      <c r="T13" s="90"/>
      <c r="U13" s="14"/>
      <c r="V13" s="12"/>
      <c r="W13" s="12"/>
    </row>
    <row r="14" spans="1:23" ht="12.75">
      <c r="A14" s="950"/>
      <c r="B14" s="112">
        <v>7</v>
      </c>
      <c r="C14" s="16" t="s">
        <v>131</v>
      </c>
      <c r="D14" s="31">
        <v>58</v>
      </c>
      <c r="E14" s="31">
        <v>2007</v>
      </c>
      <c r="F14" s="261">
        <v>28.398</v>
      </c>
      <c r="G14" s="261">
        <v>9.795519</v>
      </c>
      <c r="H14" s="261">
        <v>4.64</v>
      </c>
      <c r="I14" s="261">
        <v>13.962481</v>
      </c>
      <c r="J14" s="180">
        <v>3796.56</v>
      </c>
      <c r="K14" s="261">
        <v>13.962451999999999</v>
      </c>
      <c r="L14" s="180">
        <v>3796.56</v>
      </c>
      <c r="M14" s="137">
        <f t="shared" si="0"/>
        <v>0.0036776587226331203</v>
      </c>
      <c r="N14" s="31">
        <v>302.148</v>
      </c>
      <c r="O14" s="136">
        <f t="shared" si="1"/>
        <v>1.1111972277261521</v>
      </c>
      <c r="P14" s="136">
        <f t="shared" si="2"/>
        <v>220.6595233579872</v>
      </c>
      <c r="Q14" s="138">
        <f t="shared" si="3"/>
        <v>66.67183366356912</v>
      </c>
      <c r="R14" s="90"/>
      <c r="S14" s="90"/>
      <c r="T14" s="90"/>
      <c r="U14" s="14"/>
      <c r="V14" s="12"/>
      <c r="W14" s="12"/>
    </row>
    <row r="15" spans="1:23" ht="12.75">
      <c r="A15" s="950"/>
      <c r="B15" s="112">
        <v>8</v>
      </c>
      <c r="C15" s="16" t="s">
        <v>74</v>
      </c>
      <c r="D15" s="31">
        <v>64</v>
      </c>
      <c r="E15" s="31">
        <v>2006</v>
      </c>
      <c r="F15" s="261">
        <v>30.914</v>
      </c>
      <c r="G15" s="261">
        <v>11.176928</v>
      </c>
      <c r="H15" s="261">
        <v>5.12</v>
      </c>
      <c r="I15" s="261">
        <v>14.617073000000001</v>
      </c>
      <c r="J15" s="180">
        <v>3331.47</v>
      </c>
      <c r="K15" s="261">
        <v>14.61704</v>
      </c>
      <c r="L15" s="180">
        <v>3331.47</v>
      </c>
      <c r="M15" s="137">
        <f t="shared" si="0"/>
        <v>0.004387564648638589</v>
      </c>
      <c r="N15" s="31">
        <v>302.148</v>
      </c>
      <c r="O15" s="136">
        <f t="shared" si="1"/>
        <v>1.3256938834568526</v>
      </c>
      <c r="P15" s="136">
        <f t="shared" si="2"/>
        <v>263.25387891831537</v>
      </c>
      <c r="Q15" s="138">
        <f t="shared" si="3"/>
        <v>79.54163300741116</v>
      </c>
      <c r="R15" s="90"/>
      <c r="S15" s="90"/>
      <c r="T15" s="90"/>
      <c r="U15" s="14"/>
      <c r="V15" s="12"/>
      <c r="W15" s="12"/>
    </row>
    <row r="16" spans="1:23" ht="12.75">
      <c r="A16" s="950"/>
      <c r="B16" s="112">
        <v>9</v>
      </c>
      <c r="C16" s="16" t="s">
        <v>75</v>
      </c>
      <c r="D16" s="31">
        <v>56</v>
      </c>
      <c r="E16" s="31">
        <v>2008</v>
      </c>
      <c r="F16" s="261">
        <v>28.479</v>
      </c>
      <c r="G16" s="261">
        <v>9.54731</v>
      </c>
      <c r="H16" s="261">
        <v>4.48</v>
      </c>
      <c r="I16" s="261">
        <v>14.45169</v>
      </c>
      <c r="J16" s="180">
        <v>3105.9</v>
      </c>
      <c r="K16" s="261">
        <v>14.451664000000001</v>
      </c>
      <c r="L16" s="180">
        <v>3105.9</v>
      </c>
      <c r="M16" s="137">
        <f t="shared" si="0"/>
        <v>0.0046529714414501435</v>
      </c>
      <c r="N16" s="31">
        <v>302.148</v>
      </c>
      <c r="O16" s="136">
        <f t="shared" si="1"/>
        <v>1.405886015091278</v>
      </c>
      <c r="P16" s="136">
        <f t="shared" si="2"/>
        <v>279.1782864870086</v>
      </c>
      <c r="Q16" s="138">
        <f t="shared" si="3"/>
        <v>84.35316090547668</v>
      </c>
      <c r="R16" s="90"/>
      <c r="S16" s="90"/>
      <c r="T16" s="90"/>
      <c r="U16" s="14"/>
      <c r="V16" s="12"/>
      <c r="W16" s="12"/>
    </row>
    <row r="17" spans="1:23" ht="13.5" thickBot="1">
      <c r="A17" s="951"/>
      <c r="B17" s="113">
        <v>10</v>
      </c>
      <c r="C17" s="417" t="s">
        <v>77</v>
      </c>
      <c r="D17" s="94">
        <v>60</v>
      </c>
      <c r="E17" s="94">
        <v>1994</v>
      </c>
      <c r="F17" s="511">
        <v>28.92</v>
      </c>
      <c r="G17" s="511">
        <v>6.925042</v>
      </c>
      <c r="H17" s="511">
        <v>9.52</v>
      </c>
      <c r="I17" s="511">
        <v>12.474958</v>
      </c>
      <c r="J17" s="540">
        <v>2203.49</v>
      </c>
      <c r="K17" s="511">
        <v>12.474938000000002</v>
      </c>
      <c r="L17" s="540">
        <v>2203.49</v>
      </c>
      <c r="M17" s="541">
        <f t="shared" si="0"/>
        <v>0.005661445252758126</v>
      </c>
      <c r="N17" s="94">
        <v>302.148</v>
      </c>
      <c r="O17" s="510">
        <f t="shared" si="1"/>
        <v>1.7105943602303624</v>
      </c>
      <c r="P17" s="510">
        <f t="shared" si="2"/>
        <v>339.6867151654876</v>
      </c>
      <c r="Q17" s="512">
        <f t="shared" si="3"/>
        <v>102.63566161382177</v>
      </c>
      <c r="R17" s="90"/>
      <c r="S17" s="90"/>
      <c r="T17" s="90"/>
      <c r="U17" s="14"/>
      <c r="V17" s="12"/>
      <c r="W17" s="12"/>
    </row>
    <row r="18" spans="1:23" ht="12.75" customHeight="1">
      <c r="A18" s="1008" t="s">
        <v>46</v>
      </c>
      <c r="B18" s="114">
        <v>1</v>
      </c>
      <c r="C18" s="32" t="s">
        <v>76</v>
      </c>
      <c r="D18" s="33">
        <v>21</v>
      </c>
      <c r="E18" s="33">
        <v>2005</v>
      </c>
      <c r="F18" s="272">
        <v>17.018</v>
      </c>
      <c r="G18" s="272">
        <v>4.911881</v>
      </c>
      <c r="H18" s="272">
        <v>1.68</v>
      </c>
      <c r="I18" s="272">
        <v>10.426119</v>
      </c>
      <c r="J18" s="578">
        <v>1763.3</v>
      </c>
      <c r="K18" s="272">
        <v>10.426113</v>
      </c>
      <c r="L18" s="578">
        <v>1763.3</v>
      </c>
      <c r="M18" s="586">
        <f t="shared" si="0"/>
        <v>0.005912841263539954</v>
      </c>
      <c r="N18" s="33">
        <v>302.148</v>
      </c>
      <c r="O18" s="274">
        <f t="shared" si="1"/>
        <v>1.7865531620960702</v>
      </c>
      <c r="P18" s="274">
        <f t="shared" si="2"/>
        <v>354.77047581239725</v>
      </c>
      <c r="Q18" s="587">
        <f t="shared" si="3"/>
        <v>107.19318972576421</v>
      </c>
      <c r="R18" s="90"/>
      <c r="S18" s="90"/>
      <c r="T18" s="90"/>
      <c r="U18" s="14"/>
      <c r="V18" s="12"/>
      <c r="W18" s="12"/>
    </row>
    <row r="19" spans="1:24" s="7" customFormat="1" ht="12.75">
      <c r="A19" s="953"/>
      <c r="B19" s="115">
        <v>2</v>
      </c>
      <c r="C19" s="34" t="s">
        <v>78</v>
      </c>
      <c r="D19" s="35">
        <v>59</v>
      </c>
      <c r="E19" s="35">
        <v>2001</v>
      </c>
      <c r="F19" s="273">
        <v>42.601</v>
      </c>
      <c r="G19" s="273">
        <v>12.230451</v>
      </c>
      <c r="H19" s="273">
        <v>9.12</v>
      </c>
      <c r="I19" s="273">
        <v>21.250549</v>
      </c>
      <c r="J19" s="121">
        <v>3432.33</v>
      </c>
      <c r="K19" s="273">
        <v>21.25055</v>
      </c>
      <c r="L19" s="121">
        <v>3432.33</v>
      </c>
      <c r="M19" s="143">
        <f t="shared" si="0"/>
        <v>0.00619128988180041</v>
      </c>
      <c r="N19" s="35">
        <v>300.949</v>
      </c>
      <c r="O19" s="142">
        <f t="shared" si="1"/>
        <v>1.8632624986379516</v>
      </c>
      <c r="P19" s="142">
        <f t="shared" si="2"/>
        <v>371.47739290802457</v>
      </c>
      <c r="Q19" s="172">
        <f t="shared" si="3"/>
        <v>111.79574991827708</v>
      </c>
      <c r="R19" s="90"/>
      <c r="S19" s="90"/>
      <c r="T19" s="90"/>
      <c r="U19" s="14"/>
      <c r="V19" s="12"/>
      <c r="W19" s="12"/>
      <c r="X19" s="1"/>
    </row>
    <row r="20" spans="1:24" ht="12.75">
      <c r="A20" s="953"/>
      <c r="B20" s="115">
        <v>3</v>
      </c>
      <c r="C20" s="34" t="s">
        <v>80</v>
      </c>
      <c r="D20" s="35">
        <v>40</v>
      </c>
      <c r="E20" s="35">
        <v>1996</v>
      </c>
      <c r="F20" s="273">
        <v>35.519</v>
      </c>
      <c r="G20" s="273">
        <v>6.081944</v>
      </c>
      <c r="H20" s="273">
        <v>7.19516</v>
      </c>
      <c r="I20" s="273">
        <v>22.241896</v>
      </c>
      <c r="J20" s="121">
        <v>2861.83</v>
      </c>
      <c r="K20" s="273">
        <v>22.241892</v>
      </c>
      <c r="L20" s="121">
        <v>2861.83</v>
      </c>
      <c r="M20" s="143">
        <f t="shared" si="0"/>
        <v>0.00777191237774431</v>
      </c>
      <c r="N20" s="35">
        <v>300.949</v>
      </c>
      <c r="O20" s="142">
        <f t="shared" si="1"/>
        <v>2.3389492581697726</v>
      </c>
      <c r="P20" s="142">
        <f t="shared" si="2"/>
        <v>466.31474266465864</v>
      </c>
      <c r="Q20" s="172">
        <f t="shared" si="3"/>
        <v>140.33695549018634</v>
      </c>
      <c r="R20" s="90"/>
      <c r="S20" s="90"/>
      <c r="T20" s="90"/>
      <c r="U20" s="14"/>
      <c r="V20" s="13"/>
      <c r="W20" s="13"/>
      <c r="X20" s="8"/>
    </row>
    <row r="21" spans="1:23" ht="12.75">
      <c r="A21" s="953"/>
      <c r="B21" s="115">
        <v>4</v>
      </c>
      <c r="C21" s="34" t="s">
        <v>79</v>
      </c>
      <c r="D21" s="35">
        <v>50</v>
      </c>
      <c r="E21" s="35">
        <v>2000</v>
      </c>
      <c r="F21" s="273">
        <v>37.156</v>
      </c>
      <c r="G21" s="273">
        <v>7.788968</v>
      </c>
      <c r="H21" s="273">
        <v>8</v>
      </c>
      <c r="I21" s="273">
        <v>21.367032</v>
      </c>
      <c r="J21" s="121">
        <v>2679.31</v>
      </c>
      <c r="K21" s="273">
        <v>21.367034</v>
      </c>
      <c r="L21" s="121">
        <v>2679.31</v>
      </c>
      <c r="M21" s="143">
        <f t="shared" si="0"/>
        <v>0.007974827101007349</v>
      </c>
      <c r="N21" s="35">
        <v>300.949</v>
      </c>
      <c r="O21" s="142">
        <f t="shared" si="1"/>
        <v>2.400016241221061</v>
      </c>
      <c r="P21" s="142">
        <f t="shared" si="2"/>
        <v>478.4896260604409</v>
      </c>
      <c r="Q21" s="172">
        <f t="shared" si="3"/>
        <v>144.00097447326362</v>
      </c>
      <c r="R21" s="90"/>
      <c r="S21" s="90"/>
      <c r="T21" s="90"/>
      <c r="U21" s="14"/>
      <c r="V21" s="12"/>
      <c r="W21" s="12"/>
    </row>
    <row r="22" spans="1:24" ht="12.75">
      <c r="A22" s="953"/>
      <c r="B22" s="115">
        <v>5</v>
      </c>
      <c r="C22" s="34" t="s">
        <v>135</v>
      </c>
      <c r="D22" s="35">
        <v>28</v>
      </c>
      <c r="E22" s="35">
        <v>2000</v>
      </c>
      <c r="F22" s="273">
        <v>22.036</v>
      </c>
      <c r="G22" s="273">
        <v>4.68519</v>
      </c>
      <c r="H22" s="273">
        <v>4.4</v>
      </c>
      <c r="I22" s="273">
        <v>12.95081</v>
      </c>
      <c r="J22" s="121">
        <v>1548.2</v>
      </c>
      <c r="K22" s="273">
        <v>12.95081</v>
      </c>
      <c r="L22" s="121">
        <v>1548.2</v>
      </c>
      <c r="M22" s="143">
        <f t="shared" si="0"/>
        <v>0.008365075571631572</v>
      </c>
      <c r="N22" s="35">
        <v>300.949</v>
      </c>
      <c r="O22" s="142">
        <f t="shared" si="1"/>
        <v>2.51746112820695</v>
      </c>
      <c r="P22" s="142">
        <f t="shared" si="2"/>
        <v>501.90453429789426</v>
      </c>
      <c r="Q22" s="172">
        <f t="shared" si="3"/>
        <v>151.04766769241698</v>
      </c>
      <c r="R22" s="90"/>
      <c r="S22" s="90"/>
      <c r="T22" s="90"/>
      <c r="U22" s="14"/>
      <c r="V22" s="12"/>
      <c r="W22" s="12"/>
      <c r="X22" s="7"/>
    </row>
    <row r="23" spans="1:24" ht="12.75">
      <c r="A23" s="953"/>
      <c r="B23" s="115">
        <v>6</v>
      </c>
      <c r="C23" s="34" t="s">
        <v>498</v>
      </c>
      <c r="D23" s="35">
        <v>39</v>
      </c>
      <c r="E23" s="35">
        <v>1999</v>
      </c>
      <c r="F23" s="273">
        <v>35.544</v>
      </c>
      <c r="G23" s="273">
        <v>7.7469</v>
      </c>
      <c r="H23" s="273">
        <v>6.24</v>
      </c>
      <c r="I23" s="273">
        <v>21.5571</v>
      </c>
      <c r="J23" s="121">
        <v>2296.95</v>
      </c>
      <c r="K23" s="273">
        <v>21.557103</v>
      </c>
      <c r="L23" s="121">
        <v>2296.95</v>
      </c>
      <c r="M23" s="143">
        <f t="shared" si="0"/>
        <v>0.009385098935544962</v>
      </c>
      <c r="N23" s="35">
        <v>300.949</v>
      </c>
      <c r="O23" s="142">
        <f t="shared" si="1"/>
        <v>2.824436139553321</v>
      </c>
      <c r="P23" s="142">
        <f t="shared" si="2"/>
        <v>563.1059361326978</v>
      </c>
      <c r="Q23" s="172">
        <f t="shared" si="3"/>
        <v>169.4661683731993</v>
      </c>
      <c r="R23" s="90"/>
      <c r="S23" s="90"/>
      <c r="T23" s="90"/>
      <c r="U23" s="14"/>
      <c r="V23" s="13"/>
      <c r="W23" s="13"/>
      <c r="X23" s="8"/>
    </row>
    <row r="24" spans="1:23" ht="12.75">
      <c r="A24" s="953"/>
      <c r="B24" s="115">
        <v>7</v>
      </c>
      <c r="C24" s="34" t="s">
        <v>83</v>
      </c>
      <c r="D24" s="35">
        <v>71</v>
      </c>
      <c r="E24" s="35">
        <v>2006</v>
      </c>
      <c r="F24" s="273">
        <v>46.56</v>
      </c>
      <c r="G24" s="273">
        <v>7.2216</v>
      </c>
      <c r="H24" s="273">
        <v>5.68</v>
      </c>
      <c r="I24" s="273">
        <v>33.6584</v>
      </c>
      <c r="J24" s="121">
        <v>3533.18</v>
      </c>
      <c r="K24" s="273">
        <v>33.658399</v>
      </c>
      <c r="L24" s="121">
        <v>3533.18</v>
      </c>
      <c r="M24" s="143">
        <f t="shared" si="0"/>
        <v>0.009526375389875412</v>
      </c>
      <c r="N24" s="35">
        <v>300.949</v>
      </c>
      <c r="O24" s="142">
        <f t="shared" si="1"/>
        <v>2.8669531472076155</v>
      </c>
      <c r="P24" s="142">
        <f t="shared" si="2"/>
        <v>571.5825233925246</v>
      </c>
      <c r="Q24" s="172">
        <f t="shared" si="3"/>
        <v>172.01718883245692</v>
      </c>
      <c r="R24" s="90"/>
      <c r="S24" s="90"/>
      <c r="T24" s="90"/>
      <c r="U24" s="14"/>
      <c r="V24" s="12"/>
      <c r="W24" s="12"/>
    </row>
    <row r="25" spans="1:24" s="8" customFormat="1" ht="12.75">
      <c r="A25" s="953"/>
      <c r="B25" s="115">
        <v>8</v>
      </c>
      <c r="C25" s="34" t="s">
        <v>84</v>
      </c>
      <c r="D25" s="35">
        <v>40</v>
      </c>
      <c r="E25" s="35">
        <v>1995</v>
      </c>
      <c r="F25" s="273">
        <v>40.629</v>
      </c>
      <c r="G25" s="273">
        <v>7.942439</v>
      </c>
      <c r="H25" s="273">
        <v>6.4</v>
      </c>
      <c r="I25" s="273">
        <v>26.286561</v>
      </c>
      <c r="J25" s="121">
        <v>2737.48</v>
      </c>
      <c r="K25" s="273">
        <v>26.286559</v>
      </c>
      <c r="L25" s="121">
        <v>2737.48</v>
      </c>
      <c r="M25" s="143">
        <f t="shared" si="0"/>
        <v>0.009602466136738898</v>
      </c>
      <c r="N25" s="35">
        <v>302.148</v>
      </c>
      <c r="O25" s="142">
        <f t="shared" si="1"/>
        <v>2.901365938283385</v>
      </c>
      <c r="P25" s="142">
        <f t="shared" si="2"/>
        <v>576.1479682043339</v>
      </c>
      <c r="Q25" s="172">
        <f t="shared" si="3"/>
        <v>174.08195629700307</v>
      </c>
      <c r="R25" s="90"/>
      <c r="S25" s="90"/>
      <c r="T25" s="90"/>
      <c r="U25" s="14"/>
      <c r="V25" s="12"/>
      <c r="W25" s="12"/>
      <c r="X25" s="1"/>
    </row>
    <row r="26" spans="1:24" s="8" customFormat="1" ht="12.75">
      <c r="A26" s="953"/>
      <c r="B26" s="115">
        <v>9</v>
      </c>
      <c r="C26" s="34" t="s">
        <v>82</v>
      </c>
      <c r="D26" s="35">
        <v>28</v>
      </c>
      <c r="E26" s="35">
        <v>1999</v>
      </c>
      <c r="F26" s="273">
        <v>31.076</v>
      </c>
      <c r="G26" s="273">
        <v>5.661</v>
      </c>
      <c r="H26" s="273">
        <v>4.16</v>
      </c>
      <c r="I26" s="273">
        <v>21.255</v>
      </c>
      <c r="J26" s="121">
        <v>2196.98</v>
      </c>
      <c r="K26" s="273">
        <v>21.254999</v>
      </c>
      <c r="L26" s="121">
        <v>2196.98</v>
      </c>
      <c r="M26" s="143">
        <f t="shared" si="0"/>
        <v>0.009674643829256525</v>
      </c>
      <c r="N26" s="35">
        <v>300.949</v>
      </c>
      <c r="O26" s="142">
        <f t="shared" si="1"/>
        <v>2.9115743857709218</v>
      </c>
      <c r="P26" s="142">
        <f t="shared" si="2"/>
        <v>580.4786297553915</v>
      </c>
      <c r="Q26" s="172">
        <f t="shared" si="3"/>
        <v>174.69446314625532</v>
      </c>
      <c r="R26" s="90"/>
      <c r="S26" s="90"/>
      <c r="T26" s="90"/>
      <c r="U26" s="14"/>
      <c r="V26" s="12"/>
      <c r="W26" s="12"/>
      <c r="X26" s="1"/>
    </row>
    <row r="27" spans="1:23" ht="13.5" customHeight="1" thickBot="1">
      <c r="A27" s="954"/>
      <c r="B27" s="116">
        <v>10</v>
      </c>
      <c r="C27" s="418" t="s">
        <v>81</v>
      </c>
      <c r="D27" s="69">
        <v>42</v>
      </c>
      <c r="E27" s="69">
        <v>2000</v>
      </c>
      <c r="F27" s="573">
        <v>41.547</v>
      </c>
      <c r="G27" s="573">
        <v>5.461796</v>
      </c>
      <c r="H27" s="573">
        <v>6.64</v>
      </c>
      <c r="I27" s="573">
        <v>29.445204</v>
      </c>
      <c r="J27" s="579">
        <v>2801.5899999999997</v>
      </c>
      <c r="K27" s="573">
        <v>28.999889</v>
      </c>
      <c r="L27" s="579">
        <v>2759.22</v>
      </c>
      <c r="M27" s="588">
        <f t="shared" si="0"/>
        <v>0.010510176426671305</v>
      </c>
      <c r="N27" s="69">
        <v>300.949</v>
      </c>
      <c r="O27" s="589">
        <f t="shared" si="1"/>
        <v>3.163027085430303</v>
      </c>
      <c r="P27" s="589">
        <f t="shared" si="2"/>
        <v>630.6105856002783</v>
      </c>
      <c r="Q27" s="590">
        <f t="shared" si="3"/>
        <v>189.78162512581818</v>
      </c>
      <c r="R27" s="90"/>
      <c r="S27" s="90"/>
      <c r="T27" s="90"/>
      <c r="U27" s="14"/>
      <c r="V27" s="12"/>
      <c r="W27" s="12"/>
    </row>
    <row r="28" spans="1:23" ht="12.75" customHeight="1">
      <c r="A28" s="1009" t="s">
        <v>47</v>
      </c>
      <c r="B28" s="281">
        <v>1</v>
      </c>
      <c r="C28" s="282" t="s">
        <v>87</v>
      </c>
      <c r="D28" s="236">
        <v>60</v>
      </c>
      <c r="E28" s="236">
        <v>1981</v>
      </c>
      <c r="F28" s="567">
        <v>59.697</v>
      </c>
      <c r="G28" s="567">
        <v>7.086834</v>
      </c>
      <c r="H28" s="567">
        <v>9.6</v>
      </c>
      <c r="I28" s="567">
        <v>43.010166</v>
      </c>
      <c r="J28" s="580">
        <v>3285.91</v>
      </c>
      <c r="K28" s="567">
        <v>43.010169</v>
      </c>
      <c r="L28" s="580">
        <v>3285.91</v>
      </c>
      <c r="M28" s="591">
        <f t="shared" si="0"/>
        <v>0.013089271769464167</v>
      </c>
      <c r="N28" s="236">
        <v>302.148</v>
      </c>
      <c r="O28" s="568">
        <f t="shared" si="1"/>
        <v>3.9548972866000596</v>
      </c>
      <c r="P28" s="568">
        <f t="shared" si="2"/>
        <v>785.35630616785</v>
      </c>
      <c r="Q28" s="592">
        <f t="shared" si="3"/>
        <v>237.29383719600355</v>
      </c>
      <c r="R28" s="90"/>
      <c r="S28" s="90"/>
      <c r="T28" s="90"/>
      <c r="U28" s="14"/>
      <c r="V28" s="12"/>
      <c r="W28" s="12"/>
    </row>
    <row r="29" spans="1:24" s="7" customFormat="1" ht="12.75">
      <c r="A29" s="957"/>
      <c r="B29" s="283">
        <v>2</v>
      </c>
      <c r="C29" s="284" t="s">
        <v>86</v>
      </c>
      <c r="D29" s="237">
        <v>60</v>
      </c>
      <c r="E29" s="237">
        <v>1985</v>
      </c>
      <c r="F29" s="300">
        <v>63.409</v>
      </c>
      <c r="G29" s="300">
        <v>11.085994</v>
      </c>
      <c r="H29" s="300">
        <v>9.6</v>
      </c>
      <c r="I29" s="300">
        <v>42.723006</v>
      </c>
      <c r="J29" s="291">
        <v>3189.58</v>
      </c>
      <c r="K29" s="300">
        <v>42.723011</v>
      </c>
      <c r="L29" s="291">
        <v>3189.58</v>
      </c>
      <c r="M29" s="302">
        <f t="shared" si="0"/>
        <v>0.013394556963612764</v>
      </c>
      <c r="N29" s="237">
        <v>302.148</v>
      </c>
      <c r="O29" s="301">
        <f t="shared" si="1"/>
        <v>4.04713859744167</v>
      </c>
      <c r="P29" s="301">
        <f t="shared" si="2"/>
        <v>803.6734178167658</v>
      </c>
      <c r="Q29" s="303">
        <f t="shared" si="3"/>
        <v>242.82831584650017</v>
      </c>
      <c r="R29" s="90"/>
      <c r="S29" s="90"/>
      <c r="T29" s="90"/>
      <c r="U29" s="14"/>
      <c r="V29" s="12"/>
      <c r="W29" s="12"/>
      <c r="X29" s="1"/>
    </row>
    <row r="30" spans="1:24" ht="12.75">
      <c r="A30" s="957"/>
      <c r="B30" s="283">
        <v>3</v>
      </c>
      <c r="C30" s="284" t="s">
        <v>92</v>
      </c>
      <c r="D30" s="237">
        <v>22</v>
      </c>
      <c r="E30" s="237">
        <v>1989</v>
      </c>
      <c r="F30" s="300">
        <v>22.198</v>
      </c>
      <c r="G30" s="300">
        <v>2.73768</v>
      </c>
      <c r="H30" s="300">
        <v>3.52</v>
      </c>
      <c r="I30" s="300">
        <v>15.94032</v>
      </c>
      <c r="J30" s="291">
        <v>1179.64</v>
      </c>
      <c r="K30" s="300">
        <v>15.940321</v>
      </c>
      <c r="L30" s="291">
        <v>1179.64</v>
      </c>
      <c r="M30" s="302">
        <f t="shared" si="0"/>
        <v>0.013512869180427926</v>
      </c>
      <c r="N30" s="237">
        <v>302.148</v>
      </c>
      <c r="O30" s="301">
        <f t="shared" si="1"/>
        <v>4.082886397127937</v>
      </c>
      <c r="P30" s="301">
        <f t="shared" si="2"/>
        <v>810.7721508256756</v>
      </c>
      <c r="Q30" s="303">
        <f t="shared" si="3"/>
        <v>244.97318382767622</v>
      </c>
      <c r="R30" s="90"/>
      <c r="S30" s="90"/>
      <c r="T30" s="90"/>
      <c r="U30" s="14"/>
      <c r="V30" s="12"/>
      <c r="W30" s="12"/>
      <c r="X30" s="7"/>
    </row>
    <row r="31" spans="1:23" s="7" customFormat="1" ht="12.75">
      <c r="A31" s="957"/>
      <c r="B31" s="283">
        <v>4</v>
      </c>
      <c r="C31" s="284" t="s">
        <v>88</v>
      </c>
      <c r="D31" s="237">
        <v>145</v>
      </c>
      <c r="E31" s="237">
        <v>1980</v>
      </c>
      <c r="F31" s="300">
        <v>167.881</v>
      </c>
      <c r="G31" s="300">
        <v>19.563891</v>
      </c>
      <c r="H31" s="300">
        <v>34.32</v>
      </c>
      <c r="I31" s="300">
        <v>113.997109</v>
      </c>
      <c r="J31" s="291">
        <v>8328.31</v>
      </c>
      <c r="K31" s="300">
        <v>113.997102</v>
      </c>
      <c r="L31" s="291">
        <v>8328.31</v>
      </c>
      <c r="M31" s="302">
        <f t="shared" si="0"/>
        <v>0.013687903308114131</v>
      </c>
      <c r="N31" s="237">
        <v>302.148</v>
      </c>
      <c r="O31" s="301">
        <f t="shared" si="1"/>
        <v>4.135772608740068</v>
      </c>
      <c r="P31" s="301">
        <f t="shared" si="2"/>
        <v>821.2741984868479</v>
      </c>
      <c r="Q31" s="303">
        <f t="shared" si="3"/>
        <v>248.14635652440413</v>
      </c>
      <c r="R31" s="90"/>
      <c r="S31" s="90"/>
      <c r="T31" s="90"/>
      <c r="U31" s="14"/>
      <c r="V31" s="12"/>
      <c r="W31" s="12"/>
    </row>
    <row r="32" spans="1:23" ht="12.75">
      <c r="A32" s="957"/>
      <c r="B32" s="283">
        <v>5</v>
      </c>
      <c r="C32" s="284" t="s">
        <v>94</v>
      </c>
      <c r="D32" s="237">
        <v>44</v>
      </c>
      <c r="E32" s="237" t="s">
        <v>73</v>
      </c>
      <c r="F32" s="300">
        <v>46.1</v>
      </c>
      <c r="G32" s="300">
        <v>7.03208</v>
      </c>
      <c r="H32" s="300">
        <v>7.04</v>
      </c>
      <c r="I32" s="300">
        <v>32.02792</v>
      </c>
      <c r="J32" s="291">
        <v>2337.92</v>
      </c>
      <c r="K32" s="300">
        <v>32.027917</v>
      </c>
      <c r="L32" s="291">
        <v>2337.92</v>
      </c>
      <c r="M32" s="302">
        <f t="shared" si="0"/>
        <v>0.01369932119148645</v>
      </c>
      <c r="N32" s="237">
        <v>302.148</v>
      </c>
      <c r="O32" s="301">
        <f t="shared" si="1"/>
        <v>4.139222499365248</v>
      </c>
      <c r="P32" s="301">
        <f t="shared" si="2"/>
        <v>821.959271489187</v>
      </c>
      <c r="Q32" s="303">
        <f t="shared" si="3"/>
        <v>248.35334996191492</v>
      </c>
      <c r="R32" s="90"/>
      <c r="S32" s="90"/>
      <c r="T32" s="90"/>
      <c r="U32" s="14"/>
      <c r="V32" s="12"/>
      <c r="W32" s="12"/>
    </row>
    <row r="33" spans="1:23" ht="12.75">
      <c r="A33" s="957"/>
      <c r="B33" s="283">
        <v>6</v>
      </c>
      <c r="C33" s="284" t="s">
        <v>91</v>
      </c>
      <c r="D33" s="237">
        <v>40</v>
      </c>
      <c r="E33" s="237">
        <v>1985</v>
      </c>
      <c r="F33" s="300">
        <v>44.529</v>
      </c>
      <c r="G33" s="300">
        <v>6.714294</v>
      </c>
      <c r="H33" s="300">
        <v>6.4</v>
      </c>
      <c r="I33" s="300">
        <v>31.414706</v>
      </c>
      <c r="J33" s="291">
        <v>2161.15</v>
      </c>
      <c r="K33" s="300">
        <v>31.414715</v>
      </c>
      <c r="L33" s="291">
        <v>2161.15</v>
      </c>
      <c r="M33" s="302">
        <f t="shared" si="0"/>
        <v>0.014536110404182958</v>
      </c>
      <c r="N33" s="237">
        <v>302.148</v>
      </c>
      <c r="O33" s="301">
        <f t="shared" si="1"/>
        <v>4.392056686403072</v>
      </c>
      <c r="P33" s="301">
        <f t="shared" si="2"/>
        <v>872.1666242509774</v>
      </c>
      <c r="Q33" s="303">
        <f t="shared" si="3"/>
        <v>263.52340118418437</v>
      </c>
      <c r="R33" s="90"/>
      <c r="S33" s="90"/>
      <c r="T33" s="90"/>
      <c r="U33" s="14"/>
      <c r="V33" s="12"/>
      <c r="W33" s="12"/>
    </row>
    <row r="34" spans="1:24" s="7" customFormat="1" ht="12.75">
      <c r="A34" s="957"/>
      <c r="B34" s="283">
        <v>7</v>
      </c>
      <c r="C34" s="284" t="s">
        <v>89</v>
      </c>
      <c r="D34" s="237">
        <v>72</v>
      </c>
      <c r="E34" s="237">
        <v>1980</v>
      </c>
      <c r="F34" s="300">
        <v>91.376</v>
      </c>
      <c r="G34" s="300">
        <v>10.979976</v>
      </c>
      <c r="H34" s="300">
        <v>17.28</v>
      </c>
      <c r="I34" s="300">
        <v>63.116024</v>
      </c>
      <c r="J34" s="291">
        <v>4129.55</v>
      </c>
      <c r="K34" s="300">
        <v>63.116027</v>
      </c>
      <c r="L34" s="291">
        <v>4129.55</v>
      </c>
      <c r="M34" s="302">
        <f t="shared" si="0"/>
        <v>0.015283996319211537</v>
      </c>
      <c r="N34" s="237">
        <v>302.148</v>
      </c>
      <c r="O34" s="301">
        <f t="shared" si="1"/>
        <v>4.618028919857128</v>
      </c>
      <c r="P34" s="301">
        <f t="shared" si="2"/>
        <v>917.0397791526922</v>
      </c>
      <c r="Q34" s="303">
        <f t="shared" si="3"/>
        <v>277.08173519142764</v>
      </c>
      <c r="R34" s="90"/>
      <c r="S34" s="90"/>
      <c r="T34" s="90"/>
      <c r="U34" s="14"/>
      <c r="V34" s="12"/>
      <c r="W34" s="12"/>
      <c r="X34" s="1"/>
    </row>
    <row r="35" spans="1:24" ht="12.75">
      <c r="A35" s="957"/>
      <c r="B35" s="283">
        <v>8</v>
      </c>
      <c r="C35" s="284" t="s">
        <v>90</v>
      </c>
      <c r="D35" s="237">
        <v>49</v>
      </c>
      <c r="E35" s="237">
        <v>1986</v>
      </c>
      <c r="F35" s="300">
        <v>57.576</v>
      </c>
      <c r="G35" s="300">
        <v>6.44028</v>
      </c>
      <c r="H35" s="300">
        <v>7.68</v>
      </c>
      <c r="I35" s="300">
        <v>43.45572</v>
      </c>
      <c r="J35" s="291">
        <v>2820.68</v>
      </c>
      <c r="K35" s="300">
        <v>43.455715</v>
      </c>
      <c r="L35" s="291">
        <v>2820.68</v>
      </c>
      <c r="M35" s="302">
        <f t="shared" si="0"/>
        <v>0.015406113064934697</v>
      </c>
      <c r="N35" s="237">
        <v>302.148</v>
      </c>
      <c r="O35" s="301">
        <f t="shared" si="1"/>
        <v>4.654926250343889</v>
      </c>
      <c r="P35" s="301">
        <f t="shared" si="2"/>
        <v>924.3667838960819</v>
      </c>
      <c r="Q35" s="303">
        <f t="shared" si="3"/>
        <v>279.29557502063335</v>
      </c>
      <c r="R35" s="90"/>
      <c r="S35" s="90"/>
      <c r="T35" s="90"/>
      <c r="U35" s="14"/>
      <c r="V35" s="12"/>
      <c r="W35" s="12"/>
      <c r="X35" s="7"/>
    </row>
    <row r="36" spans="1:23" s="7" customFormat="1" ht="12.75">
      <c r="A36" s="957"/>
      <c r="B36" s="283">
        <v>9</v>
      </c>
      <c r="C36" s="284" t="s">
        <v>93</v>
      </c>
      <c r="D36" s="237">
        <v>37</v>
      </c>
      <c r="E36" s="237">
        <v>1987</v>
      </c>
      <c r="F36" s="300">
        <v>48.238</v>
      </c>
      <c r="G36" s="300">
        <v>4.883735</v>
      </c>
      <c r="H36" s="300">
        <v>8.59201</v>
      </c>
      <c r="I36" s="300">
        <v>34.762255</v>
      </c>
      <c r="J36" s="291">
        <v>2115.27</v>
      </c>
      <c r="K36" s="300">
        <v>34.762266</v>
      </c>
      <c r="L36" s="291">
        <v>2115.27</v>
      </c>
      <c r="M36" s="302">
        <f t="shared" si="0"/>
        <v>0.016433961621920606</v>
      </c>
      <c r="N36" s="237">
        <v>302.148</v>
      </c>
      <c r="O36" s="301">
        <f t="shared" si="1"/>
        <v>4.965488636140067</v>
      </c>
      <c r="P36" s="301">
        <f t="shared" si="2"/>
        <v>986.0376973152364</v>
      </c>
      <c r="Q36" s="303">
        <f t="shared" si="3"/>
        <v>297.9293181684041</v>
      </c>
      <c r="R36" s="90"/>
      <c r="S36" s="90"/>
      <c r="T36" s="90"/>
      <c r="U36" s="14"/>
      <c r="V36" s="12"/>
      <c r="W36" s="12"/>
    </row>
    <row r="37" spans="1:23" ht="13.5" thickBot="1">
      <c r="A37" s="959"/>
      <c r="B37" s="287">
        <v>10</v>
      </c>
      <c r="C37" s="313" t="s">
        <v>85</v>
      </c>
      <c r="D37" s="250">
        <v>38</v>
      </c>
      <c r="E37" s="250" t="s">
        <v>73</v>
      </c>
      <c r="F37" s="574">
        <v>49.912</v>
      </c>
      <c r="G37" s="574">
        <v>4.312114</v>
      </c>
      <c r="H37" s="574">
        <v>6</v>
      </c>
      <c r="I37" s="574">
        <v>39.599886</v>
      </c>
      <c r="J37" s="581">
        <v>2277.52</v>
      </c>
      <c r="K37" s="574">
        <v>39.599887</v>
      </c>
      <c r="L37" s="581">
        <v>2277.52</v>
      </c>
      <c r="M37" s="593">
        <f t="shared" si="0"/>
        <v>0.017387283975552358</v>
      </c>
      <c r="N37" s="250">
        <v>302.148</v>
      </c>
      <c r="O37" s="594">
        <f t="shared" si="1"/>
        <v>5.253533078645194</v>
      </c>
      <c r="P37" s="594">
        <f t="shared" si="2"/>
        <v>1043.2370385331415</v>
      </c>
      <c r="Q37" s="595">
        <f t="shared" si="3"/>
        <v>315.2119847187116</v>
      </c>
      <c r="R37" s="90"/>
      <c r="S37" s="90"/>
      <c r="T37" s="90"/>
      <c r="U37" s="14"/>
      <c r="V37" s="12"/>
      <c r="W37" s="12"/>
    </row>
    <row r="38" spans="1:23" s="7" customFormat="1" ht="12.75" customHeight="1">
      <c r="A38" s="1000" t="s">
        <v>52</v>
      </c>
      <c r="B38" s="117">
        <v>1</v>
      </c>
      <c r="C38" s="289" t="s">
        <v>100</v>
      </c>
      <c r="D38" s="39">
        <v>24</v>
      </c>
      <c r="E38" s="39">
        <v>1961</v>
      </c>
      <c r="F38" s="575">
        <v>19.765</v>
      </c>
      <c r="G38" s="575">
        <v>2.966357</v>
      </c>
      <c r="H38" s="575">
        <v>0</v>
      </c>
      <c r="I38" s="575">
        <v>16.798643</v>
      </c>
      <c r="J38" s="376">
        <v>911.79</v>
      </c>
      <c r="K38" s="575">
        <v>16.798643</v>
      </c>
      <c r="L38" s="376">
        <v>911.79</v>
      </c>
      <c r="M38" s="596">
        <f t="shared" si="0"/>
        <v>0.018423807016966626</v>
      </c>
      <c r="N38" s="39">
        <v>302.148</v>
      </c>
      <c r="O38" s="597">
        <f t="shared" si="1"/>
        <v>5.5667164425624325</v>
      </c>
      <c r="P38" s="597">
        <f t="shared" si="2"/>
        <v>1105.4284210179976</v>
      </c>
      <c r="Q38" s="598">
        <f t="shared" si="3"/>
        <v>334.002986553746</v>
      </c>
      <c r="R38" s="90"/>
      <c r="S38" s="90"/>
      <c r="T38" s="90"/>
      <c r="U38" s="14"/>
      <c r="V38" s="12"/>
      <c r="W38" s="12"/>
    </row>
    <row r="39" spans="1:24" s="7" customFormat="1" ht="12.75">
      <c r="A39" s="977"/>
      <c r="B39" s="41">
        <v>2</v>
      </c>
      <c r="C39" s="49" t="s">
        <v>102</v>
      </c>
      <c r="D39" s="41">
        <v>108</v>
      </c>
      <c r="E39" s="41" t="s">
        <v>73</v>
      </c>
      <c r="F39" s="327">
        <v>75.044</v>
      </c>
      <c r="G39" s="327">
        <v>9.514887</v>
      </c>
      <c r="H39" s="327">
        <v>17.13</v>
      </c>
      <c r="I39" s="327">
        <v>48.399113</v>
      </c>
      <c r="J39" s="329">
        <v>2584.77</v>
      </c>
      <c r="K39" s="327">
        <v>48.399111</v>
      </c>
      <c r="L39" s="329">
        <v>2584.77</v>
      </c>
      <c r="M39" s="321">
        <f t="shared" si="0"/>
        <v>0.018724726377975603</v>
      </c>
      <c r="N39" s="41">
        <v>302.148</v>
      </c>
      <c r="O39" s="322">
        <f t="shared" si="1"/>
        <v>5.657638625652573</v>
      </c>
      <c r="P39" s="322">
        <f t="shared" si="2"/>
        <v>1123.483582678536</v>
      </c>
      <c r="Q39" s="323">
        <f t="shared" si="3"/>
        <v>339.4583175391544</v>
      </c>
      <c r="R39" s="90"/>
      <c r="S39" s="90"/>
      <c r="T39" s="90"/>
      <c r="U39" s="14"/>
      <c r="V39" s="12"/>
      <c r="W39" s="12"/>
      <c r="X39" s="1"/>
    </row>
    <row r="40" spans="1:23" ht="12.75">
      <c r="A40" s="977"/>
      <c r="B40" s="118">
        <v>3</v>
      </c>
      <c r="C40" s="49" t="s">
        <v>98</v>
      </c>
      <c r="D40" s="41">
        <v>40</v>
      </c>
      <c r="E40" s="41">
        <v>1960</v>
      </c>
      <c r="F40" s="327">
        <v>33.63</v>
      </c>
      <c r="G40" s="327">
        <v>4.734469</v>
      </c>
      <c r="H40" s="327">
        <v>0.4</v>
      </c>
      <c r="I40" s="327">
        <v>28.495531</v>
      </c>
      <c r="J40" s="329">
        <v>1514.97</v>
      </c>
      <c r="K40" s="327">
        <v>27.514813</v>
      </c>
      <c r="L40" s="329">
        <v>1462.83</v>
      </c>
      <c r="M40" s="321">
        <f t="shared" si="0"/>
        <v>0.01880930319996172</v>
      </c>
      <c r="N40" s="41">
        <v>302.148</v>
      </c>
      <c r="O40" s="322">
        <f t="shared" si="1"/>
        <v>5.683193343262034</v>
      </c>
      <c r="P40" s="322">
        <f t="shared" si="2"/>
        <v>1128.5581919977033</v>
      </c>
      <c r="Q40" s="323">
        <f t="shared" si="3"/>
        <v>340.9916005957221</v>
      </c>
      <c r="R40" s="90"/>
      <c r="S40" s="90"/>
      <c r="T40" s="90"/>
      <c r="U40" s="14"/>
      <c r="V40" s="12"/>
      <c r="W40" s="12"/>
    </row>
    <row r="41" spans="1:23" ht="12.75">
      <c r="A41" s="977"/>
      <c r="B41" s="118">
        <v>4</v>
      </c>
      <c r="C41" s="49" t="s">
        <v>96</v>
      </c>
      <c r="D41" s="41">
        <v>13</v>
      </c>
      <c r="E41" s="41">
        <v>1961</v>
      </c>
      <c r="F41" s="327">
        <v>12.99</v>
      </c>
      <c r="G41" s="327">
        <v>1.589465</v>
      </c>
      <c r="H41" s="327">
        <v>0.13</v>
      </c>
      <c r="I41" s="327">
        <v>11.270535</v>
      </c>
      <c r="J41" s="329">
        <v>591.36</v>
      </c>
      <c r="K41" s="327">
        <v>9.461104</v>
      </c>
      <c r="L41" s="329">
        <v>496.42</v>
      </c>
      <c r="M41" s="321">
        <f t="shared" si="0"/>
        <v>0.019058668063333468</v>
      </c>
      <c r="N41" s="41">
        <v>302.148</v>
      </c>
      <c r="O41" s="322">
        <f t="shared" si="1"/>
        <v>5.758538438000081</v>
      </c>
      <c r="P41" s="322">
        <f t="shared" si="2"/>
        <v>1143.520083800008</v>
      </c>
      <c r="Q41" s="323">
        <f t="shared" si="3"/>
        <v>345.51230628000485</v>
      </c>
      <c r="R41" s="90"/>
      <c r="S41" s="90"/>
      <c r="T41" s="90"/>
      <c r="U41" s="14"/>
      <c r="V41" s="12"/>
      <c r="W41" s="12"/>
    </row>
    <row r="42" spans="1:23" ht="12.75">
      <c r="A42" s="977"/>
      <c r="B42" s="118">
        <v>5</v>
      </c>
      <c r="C42" s="49" t="s">
        <v>101</v>
      </c>
      <c r="D42" s="41">
        <v>108</v>
      </c>
      <c r="E42" s="41">
        <v>1971</v>
      </c>
      <c r="F42" s="327">
        <v>77.736</v>
      </c>
      <c r="G42" s="327">
        <v>7.19312</v>
      </c>
      <c r="H42" s="327">
        <v>17.28</v>
      </c>
      <c r="I42" s="327">
        <v>53.26288</v>
      </c>
      <c r="J42" s="329">
        <v>2657.8</v>
      </c>
      <c r="K42" s="327">
        <v>52.01237</v>
      </c>
      <c r="L42" s="329">
        <v>2595.4</v>
      </c>
      <c r="M42" s="321">
        <f t="shared" si="0"/>
        <v>0.020040213454573474</v>
      </c>
      <c r="N42" s="41">
        <v>302.148</v>
      </c>
      <c r="O42" s="322">
        <f t="shared" si="1"/>
        <v>6.055110414872466</v>
      </c>
      <c r="P42" s="322">
        <f t="shared" si="2"/>
        <v>1202.4128072744086</v>
      </c>
      <c r="Q42" s="323">
        <f t="shared" si="3"/>
        <v>363.306624892348</v>
      </c>
      <c r="R42" s="90"/>
      <c r="S42" s="90"/>
      <c r="T42" s="90"/>
      <c r="U42" s="14"/>
      <c r="V42" s="12"/>
      <c r="W42" s="12"/>
    </row>
    <row r="43" spans="1:23" ht="12.75">
      <c r="A43" s="977"/>
      <c r="B43" s="41">
        <v>6</v>
      </c>
      <c r="C43" s="49" t="s">
        <v>95</v>
      </c>
      <c r="D43" s="41">
        <v>11</v>
      </c>
      <c r="E43" s="41">
        <v>1910</v>
      </c>
      <c r="F43" s="327">
        <v>12.6</v>
      </c>
      <c r="G43" s="327">
        <v>0.684957</v>
      </c>
      <c r="H43" s="327">
        <v>0</v>
      </c>
      <c r="I43" s="327">
        <v>11.915043</v>
      </c>
      <c r="J43" s="329">
        <v>542.57</v>
      </c>
      <c r="K43" s="327">
        <v>9.896663</v>
      </c>
      <c r="L43" s="329">
        <v>450.66</v>
      </c>
      <c r="M43" s="321">
        <f t="shared" si="0"/>
        <v>0.02196037589313451</v>
      </c>
      <c r="N43" s="41">
        <v>302.148</v>
      </c>
      <c r="O43" s="322">
        <f t="shared" si="1"/>
        <v>6.635283655358807</v>
      </c>
      <c r="P43" s="322">
        <f t="shared" si="2"/>
        <v>1317.6225535880708</v>
      </c>
      <c r="Q43" s="323">
        <f t="shared" si="3"/>
        <v>398.11701932152846</v>
      </c>
      <c r="R43" s="90"/>
      <c r="S43" s="90"/>
      <c r="T43" s="90"/>
      <c r="U43" s="14"/>
      <c r="V43" s="12"/>
      <c r="W43" s="12"/>
    </row>
    <row r="44" spans="1:24" ht="12.75">
      <c r="A44" s="977"/>
      <c r="B44" s="118">
        <v>7</v>
      </c>
      <c r="C44" s="330" t="s">
        <v>99</v>
      </c>
      <c r="D44" s="147">
        <v>35</v>
      </c>
      <c r="E44" s="147">
        <v>1965</v>
      </c>
      <c r="F44" s="327">
        <v>25.112</v>
      </c>
      <c r="G44" s="327">
        <v>7.422334</v>
      </c>
      <c r="H44" s="327">
        <v>0.826</v>
      </c>
      <c r="I44" s="327">
        <v>16.863666</v>
      </c>
      <c r="J44" s="329">
        <v>687.58</v>
      </c>
      <c r="K44" s="327">
        <v>16.863667</v>
      </c>
      <c r="L44" s="329">
        <v>687.58</v>
      </c>
      <c r="M44" s="321">
        <f t="shared" si="0"/>
        <v>0.024526116233747345</v>
      </c>
      <c r="N44" s="41">
        <v>302.148</v>
      </c>
      <c r="O44" s="322">
        <f t="shared" si="1"/>
        <v>7.410516967794293</v>
      </c>
      <c r="P44" s="322">
        <f t="shared" si="2"/>
        <v>1471.5669740248406</v>
      </c>
      <c r="Q44" s="323">
        <f t="shared" si="3"/>
        <v>444.6310180676576</v>
      </c>
      <c r="R44" s="90"/>
      <c r="S44" s="90"/>
      <c r="T44" s="90"/>
      <c r="U44" s="14"/>
      <c r="V44" s="12"/>
      <c r="W44" s="12"/>
      <c r="X44" s="7"/>
    </row>
    <row r="45" spans="1:23" ht="12.75">
      <c r="A45" s="977"/>
      <c r="B45" s="118">
        <v>8</v>
      </c>
      <c r="C45" s="49" t="s">
        <v>97</v>
      </c>
      <c r="D45" s="41">
        <v>6</v>
      </c>
      <c r="E45" s="41">
        <v>1958</v>
      </c>
      <c r="F45" s="327">
        <v>8.058</v>
      </c>
      <c r="G45" s="327">
        <v>0.37576</v>
      </c>
      <c r="H45" s="327">
        <v>0.06</v>
      </c>
      <c r="I45" s="327">
        <v>7.62224</v>
      </c>
      <c r="J45" s="329">
        <v>310.34</v>
      </c>
      <c r="K45" s="327">
        <v>7.62224</v>
      </c>
      <c r="L45" s="329">
        <v>310.34</v>
      </c>
      <c r="M45" s="321">
        <f t="shared" si="0"/>
        <v>0.024560933170071537</v>
      </c>
      <c r="N45" s="41">
        <v>302.148</v>
      </c>
      <c r="O45" s="322">
        <f t="shared" si="1"/>
        <v>7.421036835470775</v>
      </c>
      <c r="P45" s="322">
        <f t="shared" si="2"/>
        <v>1473.6559902042923</v>
      </c>
      <c r="Q45" s="323">
        <f t="shared" si="3"/>
        <v>445.2622101282465</v>
      </c>
      <c r="R45" s="90"/>
      <c r="S45" s="90"/>
      <c r="T45" s="90"/>
      <c r="U45" s="14"/>
      <c r="V45" s="12"/>
      <c r="W45" s="12"/>
    </row>
    <row r="46" spans="1:23" s="7" customFormat="1" ht="12.75">
      <c r="A46" s="977"/>
      <c r="B46" s="118">
        <v>9</v>
      </c>
      <c r="C46" s="49" t="s">
        <v>105</v>
      </c>
      <c r="D46" s="41">
        <v>4</v>
      </c>
      <c r="E46" s="41">
        <v>1963</v>
      </c>
      <c r="F46" s="327">
        <v>4.3506</v>
      </c>
      <c r="G46" s="327">
        <v>0.32208</v>
      </c>
      <c r="H46" s="327">
        <v>0.04</v>
      </c>
      <c r="I46" s="327">
        <v>3.98852</v>
      </c>
      <c r="J46" s="329">
        <v>150.99</v>
      </c>
      <c r="K46" s="327">
        <v>3.98852</v>
      </c>
      <c r="L46" s="329">
        <v>150.99</v>
      </c>
      <c r="M46" s="321">
        <f t="shared" si="0"/>
        <v>0.02641578912510762</v>
      </c>
      <c r="N46" s="41">
        <v>302.148</v>
      </c>
      <c r="O46" s="322">
        <f t="shared" si="1"/>
        <v>7.981477852573018</v>
      </c>
      <c r="P46" s="322">
        <f t="shared" si="2"/>
        <v>1584.9473475064572</v>
      </c>
      <c r="Q46" s="323">
        <f t="shared" si="3"/>
        <v>478.8886711543811</v>
      </c>
      <c r="R46" s="90"/>
      <c r="S46" s="90"/>
      <c r="T46" s="90"/>
      <c r="U46" s="14"/>
      <c r="V46" s="12"/>
      <c r="W46" s="12"/>
    </row>
    <row r="47" spans="1:23" ht="12.75">
      <c r="A47" s="977"/>
      <c r="B47" s="41">
        <v>10</v>
      </c>
      <c r="C47" s="49" t="s">
        <v>104</v>
      </c>
      <c r="D47" s="41">
        <v>4</v>
      </c>
      <c r="E47" s="41">
        <v>1963</v>
      </c>
      <c r="F47" s="327">
        <v>5.205</v>
      </c>
      <c r="G47" s="327">
        <v>0.32208</v>
      </c>
      <c r="H47" s="327">
        <v>0</v>
      </c>
      <c r="I47" s="327">
        <v>4.88292</v>
      </c>
      <c r="J47" s="329">
        <v>148.04</v>
      </c>
      <c r="K47" s="327">
        <v>4.88292</v>
      </c>
      <c r="L47" s="329">
        <v>148.04</v>
      </c>
      <c r="M47" s="321">
        <f t="shared" si="0"/>
        <v>0.03298378816536072</v>
      </c>
      <c r="N47" s="41">
        <v>300.949</v>
      </c>
      <c r="O47" s="322">
        <f t="shared" si="1"/>
        <v>9.926438064577143</v>
      </c>
      <c r="P47" s="322">
        <f t="shared" si="2"/>
        <v>1979.027289921643</v>
      </c>
      <c r="Q47" s="323">
        <f t="shared" si="3"/>
        <v>595.5862838746286</v>
      </c>
      <c r="R47" s="90"/>
      <c r="S47" s="90"/>
      <c r="T47" s="90"/>
      <c r="U47" s="14"/>
      <c r="V47" s="12"/>
      <c r="W47" s="12"/>
    </row>
    <row r="48" spans="1:20" ht="13.5" customHeight="1" thickBot="1">
      <c r="A48" s="978"/>
      <c r="B48" s="46">
        <v>11</v>
      </c>
      <c r="C48" s="51" t="s">
        <v>103</v>
      </c>
      <c r="D48" s="46">
        <v>7</v>
      </c>
      <c r="E48" s="46" t="s">
        <v>73</v>
      </c>
      <c r="F48" s="328">
        <v>12.566</v>
      </c>
      <c r="G48" s="328">
        <v>0.69784</v>
      </c>
      <c r="H48" s="328">
        <v>0</v>
      </c>
      <c r="I48" s="328">
        <v>11.86816</v>
      </c>
      <c r="J48" s="373">
        <v>355.81</v>
      </c>
      <c r="K48" s="328">
        <v>10.638684</v>
      </c>
      <c r="L48" s="373">
        <v>318.95</v>
      </c>
      <c r="M48" s="318">
        <f t="shared" si="0"/>
        <v>0.033355334691957984</v>
      </c>
      <c r="N48" s="46">
        <v>302.148</v>
      </c>
      <c r="O48" s="319">
        <f t="shared" si="1"/>
        <v>10.078247666505721</v>
      </c>
      <c r="P48" s="319">
        <f t="shared" si="2"/>
        <v>2001.3200815174791</v>
      </c>
      <c r="Q48" s="320">
        <f t="shared" si="3"/>
        <v>604.6948599903434</v>
      </c>
      <c r="S48" s="90"/>
      <c r="T48" s="90"/>
    </row>
    <row r="49" spans="1:20" ht="15">
      <c r="A49" s="948" t="s">
        <v>35</v>
      </c>
      <c r="B49" s="948"/>
      <c r="C49" s="948"/>
      <c r="D49" s="948"/>
      <c r="E49" s="948"/>
      <c r="F49" s="948"/>
      <c r="G49" s="948"/>
      <c r="H49" s="948"/>
      <c r="I49" s="948"/>
      <c r="J49" s="948"/>
      <c r="K49" s="948"/>
      <c r="L49" s="948"/>
      <c r="M49" s="948"/>
      <c r="N49" s="948"/>
      <c r="O49" s="948"/>
      <c r="P49" s="948"/>
      <c r="Q49" s="948"/>
      <c r="S49" s="90"/>
      <c r="T49" s="90"/>
    </row>
    <row r="50" spans="1:20" ht="13.5" thickBot="1">
      <c r="A50" s="883" t="s">
        <v>499</v>
      </c>
      <c r="B50" s="883"/>
      <c r="C50" s="883"/>
      <c r="D50" s="883"/>
      <c r="E50" s="883"/>
      <c r="F50" s="883"/>
      <c r="G50" s="883"/>
      <c r="H50" s="883"/>
      <c r="I50" s="883"/>
      <c r="J50" s="883"/>
      <c r="K50" s="883"/>
      <c r="L50" s="883"/>
      <c r="M50" s="883"/>
      <c r="N50" s="883"/>
      <c r="O50" s="883"/>
      <c r="P50" s="883"/>
      <c r="Q50" s="883"/>
      <c r="S50" s="90"/>
      <c r="T50" s="90"/>
    </row>
    <row r="51" spans="1:20" ht="12.75" customHeight="1">
      <c r="A51" s="887" t="s">
        <v>1</v>
      </c>
      <c r="B51" s="889" t="s">
        <v>0</v>
      </c>
      <c r="C51" s="857" t="s">
        <v>2</v>
      </c>
      <c r="D51" s="857" t="s">
        <v>3</v>
      </c>
      <c r="E51" s="857" t="s">
        <v>13</v>
      </c>
      <c r="F51" s="870" t="s">
        <v>14</v>
      </c>
      <c r="G51" s="871"/>
      <c r="H51" s="871"/>
      <c r="I51" s="872"/>
      <c r="J51" s="857" t="s">
        <v>4</v>
      </c>
      <c r="K51" s="857" t="s">
        <v>15</v>
      </c>
      <c r="L51" s="857" t="s">
        <v>5</v>
      </c>
      <c r="M51" s="857" t="s">
        <v>6</v>
      </c>
      <c r="N51" s="857" t="s">
        <v>16</v>
      </c>
      <c r="O51" s="857" t="s">
        <v>17</v>
      </c>
      <c r="P51" s="857" t="s">
        <v>25</v>
      </c>
      <c r="Q51" s="984" t="s">
        <v>26</v>
      </c>
      <c r="S51" s="90"/>
      <c r="T51" s="90"/>
    </row>
    <row r="52" spans="1:20" ht="55.5" customHeight="1">
      <c r="A52" s="990"/>
      <c r="B52" s="922"/>
      <c r="C52" s="858"/>
      <c r="D52" s="858"/>
      <c r="E52" s="858"/>
      <c r="F52" s="158" t="s">
        <v>18</v>
      </c>
      <c r="G52" s="159" t="s">
        <v>19</v>
      </c>
      <c r="H52" s="159" t="s">
        <v>32</v>
      </c>
      <c r="I52" s="158" t="s">
        <v>21</v>
      </c>
      <c r="J52" s="858"/>
      <c r="K52" s="858"/>
      <c r="L52" s="858"/>
      <c r="M52" s="858"/>
      <c r="N52" s="858"/>
      <c r="O52" s="858"/>
      <c r="P52" s="858"/>
      <c r="Q52" s="985"/>
      <c r="S52" s="90"/>
      <c r="T52" s="90"/>
    </row>
    <row r="53" spans="1:20" ht="13.5" customHeight="1" thickBot="1">
      <c r="A53" s="216"/>
      <c r="B53" s="217"/>
      <c r="C53" s="218"/>
      <c r="D53" s="60" t="s">
        <v>7</v>
      </c>
      <c r="E53" s="213" t="s">
        <v>8</v>
      </c>
      <c r="F53" s="213" t="s">
        <v>9</v>
      </c>
      <c r="G53" s="213" t="s">
        <v>9</v>
      </c>
      <c r="H53" s="213" t="s">
        <v>9</v>
      </c>
      <c r="I53" s="213" t="s">
        <v>9</v>
      </c>
      <c r="J53" s="213" t="s">
        <v>22</v>
      </c>
      <c r="K53" s="213" t="s">
        <v>9</v>
      </c>
      <c r="L53" s="213" t="s">
        <v>22</v>
      </c>
      <c r="M53" s="213" t="s">
        <v>133</v>
      </c>
      <c r="N53" s="214" t="s">
        <v>10</v>
      </c>
      <c r="O53" s="213" t="s">
        <v>134</v>
      </c>
      <c r="P53" s="214" t="s">
        <v>27</v>
      </c>
      <c r="Q53" s="215" t="s">
        <v>28</v>
      </c>
      <c r="S53" s="90"/>
      <c r="T53" s="90"/>
    </row>
    <row r="54" spans="1:20" ht="12.75">
      <c r="A54" s="940" t="s">
        <v>51</v>
      </c>
      <c r="B54" s="31">
        <v>1</v>
      </c>
      <c r="C54" s="64" t="s">
        <v>108</v>
      </c>
      <c r="D54" s="63">
        <v>60</v>
      </c>
      <c r="E54" s="63">
        <v>2005</v>
      </c>
      <c r="F54" s="255">
        <v>35.7</v>
      </c>
      <c r="G54" s="255">
        <v>10.76</v>
      </c>
      <c r="H54" s="610">
        <v>4.16</v>
      </c>
      <c r="I54" s="255">
        <f>F54-G54-H54</f>
        <v>20.780000000000005</v>
      </c>
      <c r="J54" s="96">
        <v>4933</v>
      </c>
      <c r="K54" s="255">
        <f aca="true" t="shared" si="4" ref="K54:K93">I54/J54*L54</f>
        <v>20.164982769106025</v>
      </c>
      <c r="L54" s="63">
        <v>4787</v>
      </c>
      <c r="M54" s="257">
        <f aca="true" t="shared" si="5" ref="M54:M93">K54/L54</f>
        <v>0.004212446786945065</v>
      </c>
      <c r="N54" s="256">
        <f aca="true" t="shared" si="6" ref="N54:N93">299.4*1.09</f>
        <v>326.346</v>
      </c>
      <c r="O54" s="258">
        <f aca="true" t="shared" si="7" ref="O54:O93">M54*N54</f>
        <v>1.374715159132374</v>
      </c>
      <c r="P54" s="256">
        <f aca="true" t="shared" si="8" ref="P54:P93">M54*60*1000</f>
        <v>252.7468072167039</v>
      </c>
      <c r="Q54" s="599">
        <f aca="true" t="shared" si="9" ref="Q54:Q93">P54*N54/1000</f>
        <v>82.48290954794246</v>
      </c>
      <c r="S54" s="90"/>
      <c r="T54" s="90"/>
    </row>
    <row r="55" spans="1:20" ht="12.75">
      <c r="A55" s="940"/>
      <c r="B55" s="31">
        <v>2</v>
      </c>
      <c r="C55" s="16" t="s">
        <v>112</v>
      </c>
      <c r="D55" s="31">
        <v>18</v>
      </c>
      <c r="E55" s="31">
        <v>2006</v>
      </c>
      <c r="F55" s="261">
        <v>15.6</v>
      </c>
      <c r="G55" s="261">
        <v>1.82</v>
      </c>
      <c r="H55" s="611">
        <v>1.4</v>
      </c>
      <c r="I55" s="261">
        <f>F55-G55-H55</f>
        <v>12.379999999999999</v>
      </c>
      <c r="J55" s="180">
        <v>1988.3</v>
      </c>
      <c r="K55" s="261">
        <f t="shared" si="4"/>
        <v>9.426806819896393</v>
      </c>
      <c r="L55" s="31">
        <v>1514</v>
      </c>
      <c r="M55" s="137">
        <f t="shared" si="5"/>
        <v>0.006226424583815319</v>
      </c>
      <c r="N55" s="136">
        <f t="shared" si="6"/>
        <v>326.346</v>
      </c>
      <c r="O55" s="258">
        <f t="shared" si="7"/>
        <v>2.0319687572297944</v>
      </c>
      <c r="P55" s="136">
        <f t="shared" si="8"/>
        <v>373.5854750289191</v>
      </c>
      <c r="Q55" s="138">
        <f t="shared" si="9"/>
        <v>121.91812543378765</v>
      </c>
      <c r="S55" s="90"/>
      <c r="T55" s="90"/>
    </row>
    <row r="56" spans="1:20" ht="12.75">
      <c r="A56" s="940"/>
      <c r="B56" s="31">
        <v>3</v>
      </c>
      <c r="C56" s="16" t="s">
        <v>110</v>
      </c>
      <c r="D56" s="31">
        <v>118</v>
      </c>
      <c r="E56" s="31">
        <v>2007</v>
      </c>
      <c r="F56" s="261">
        <v>72.37</v>
      </c>
      <c r="G56" s="261">
        <v>16.98</v>
      </c>
      <c r="H56" s="611">
        <v>18.76</v>
      </c>
      <c r="I56" s="261">
        <f>F56-G56-H56</f>
        <v>36.629999999999995</v>
      </c>
      <c r="J56" s="180">
        <v>7738</v>
      </c>
      <c r="K56" s="261">
        <f t="shared" si="4"/>
        <v>33.055995089170324</v>
      </c>
      <c r="L56" s="31">
        <v>6983</v>
      </c>
      <c r="M56" s="137">
        <f t="shared" si="5"/>
        <v>0.0047337813388472465</v>
      </c>
      <c r="N56" s="136">
        <f t="shared" si="6"/>
        <v>326.346</v>
      </c>
      <c r="O56" s="258">
        <f t="shared" si="7"/>
        <v>1.5448506048074435</v>
      </c>
      <c r="P56" s="136">
        <f t="shared" si="8"/>
        <v>284.0268803308348</v>
      </c>
      <c r="Q56" s="138">
        <f t="shared" si="9"/>
        <v>92.69103628844661</v>
      </c>
      <c r="S56" s="90"/>
      <c r="T56" s="90"/>
    </row>
    <row r="57" spans="1:20" ht="12.75">
      <c r="A57" s="940"/>
      <c r="B57" s="31">
        <v>4</v>
      </c>
      <c r="C57" s="16" t="s">
        <v>109</v>
      </c>
      <c r="D57" s="31">
        <v>38</v>
      </c>
      <c r="E57" s="31">
        <v>2004</v>
      </c>
      <c r="F57" s="261">
        <v>20.67</v>
      </c>
      <c r="G57" s="261">
        <v>4.9</v>
      </c>
      <c r="H57" s="611">
        <v>1.48</v>
      </c>
      <c r="I57" s="261">
        <f>F57-G57-H57</f>
        <v>14.290000000000001</v>
      </c>
      <c r="J57" s="180">
        <v>2372</v>
      </c>
      <c r="K57" s="261">
        <f t="shared" si="4"/>
        <v>14.290000000000001</v>
      </c>
      <c r="L57" s="31">
        <v>2372</v>
      </c>
      <c r="M57" s="137">
        <f t="shared" si="5"/>
        <v>0.006024451939291737</v>
      </c>
      <c r="N57" s="136">
        <f t="shared" si="6"/>
        <v>326.346</v>
      </c>
      <c r="O57" s="258">
        <f t="shared" si="7"/>
        <v>1.9660557925801014</v>
      </c>
      <c r="P57" s="136">
        <f t="shared" si="8"/>
        <v>361.4671163575042</v>
      </c>
      <c r="Q57" s="138">
        <f t="shared" si="9"/>
        <v>117.96334755480606</v>
      </c>
      <c r="S57" s="90"/>
      <c r="T57" s="90"/>
    </row>
    <row r="58" spans="1:20" ht="12.75">
      <c r="A58" s="940"/>
      <c r="B58" s="31">
        <v>5</v>
      </c>
      <c r="C58" s="16" t="s">
        <v>106</v>
      </c>
      <c r="D58" s="31">
        <v>86</v>
      </c>
      <c r="E58" s="31">
        <v>2006</v>
      </c>
      <c r="F58" s="261">
        <v>32.87</v>
      </c>
      <c r="G58" s="261">
        <v>12.14</v>
      </c>
      <c r="H58" s="611">
        <v>2.41</v>
      </c>
      <c r="I58" s="261">
        <f>F58-G58-H58</f>
        <v>18.319999999999997</v>
      </c>
      <c r="J58" s="180">
        <v>5060</v>
      </c>
      <c r="K58" s="261">
        <f t="shared" si="4"/>
        <v>18.319999999999997</v>
      </c>
      <c r="L58" s="606">
        <v>5060</v>
      </c>
      <c r="M58" s="137">
        <f t="shared" si="5"/>
        <v>0.003620553359683794</v>
      </c>
      <c r="N58" s="136">
        <f t="shared" si="6"/>
        <v>326.346</v>
      </c>
      <c r="O58" s="258">
        <f t="shared" si="7"/>
        <v>1.1815531067193674</v>
      </c>
      <c r="P58" s="136">
        <f t="shared" si="8"/>
        <v>217.23320158102763</v>
      </c>
      <c r="Q58" s="138">
        <f t="shared" si="9"/>
        <v>70.89318640316205</v>
      </c>
      <c r="S58" s="90"/>
      <c r="T58" s="90"/>
    </row>
    <row r="59" spans="1:20" s="99" customFormat="1" ht="12.75" customHeight="1">
      <c r="A59" s="940"/>
      <c r="B59" s="98">
        <v>6</v>
      </c>
      <c r="C59" s="16" t="s">
        <v>314</v>
      </c>
      <c r="D59" s="31">
        <v>64</v>
      </c>
      <c r="E59" s="31" t="s">
        <v>73</v>
      </c>
      <c r="F59" s="261">
        <v>25.3</v>
      </c>
      <c r="G59" s="261">
        <v>7.5</v>
      </c>
      <c r="H59" s="611">
        <v>8.91</v>
      </c>
      <c r="I59" s="261">
        <v>8.89</v>
      </c>
      <c r="J59" s="180">
        <v>2419.35</v>
      </c>
      <c r="K59" s="261">
        <f t="shared" si="4"/>
        <v>8.7748031496063</v>
      </c>
      <c r="L59" s="31">
        <v>2388</v>
      </c>
      <c r="M59" s="137">
        <f t="shared" si="5"/>
        <v>0.003674540682414698</v>
      </c>
      <c r="N59" s="136">
        <f t="shared" si="6"/>
        <v>326.346</v>
      </c>
      <c r="O59" s="258">
        <f t="shared" si="7"/>
        <v>1.199171653543307</v>
      </c>
      <c r="P59" s="136">
        <f t="shared" si="8"/>
        <v>220.4724409448819</v>
      </c>
      <c r="Q59" s="138">
        <f t="shared" si="9"/>
        <v>71.95029921259844</v>
      </c>
      <c r="S59" s="90"/>
      <c r="T59" s="90"/>
    </row>
    <row r="60" spans="1:20" ht="12.75">
      <c r="A60" s="940"/>
      <c r="B60" s="31">
        <v>7</v>
      </c>
      <c r="C60" s="16" t="s">
        <v>114</v>
      </c>
      <c r="D60" s="31">
        <v>22</v>
      </c>
      <c r="E60" s="31">
        <v>2006</v>
      </c>
      <c r="F60" s="261">
        <v>16.7</v>
      </c>
      <c r="G60" s="261">
        <v>5.26</v>
      </c>
      <c r="H60" s="611">
        <v>0.41</v>
      </c>
      <c r="I60" s="261">
        <f>F60-G60-H60</f>
        <v>11.03</v>
      </c>
      <c r="J60" s="180">
        <v>1698.2</v>
      </c>
      <c r="K60" s="261">
        <f t="shared" si="4"/>
        <v>11.028700977505592</v>
      </c>
      <c r="L60" s="31">
        <v>1698</v>
      </c>
      <c r="M60" s="137">
        <f t="shared" si="5"/>
        <v>0.006495112472029206</v>
      </c>
      <c r="N60" s="136">
        <f t="shared" si="6"/>
        <v>326.346</v>
      </c>
      <c r="O60" s="258">
        <f t="shared" si="7"/>
        <v>2.1196539747968433</v>
      </c>
      <c r="P60" s="136">
        <f t="shared" si="8"/>
        <v>389.70674832175234</v>
      </c>
      <c r="Q60" s="138">
        <f t="shared" si="9"/>
        <v>127.1792384878106</v>
      </c>
      <c r="S60" s="90"/>
      <c r="T60" s="90"/>
    </row>
    <row r="61" spans="1:20" ht="12.75">
      <c r="A61" s="940"/>
      <c r="B61" s="31">
        <v>8</v>
      </c>
      <c r="C61" s="16" t="s">
        <v>107</v>
      </c>
      <c r="D61" s="31">
        <v>51</v>
      </c>
      <c r="E61" s="31">
        <v>2005</v>
      </c>
      <c r="F61" s="261">
        <v>22.54</v>
      </c>
      <c r="G61" s="261">
        <v>6.99</v>
      </c>
      <c r="H61" s="611">
        <v>2.4</v>
      </c>
      <c r="I61" s="261">
        <f>F61-G61-H61</f>
        <v>13.149999999999999</v>
      </c>
      <c r="J61" s="180">
        <v>3073.9</v>
      </c>
      <c r="K61" s="261">
        <f t="shared" si="4"/>
        <v>12.84241517290738</v>
      </c>
      <c r="L61" s="31">
        <v>3002</v>
      </c>
      <c r="M61" s="137">
        <f t="shared" si="5"/>
        <v>0.004277953088909854</v>
      </c>
      <c r="N61" s="136">
        <f t="shared" si="6"/>
        <v>326.346</v>
      </c>
      <c r="O61" s="258">
        <f t="shared" si="7"/>
        <v>1.396092878753375</v>
      </c>
      <c r="P61" s="136">
        <f t="shared" si="8"/>
        <v>256.67718533459123</v>
      </c>
      <c r="Q61" s="138">
        <f t="shared" si="9"/>
        <v>83.7655727252025</v>
      </c>
      <c r="S61" s="90"/>
      <c r="T61" s="90"/>
    </row>
    <row r="62" spans="1:20" ht="12.75">
      <c r="A62" s="940"/>
      <c r="B62" s="94">
        <v>9</v>
      </c>
      <c r="C62" s="16" t="s">
        <v>136</v>
      </c>
      <c r="D62" s="31">
        <v>72</v>
      </c>
      <c r="E62" s="31">
        <v>2005</v>
      </c>
      <c r="F62" s="261">
        <v>46.77</v>
      </c>
      <c r="G62" s="261">
        <v>15.53</v>
      </c>
      <c r="H62" s="611">
        <v>0.52</v>
      </c>
      <c r="I62" s="261">
        <v>30.72</v>
      </c>
      <c r="J62" s="180">
        <v>5350</v>
      </c>
      <c r="K62" s="261">
        <f t="shared" si="4"/>
        <v>30.72</v>
      </c>
      <c r="L62" s="31">
        <v>5350</v>
      </c>
      <c r="M62" s="137">
        <f t="shared" si="5"/>
        <v>0.005742056074766355</v>
      </c>
      <c r="N62" s="136">
        <f t="shared" si="6"/>
        <v>326.346</v>
      </c>
      <c r="O62" s="258">
        <f t="shared" si="7"/>
        <v>1.8738970317757009</v>
      </c>
      <c r="P62" s="136">
        <f t="shared" si="8"/>
        <v>344.5233644859813</v>
      </c>
      <c r="Q62" s="138">
        <f t="shared" si="9"/>
        <v>112.43382190654205</v>
      </c>
      <c r="S62" s="90"/>
      <c r="T62" s="90"/>
    </row>
    <row r="63" spans="1:20" ht="12.75" customHeight="1" thickBot="1">
      <c r="A63" s="979"/>
      <c r="B63" s="31">
        <v>10</v>
      </c>
      <c r="C63" s="417" t="s">
        <v>111</v>
      </c>
      <c r="D63" s="94">
        <v>39</v>
      </c>
      <c r="E63" s="94">
        <v>2007</v>
      </c>
      <c r="F63" s="511">
        <v>20.84</v>
      </c>
      <c r="G63" s="511">
        <v>6.63</v>
      </c>
      <c r="H63" s="612">
        <v>2.14</v>
      </c>
      <c r="I63" s="511">
        <f>F63-G63-H63</f>
        <v>12.07</v>
      </c>
      <c r="J63" s="540">
        <v>2368.8</v>
      </c>
      <c r="K63" s="511">
        <f t="shared" si="4"/>
        <v>12.07101908139142</v>
      </c>
      <c r="L63" s="94">
        <v>2369</v>
      </c>
      <c r="M63" s="541">
        <f t="shared" si="5"/>
        <v>0.005095406957109084</v>
      </c>
      <c r="N63" s="510">
        <f t="shared" si="6"/>
        <v>326.346</v>
      </c>
      <c r="O63" s="600">
        <f t="shared" si="7"/>
        <v>1.6628656788247211</v>
      </c>
      <c r="P63" s="510">
        <f t="shared" si="8"/>
        <v>305.7244174265451</v>
      </c>
      <c r="Q63" s="512">
        <f t="shared" si="9"/>
        <v>99.77194072948328</v>
      </c>
      <c r="S63" s="90"/>
      <c r="T63" s="90"/>
    </row>
    <row r="64" spans="1:20" ht="14.25" customHeight="1">
      <c r="A64" s="966" t="s">
        <v>312</v>
      </c>
      <c r="B64" s="68">
        <v>1</v>
      </c>
      <c r="C64" s="32" t="s">
        <v>137</v>
      </c>
      <c r="D64" s="33">
        <v>100</v>
      </c>
      <c r="E64" s="33">
        <v>1972</v>
      </c>
      <c r="F64" s="272">
        <v>52.43</v>
      </c>
      <c r="G64" s="272">
        <v>11.7</v>
      </c>
      <c r="H64" s="613">
        <v>11.07</v>
      </c>
      <c r="I64" s="272">
        <v>29.66</v>
      </c>
      <c r="J64" s="578">
        <v>4426.6</v>
      </c>
      <c r="K64" s="272">
        <f t="shared" si="4"/>
        <v>29.662680160845795</v>
      </c>
      <c r="L64" s="33">
        <v>4427</v>
      </c>
      <c r="M64" s="586">
        <f t="shared" si="5"/>
        <v>0.006700402114489676</v>
      </c>
      <c r="N64" s="274">
        <f t="shared" si="6"/>
        <v>326.346</v>
      </c>
      <c r="O64" s="601">
        <f t="shared" si="7"/>
        <v>2.186649428455248</v>
      </c>
      <c r="P64" s="274">
        <f t="shared" si="8"/>
        <v>402.02412686938055</v>
      </c>
      <c r="Q64" s="587">
        <f t="shared" si="9"/>
        <v>131.19896570731487</v>
      </c>
      <c r="S64" s="90"/>
      <c r="T64" s="90"/>
    </row>
    <row r="65" spans="1:20" ht="12.75">
      <c r="A65" s="980"/>
      <c r="B65" s="35">
        <v>2</v>
      </c>
      <c r="C65" s="34" t="s">
        <v>138</v>
      </c>
      <c r="D65" s="35">
        <v>61</v>
      </c>
      <c r="E65" s="35">
        <v>1973</v>
      </c>
      <c r="F65" s="273">
        <v>28.64</v>
      </c>
      <c r="G65" s="273">
        <v>6.69</v>
      </c>
      <c r="H65" s="614">
        <v>5.79</v>
      </c>
      <c r="I65" s="273">
        <v>16.16</v>
      </c>
      <c r="J65" s="121">
        <v>2678.3</v>
      </c>
      <c r="K65" s="273">
        <f t="shared" si="4"/>
        <v>16.158189896576186</v>
      </c>
      <c r="L65" s="35">
        <v>2678</v>
      </c>
      <c r="M65" s="143">
        <f t="shared" si="5"/>
        <v>0.00603367807937871</v>
      </c>
      <c r="N65" s="142">
        <f t="shared" si="6"/>
        <v>326.346</v>
      </c>
      <c r="O65" s="602">
        <f t="shared" si="7"/>
        <v>1.9690667064929246</v>
      </c>
      <c r="P65" s="142">
        <f t="shared" si="8"/>
        <v>362.02068476272257</v>
      </c>
      <c r="Q65" s="172">
        <f t="shared" si="9"/>
        <v>118.14400238957546</v>
      </c>
      <c r="S65" s="90"/>
      <c r="T65" s="90"/>
    </row>
    <row r="66" spans="1:20" ht="12.75">
      <c r="A66" s="980"/>
      <c r="B66" s="35">
        <v>3</v>
      </c>
      <c r="C66" s="34" t="s">
        <v>143</v>
      </c>
      <c r="D66" s="35">
        <v>60</v>
      </c>
      <c r="E66" s="35">
        <v>1965</v>
      </c>
      <c r="F66" s="273">
        <v>34.19</v>
      </c>
      <c r="G66" s="273">
        <v>7.88</v>
      </c>
      <c r="H66" s="614">
        <v>9.52</v>
      </c>
      <c r="I66" s="273">
        <f>F66-G66-H66</f>
        <v>16.79</v>
      </c>
      <c r="J66" s="121">
        <v>2708.9</v>
      </c>
      <c r="K66" s="273">
        <f t="shared" si="4"/>
        <v>16.79</v>
      </c>
      <c r="L66" s="121">
        <v>2708.9</v>
      </c>
      <c r="M66" s="143">
        <f t="shared" si="5"/>
        <v>0.00619808778470966</v>
      </c>
      <c r="N66" s="142">
        <f t="shared" si="6"/>
        <v>326.346</v>
      </c>
      <c r="O66" s="602">
        <f t="shared" si="7"/>
        <v>2.0227211561888585</v>
      </c>
      <c r="P66" s="142">
        <f t="shared" si="8"/>
        <v>371.88526708257956</v>
      </c>
      <c r="Q66" s="172">
        <f t="shared" si="9"/>
        <v>121.36326937133151</v>
      </c>
      <c r="S66" s="90"/>
      <c r="T66" s="90"/>
    </row>
    <row r="67" spans="1:20" ht="12.75">
      <c r="A67" s="980"/>
      <c r="B67" s="35">
        <v>4</v>
      </c>
      <c r="C67" s="34" t="s">
        <v>113</v>
      </c>
      <c r="D67" s="35">
        <v>50</v>
      </c>
      <c r="E67" s="35">
        <v>1988</v>
      </c>
      <c r="F67" s="273">
        <v>56.78</v>
      </c>
      <c r="G67" s="273">
        <v>9.62</v>
      </c>
      <c r="H67" s="614">
        <v>8</v>
      </c>
      <c r="I67" s="273">
        <f>F67-G67-H67</f>
        <v>39.160000000000004</v>
      </c>
      <c r="J67" s="121">
        <v>3582.3</v>
      </c>
      <c r="K67" s="273">
        <f t="shared" si="4"/>
        <v>39.160000000000004</v>
      </c>
      <c r="L67" s="121">
        <v>3582.3</v>
      </c>
      <c r="M67" s="143">
        <f t="shared" si="5"/>
        <v>0.010931524439605841</v>
      </c>
      <c r="N67" s="142">
        <f t="shared" si="6"/>
        <v>326.346</v>
      </c>
      <c r="O67" s="602">
        <f t="shared" si="7"/>
        <v>3.5674592747676077</v>
      </c>
      <c r="P67" s="142">
        <f t="shared" si="8"/>
        <v>655.8914663763504</v>
      </c>
      <c r="Q67" s="172">
        <f t="shared" si="9"/>
        <v>214.04755648605644</v>
      </c>
      <c r="S67" s="90"/>
      <c r="T67" s="90"/>
    </row>
    <row r="68" spans="1:20" ht="12.75">
      <c r="A68" s="980"/>
      <c r="B68" s="35">
        <v>5</v>
      </c>
      <c r="C68" s="34" t="s">
        <v>115</v>
      </c>
      <c r="D68" s="35">
        <v>57</v>
      </c>
      <c r="E68" s="35">
        <v>1982</v>
      </c>
      <c r="F68" s="273">
        <v>72.24</v>
      </c>
      <c r="G68" s="273">
        <v>7.14</v>
      </c>
      <c r="H68" s="614">
        <v>8.64</v>
      </c>
      <c r="I68" s="273">
        <f>F68-G68-H68</f>
        <v>56.459999999999994</v>
      </c>
      <c r="J68" s="121">
        <v>3486.1</v>
      </c>
      <c r="K68" s="273">
        <f t="shared" si="4"/>
        <v>55.74576747654972</v>
      </c>
      <c r="L68" s="121">
        <v>3442</v>
      </c>
      <c r="M68" s="143">
        <f t="shared" si="5"/>
        <v>0.01619574883107197</v>
      </c>
      <c r="N68" s="142">
        <f t="shared" si="6"/>
        <v>326.346</v>
      </c>
      <c r="O68" s="602">
        <f t="shared" si="7"/>
        <v>5.285417848025014</v>
      </c>
      <c r="P68" s="142">
        <f t="shared" si="8"/>
        <v>971.7449298643182</v>
      </c>
      <c r="Q68" s="172">
        <f t="shared" si="9"/>
        <v>317.1250708815008</v>
      </c>
      <c r="S68" s="90"/>
      <c r="T68" s="90"/>
    </row>
    <row r="69" spans="1:20" ht="12.75">
      <c r="A69" s="980"/>
      <c r="B69" s="35">
        <v>6</v>
      </c>
      <c r="C69" s="34" t="s">
        <v>139</v>
      </c>
      <c r="D69" s="35">
        <v>60</v>
      </c>
      <c r="E69" s="35">
        <v>1968</v>
      </c>
      <c r="F69" s="273">
        <v>27.76</v>
      </c>
      <c r="G69" s="273">
        <v>7.54</v>
      </c>
      <c r="H69" s="614">
        <v>3.9</v>
      </c>
      <c r="I69" s="273">
        <v>16.32</v>
      </c>
      <c r="J69" s="121">
        <v>2715.4</v>
      </c>
      <c r="K69" s="273">
        <f t="shared" si="4"/>
        <v>16.317595934300655</v>
      </c>
      <c r="L69" s="35">
        <v>2715</v>
      </c>
      <c r="M69" s="143">
        <f t="shared" si="5"/>
        <v>0.006010164248361199</v>
      </c>
      <c r="N69" s="142">
        <f t="shared" si="6"/>
        <v>326.346</v>
      </c>
      <c r="O69" s="602">
        <f t="shared" si="7"/>
        <v>1.9613930617956838</v>
      </c>
      <c r="P69" s="142">
        <f t="shared" si="8"/>
        <v>360.6098549016719</v>
      </c>
      <c r="Q69" s="172">
        <f t="shared" si="9"/>
        <v>117.68358370774101</v>
      </c>
      <c r="S69" s="90"/>
      <c r="T69" s="90"/>
    </row>
    <row r="70" spans="1:20" ht="12.75">
      <c r="A70" s="980"/>
      <c r="B70" s="35">
        <v>7</v>
      </c>
      <c r="C70" s="34" t="s">
        <v>140</v>
      </c>
      <c r="D70" s="35">
        <v>72</v>
      </c>
      <c r="E70" s="35">
        <v>1973</v>
      </c>
      <c r="F70" s="273">
        <v>49.23</v>
      </c>
      <c r="G70" s="273">
        <v>8.42</v>
      </c>
      <c r="H70" s="614">
        <v>11.52</v>
      </c>
      <c r="I70" s="273">
        <f>F70-G70-H70</f>
        <v>29.289999999999996</v>
      </c>
      <c r="J70" s="121">
        <v>3785.4</v>
      </c>
      <c r="K70" s="273">
        <f t="shared" si="4"/>
        <v>29.289999999999996</v>
      </c>
      <c r="L70" s="121">
        <v>3785.4</v>
      </c>
      <c r="M70" s="143">
        <f t="shared" si="5"/>
        <v>0.007737623500818935</v>
      </c>
      <c r="N70" s="142">
        <f t="shared" si="6"/>
        <v>326.346</v>
      </c>
      <c r="O70" s="602">
        <f t="shared" si="7"/>
        <v>2.525142478998256</v>
      </c>
      <c r="P70" s="142">
        <f t="shared" si="8"/>
        <v>464.25741004913607</v>
      </c>
      <c r="Q70" s="172">
        <f t="shared" si="9"/>
        <v>151.50854873989536</v>
      </c>
      <c r="S70" s="90"/>
      <c r="T70" s="90"/>
    </row>
    <row r="71" spans="1:20" ht="12.75">
      <c r="A71" s="980"/>
      <c r="B71" s="35">
        <v>8</v>
      </c>
      <c r="C71" s="34" t="s">
        <v>142</v>
      </c>
      <c r="D71" s="35">
        <v>54</v>
      </c>
      <c r="E71" s="35">
        <v>1980</v>
      </c>
      <c r="F71" s="273">
        <v>39.28</v>
      </c>
      <c r="G71" s="273">
        <v>6.29</v>
      </c>
      <c r="H71" s="614">
        <v>13.27</v>
      </c>
      <c r="I71" s="273">
        <v>19.72</v>
      </c>
      <c r="J71" s="121">
        <v>3508.9</v>
      </c>
      <c r="K71" s="273">
        <f t="shared" si="4"/>
        <v>19.72</v>
      </c>
      <c r="L71" s="121">
        <v>3508.9</v>
      </c>
      <c r="M71" s="143">
        <f t="shared" si="5"/>
        <v>0.005619994870187238</v>
      </c>
      <c r="N71" s="142">
        <f t="shared" si="6"/>
        <v>326.346</v>
      </c>
      <c r="O71" s="602">
        <f t="shared" si="7"/>
        <v>1.8340628459061243</v>
      </c>
      <c r="P71" s="142">
        <f t="shared" si="8"/>
        <v>337.19969221123426</v>
      </c>
      <c r="Q71" s="172">
        <f t="shared" si="9"/>
        <v>110.04377075436746</v>
      </c>
      <c r="S71" s="90"/>
      <c r="T71" s="90"/>
    </row>
    <row r="72" spans="1:20" ht="12.75">
      <c r="A72" s="980"/>
      <c r="B72" s="68">
        <v>9</v>
      </c>
      <c r="C72" s="34" t="s">
        <v>144</v>
      </c>
      <c r="D72" s="35">
        <v>54</v>
      </c>
      <c r="E72" s="35">
        <v>1985</v>
      </c>
      <c r="F72" s="273">
        <v>42.26</v>
      </c>
      <c r="G72" s="273">
        <v>7.91</v>
      </c>
      <c r="H72" s="614">
        <v>8.48</v>
      </c>
      <c r="I72" s="273">
        <f aca="true" t="shared" si="10" ref="I72:I83">F72-G72-H72</f>
        <v>25.869999999999994</v>
      </c>
      <c r="J72" s="121">
        <v>3480</v>
      </c>
      <c r="K72" s="273">
        <f t="shared" si="4"/>
        <v>25.869999999999994</v>
      </c>
      <c r="L72" s="35">
        <v>3480</v>
      </c>
      <c r="M72" s="143">
        <f t="shared" si="5"/>
        <v>0.00743390804597701</v>
      </c>
      <c r="N72" s="142">
        <f t="shared" si="6"/>
        <v>326.346</v>
      </c>
      <c r="O72" s="602">
        <f t="shared" si="7"/>
        <v>2.4260261551724134</v>
      </c>
      <c r="P72" s="142">
        <f t="shared" si="8"/>
        <v>446.0344827586206</v>
      </c>
      <c r="Q72" s="172">
        <f t="shared" si="9"/>
        <v>145.5615693103448</v>
      </c>
      <c r="S72" s="90"/>
      <c r="T72" s="90"/>
    </row>
    <row r="73" spans="1:20" ht="13.5" thickBot="1">
      <c r="A73" s="981"/>
      <c r="B73" s="38">
        <v>10</v>
      </c>
      <c r="C73" s="86" t="s">
        <v>141</v>
      </c>
      <c r="D73" s="38">
        <v>61</v>
      </c>
      <c r="E73" s="38">
        <v>1975</v>
      </c>
      <c r="F73" s="277">
        <v>43.51</v>
      </c>
      <c r="G73" s="277">
        <v>7.85</v>
      </c>
      <c r="H73" s="615">
        <v>9.6</v>
      </c>
      <c r="I73" s="277">
        <f t="shared" si="10"/>
        <v>26.059999999999995</v>
      </c>
      <c r="J73" s="188">
        <v>3635</v>
      </c>
      <c r="K73" s="277">
        <f t="shared" si="4"/>
        <v>26.059999999999995</v>
      </c>
      <c r="L73" s="38">
        <v>3635</v>
      </c>
      <c r="M73" s="222">
        <f t="shared" si="5"/>
        <v>0.007169188445667124</v>
      </c>
      <c r="N73" s="175">
        <f t="shared" si="6"/>
        <v>326.346</v>
      </c>
      <c r="O73" s="399">
        <f t="shared" si="7"/>
        <v>2.3396359724896834</v>
      </c>
      <c r="P73" s="175">
        <f t="shared" si="8"/>
        <v>430.15130674002745</v>
      </c>
      <c r="Q73" s="176">
        <f t="shared" si="9"/>
        <v>140.378158349381</v>
      </c>
      <c r="S73" s="90"/>
      <c r="T73" s="90"/>
    </row>
    <row r="74" spans="1:20" ht="12.75">
      <c r="A74" s="982" t="s">
        <v>47</v>
      </c>
      <c r="B74" s="332">
        <v>1</v>
      </c>
      <c r="C74" s="282" t="s">
        <v>122</v>
      </c>
      <c r="D74" s="292">
        <v>108</v>
      </c>
      <c r="E74" s="292">
        <v>1968</v>
      </c>
      <c r="F74" s="363">
        <v>71.45</v>
      </c>
      <c r="G74" s="363">
        <v>8.4</v>
      </c>
      <c r="H74" s="843">
        <v>17.2</v>
      </c>
      <c r="I74" s="363">
        <f t="shared" si="10"/>
        <v>45.85000000000001</v>
      </c>
      <c r="J74" s="371">
        <v>2558.4</v>
      </c>
      <c r="K74" s="363">
        <f t="shared" si="4"/>
        <v>45.85</v>
      </c>
      <c r="L74" s="371">
        <v>2558.4</v>
      </c>
      <c r="M74" s="298">
        <f t="shared" si="5"/>
        <v>0.017921357098186368</v>
      </c>
      <c r="N74" s="297">
        <f t="shared" si="6"/>
        <v>326.346</v>
      </c>
      <c r="O74" s="844">
        <f t="shared" si="7"/>
        <v>5.848563203564728</v>
      </c>
      <c r="P74" s="297">
        <f t="shared" si="8"/>
        <v>1075.281425891182</v>
      </c>
      <c r="Q74" s="299">
        <f t="shared" si="9"/>
        <v>350.91379221388365</v>
      </c>
      <c r="S74" s="90"/>
      <c r="T74" s="90"/>
    </row>
    <row r="75" spans="1:20" ht="12.75" customHeight="1">
      <c r="A75" s="982"/>
      <c r="B75" s="295">
        <v>2</v>
      </c>
      <c r="C75" s="284" t="s">
        <v>116</v>
      </c>
      <c r="D75" s="237">
        <v>59</v>
      </c>
      <c r="E75" s="237">
        <v>1981</v>
      </c>
      <c r="F75" s="300">
        <v>62.78</v>
      </c>
      <c r="G75" s="300">
        <v>6.58</v>
      </c>
      <c r="H75" s="569">
        <v>9.6</v>
      </c>
      <c r="I75" s="300">
        <f t="shared" si="10"/>
        <v>46.6</v>
      </c>
      <c r="J75" s="291">
        <v>3418.8</v>
      </c>
      <c r="K75" s="300">
        <f t="shared" si="4"/>
        <v>45.74400374400374</v>
      </c>
      <c r="L75" s="237">
        <v>3356</v>
      </c>
      <c r="M75" s="302">
        <f t="shared" si="5"/>
        <v>0.01363051363051363</v>
      </c>
      <c r="N75" s="301">
        <f t="shared" si="6"/>
        <v>326.346</v>
      </c>
      <c r="O75" s="844">
        <f t="shared" si="7"/>
        <v>4.4482636012636005</v>
      </c>
      <c r="P75" s="301">
        <f t="shared" si="8"/>
        <v>817.8308178308178</v>
      </c>
      <c r="Q75" s="303">
        <f t="shared" si="9"/>
        <v>266.8958160758161</v>
      </c>
      <c r="S75" s="90"/>
      <c r="T75" s="90"/>
    </row>
    <row r="76" spans="1:20" ht="12.75" customHeight="1">
      <c r="A76" s="982"/>
      <c r="B76" s="295">
        <v>3</v>
      </c>
      <c r="C76" s="284" t="s">
        <v>145</v>
      </c>
      <c r="D76" s="237">
        <v>41</v>
      </c>
      <c r="E76" s="237">
        <v>1987</v>
      </c>
      <c r="F76" s="300">
        <v>37.24</v>
      </c>
      <c r="G76" s="300">
        <v>4.12</v>
      </c>
      <c r="H76" s="569">
        <v>6.08</v>
      </c>
      <c r="I76" s="300">
        <f t="shared" si="10"/>
        <v>27.040000000000006</v>
      </c>
      <c r="J76" s="291">
        <v>2315.8</v>
      </c>
      <c r="K76" s="300">
        <f t="shared" si="4"/>
        <v>19.27758873823301</v>
      </c>
      <c r="L76" s="237">
        <v>1651</v>
      </c>
      <c r="M76" s="302">
        <f t="shared" si="5"/>
        <v>0.011676310562224719</v>
      </c>
      <c r="N76" s="301">
        <f t="shared" si="6"/>
        <v>326.346</v>
      </c>
      <c r="O76" s="844">
        <f t="shared" si="7"/>
        <v>3.810517246739788</v>
      </c>
      <c r="P76" s="301">
        <f t="shared" si="8"/>
        <v>700.5786337334831</v>
      </c>
      <c r="Q76" s="303">
        <f t="shared" si="9"/>
        <v>228.63103480438727</v>
      </c>
      <c r="S76" s="90"/>
      <c r="T76" s="90"/>
    </row>
    <row r="77" spans="1:20" ht="12.75" customHeight="1">
      <c r="A77" s="982"/>
      <c r="B77" s="295">
        <v>4</v>
      </c>
      <c r="C77" s="284" t="s">
        <v>119</v>
      </c>
      <c r="D77" s="237">
        <v>107</v>
      </c>
      <c r="E77" s="237">
        <v>1974</v>
      </c>
      <c r="F77" s="300">
        <v>66.57</v>
      </c>
      <c r="G77" s="300">
        <v>8.77</v>
      </c>
      <c r="H77" s="569">
        <v>17.04</v>
      </c>
      <c r="I77" s="300">
        <f t="shared" si="10"/>
        <v>40.76</v>
      </c>
      <c r="J77" s="291">
        <v>2580</v>
      </c>
      <c r="K77" s="300">
        <f t="shared" si="4"/>
        <v>39.54351937984496</v>
      </c>
      <c r="L77" s="237">
        <v>2503</v>
      </c>
      <c r="M77" s="302">
        <f t="shared" si="5"/>
        <v>0.0157984496124031</v>
      </c>
      <c r="N77" s="301">
        <f t="shared" si="6"/>
        <v>326.346</v>
      </c>
      <c r="O77" s="844">
        <f t="shared" si="7"/>
        <v>5.155760837209302</v>
      </c>
      <c r="P77" s="301">
        <f t="shared" si="8"/>
        <v>947.906976744186</v>
      </c>
      <c r="Q77" s="303">
        <f t="shared" si="9"/>
        <v>309.3456502325581</v>
      </c>
      <c r="S77" s="90"/>
      <c r="T77" s="90"/>
    </row>
    <row r="78" spans="1:20" ht="12.75" customHeight="1">
      <c r="A78" s="982"/>
      <c r="B78" s="295">
        <v>5</v>
      </c>
      <c r="C78" s="284" t="s">
        <v>118</v>
      </c>
      <c r="D78" s="237">
        <v>54</v>
      </c>
      <c r="E78" s="237">
        <v>1987</v>
      </c>
      <c r="F78" s="300">
        <v>54.29</v>
      </c>
      <c r="G78" s="300">
        <v>4.64</v>
      </c>
      <c r="H78" s="569">
        <v>8.4</v>
      </c>
      <c r="I78" s="300">
        <f t="shared" si="10"/>
        <v>41.25</v>
      </c>
      <c r="J78" s="291">
        <v>2177.6</v>
      </c>
      <c r="K78" s="300">
        <f t="shared" si="4"/>
        <v>41.25</v>
      </c>
      <c r="L78" s="291">
        <v>2177.6</v>
      </c>
      <c r="M78" s="302">
        <f t="shared" si="5"/>
        <v>0.01894287288758266</v>
      </c>
      <c r="N78" s="301">
        <f t="shared" si="6"/>
        <v>326.346</v>
      </c>
      <c r="O78" s="844">
        <f t="shared" si="7"/>
        <v>6.18193079537105</v>
      </c>
      <c r="P78" s="301">
        <f t="shared" si="8"/>
        <v>1136.5723732549595</v>
      </c>
      <c r="Q78" s="303">
        <f t="shared" si="9"/>
        <v>370.91584772226304</v>
      </c>
      <c r="S78" s="90"/>
      <c r="T78" s="90"/>
    </row>
    <row r="79" spans="1:20" ht="12.75" customHeight="1">
      <c r="A79" s="982"/>
      <c r="B79" s="295">
        <v>6</v>
      </c>
      <c r="C79" s="284" t="s">
        <v>120</v>
      </c>
      <c r="D79" s="237">
        <v>118</v>
      </c>
      <c r="E79" s="237">
        <v>1961</v>
      </c>
      <c r="F79" s="300">
        <v>54.19</v>
      </c>
      <c r="G79" s="300">
        <v>9.15</v>
      </c>
      <c r="H79" s="569"/>
      <c r="I79" s="300">
        <f t="shared" si="10"/>
        <v>45.04</v>
      </c>
      <c r="J79" s="291">
        <v>2641</v>
      </c>
      <c r="K79" s="300">
        <f t="shared" si="4"/>
        <v>43.095827338129496</v>
      </c>
      <c r="L79" s="237">
        <v>2527</v>
      </c>
      <c r="M79" s="302">
        <f t="shared" si="5"/>
        <v>0.017054146156758803</v>
      </c>
      <c r="N79" s="301">
        <f t="shared" si="6"/>
        <v>326.346</v>
      </c>
      <c r="O79" s="844">
        <f t="shared" si="7"/>
        <v>5.5655523816736086</v>
      </c>
      <c r="P79" s="301">
        <f t="shared" si="8"/>
        <v>1023.2487694055282</v>
      </c>
      <c r="Q79" s="303">
        <f t="shared" si="9"/>
        <v>333.9331429004165</v>
      </c>
      <c r="S79" s="90"/>
      <c r="T79" s="90"/>
    </row>
    <row r="80" spans="1:20" s="99" customFormat="1" ht="12.75" customHeight="1">
      <c r="A80" s="982"/>
      <c r="B80" s="331">
        <v>7</v>
      </c>
      <c r="C80" s="284" t="s">
        <v>117</v>
      </c>
      <c r="D80" s="237">
        <v>47</v>
      </c>
      <c r="E80" s="237">
        <v>1979</v>
      </c>
      <c r="F80" s="300">
        <v>56.02</v>
      </c>
      <c r="G80" s="300">
        <v>6.46</v>
      </c>
      <c r="H80" s="569">
        <v>7.6</v>
      </c>
      <c r="I80" s="300">
        <f t="shared" si="10"/>
        <v>41.96</v>
      </c>
      <c r="J80" s="291">
        <v>2974.6</v>
      </c>
      <c r="K80" s="300">
        <f t="shared" si="4"/>
        <v>41.16159483628051</v>
      </c>
      <c r="L80" s="237">
        <v>2918</v>
      </c>
      <c r="M80" s="302">
        <f t="shared" si="5"/>
        <v>0.014106098298930949</v>
      </c>
      <c r="N80" s="301">
        <f t="shared" si="6"/>
        <v>326.346</v>
      </c>
      <c r="O80" s="844">
        <f t="shared" si="7"/>
        <v>4.603468755462919</v>
      </c>
      <c r="P80" s="301">
        <f t="shared" si="8"/>
        <v>846.3658979358569</v>
      </c>
      <c r="Q80" s="303">
        <f t="shared" si="9"/>
        <v>276.2081253277751</v>
      </c>
      <c r="S80" s="90"/>
      <c r="T80" s="90"/>
    </row>
    <row r="81" spans="1:20" ht="12.75" customHeight="1">
      <c r="A81" s="982"/>
      <c r="B81" s="332">
        <v>8</v>
      </c>
      <c r="C81" s="284" t="s">
        <v>121</v>
      </c>
      <c r="D81" s="237">
        <v>38</v>
      </c>
      <c r="E81" s="237">
        <v>1990</v>
      </c>
      <c r="F81" s="300">
        <v>44.25</v>
      </c>
      <c r="G81" s="300">
        <v>4.31</v>
      </c>
      <c r="H81" s="569">
        <v>5.84</v>
      </c>
      <c r="I81" s="300">
        <f t="shared" si="10"/>
        <v>34.099999999999994</v>
      </c>
      <c r="J81" s="291">
        <v>2119.3</v>
      </c>
      <c r="K81" s="300">
        <f t="shared" si="4"/>
        <v>34.099999999999994</v>
      </c>
      <c r="L81" s="291">
        <v>2119.3</v>
      </c>
      <c r="M81" s="302">
        <f t="shared" si="5"/>
        <v>0.016090218468362193</v>
      </c>
      <c r="N81" s="301">
        <f t="shared" si="6"/>
        <v>326.346</v>
      </c>
      <c r="O81" s="844">
        <f t="shared" si="7"/>
        <v>5.250978436276128</v>
      </c>
      <c r="P81" s="301">
        <f t="shared" si="8"/>
        <v>965.4131081017315</v>
      </c>
      <c r="Q81" s="303">
        <f t="shared" si="9"/>
        <v>315.0587061765676</v>
      </c>
      <c r="S81" s="90"/>
      <c r="T81" s="90"/>
    </row>
    <row r="82" spans="1:20" s="99" customFormat="1" ht="12.75" customHeight="1">
      <c r="A82" s="982"/>
      <c r="B82" s="331">
        <v>9</v>
      </c>
      <c r="C82" s="284" t="s">
        <v>146</v>
      </c>
      <c r="D82" s="237">
        <v>47</v>
      </c>
      <c r="E82" s="237">
        <v>1981</v>
      </c>
      <c r="F82" s="300">
        <v>56.96</v>
      </c>
      <c r="G82" s="300">
        <v>7.23</v>
      </c>
      <c r="H82" s="569">
        <v>11.36</v>
      </c>
      <c r="I82" s="300">
        <f t="shared" si="10"/>
        <v>38.370000000000005</v>
      </c>
      <c r="J82" s="291">
        <v>2980.6</v>
      </c>
      <c r="K82" s="300">
        <f t="shared" si="4"/>
        <v>36.7402469301483</v>
      </c>
      <c r="L82" s="237">
        <v>2854</v>
      </c>
      <c r="M82" s="302">
        <f t="shared" si="5"/>
        <v>0.01287324699724888</v>
      </c>
      <c r="N82" s="301">
        <f t="shared" si="6"/>
        <v>326.346</v>
      </c>
      <c r="O82" s="844">
        <f t="shared" si="7"/>
        <v>4.2011326645641835</v>
      </c>
      <c r="P82" s="301">
        <f t="shared" si="8"/>
        <v>772.3948198349328</v>
      </c>
      <c r="Q82" s="303">
        <f t="shared" si="9"/>
        <v>252.06795987385098</v>
      </c>
      <c r="S82" s="90"/>
      <c r="T82" s="90"/>
    </row>
    <row r="83" spans="1:20" ht="12.75" customHeight="1" thickBot="1">
      <c r="A83" s="983"/>
      <c r="B83" s="296">
        <v>10</v>
      </c>
      <c r="C83" s="313" t="s">
        <v>123</v>
      </c>
      <c r="D83" s="250">
        <v>92</v>
      </c>
      <c r="E83" s="250">
        <v>1991</v>
      </c>
      <c r="F83" s="574">
        <v>91.47</v>
      </c>
      <c r="G83" s="574">
        <v>8.31</v>
      </c>
      <c r="H83" s="845">
        <v>15.12</v>
      </c>
      <c r="I83" s="574">
        <f t="shared" si="10"/>
        <v>68.03999999999999</v>
      </c>
      <c r="J83" s="581">
        <v>3720.6</v>
      </c>
      <c r="K83" s="574">
        <f t="shared" si="4"/>
        <v>64.84702467343976</v>
      </c>
      <c r="L83" s="250">
        <v>3546</v>
      </c>
      <c r="M83" s="593">
        <f t="shared" si="5"/>
        <v>0.018287373004354134</v>
      </c>
      <c r="N83" s="594">
        <f t="shared" si="6"/>
        <v>326.346</v>
      </c>
      <c r="O83" s="846">
        <f t="shared" si="7"/>
        <v>5.968011030478954</v>
      </c>
      <c r="P83" s="594">
        <f t="shared" si="8"/>
        <v>1097.2423802612482</v>
      </c>
      <c r="Q83" s="595">
        <f t="shared" si="9"/>
        <v>358.0806618287373</v>
      </c>
      <c r="S83" s="90"/>
      <c r="T83" s="90"/>
    </row>
    <row r="84" spans="1:20" ht="12.75">
      <c r="A84" s="977" t="s">
        <v>52</v>
      </c>
      <c r="B84" s="333">
        <v>1</v>
      </c>
      <c r="C84" s="289" t="s">
        <v>315</v>
      </c>
      <c r="D84" s="39">
        <v>28</v>
      </c>
      <c r="E84" s="39">
        <v>1957</v>
      </c>
      <c r="F84" s="575">
        <v>32.7</v>
      </c>
      <c r="G84" s="575"/>
      <c r="H84" s="616"/>
      <c r="I84" s="617">
        <v>32.7</v>
      </c>
      <c r="J84" s="376">
        <v>1461.6</v>
      </c>
      <c r="K84" s="575">
        <f t="shared" si="4"/>
        <v>29.087697044334984</v>
      </c>
      <c r="L84" s="376">
        <v>1300.14</v>
      </c>
      <c r="M84" s="596">
        <f t="shared" si="5"/>
        <v>0.02237274220032841</v>
      </c>
      <c r="N84" s="597">
        <f t="shared" si="6"/>
        <v>326.346</v>
      </c>
      <c r="O84" s="603">
        <f t="shared" si="7"/>
        <v>7.301254926108376</v>
      </c>
      <c r="P84" s="597">
        <f t="shared" si="8"/>
        <v>1342.3645320197047</v>
      </c>
      <c r="Q84" s="598">
        <f t="shared" si="9"/>
        <v>438.0752955665026</v>
      </c>
      <c r="S84" s="90"/>
      <c r="T84" s="90"/>
    </row>
    <row r="85" spans="1:20" ht="12.75" customHeight="1">
      <c r="A85" s="977"/>
      <c r="B85" s="40">
        <v>2</v>
      </c>
      <c r="C85" s="49" t="s">
        <v>125</v>
      </c>
      <c r="D85" s="41">
        <v>103</v>
      </c>
      <c r="E85" s="41">
        <v>1972</v>
      </c>
      <c r="F85" s="327">
        <v>74.28</v>
      </c>
      <c r="G85" s="327">
        <v>7.31</v>
      </c>
      <c r="H85" s="618">
        <v>15.9</v>
      </c>
      <c r="I85" s="327">
        <f>F85-G85-H85</f>
        <v>51.07</v>
      </c>
      <c r="J85" s="329">
        <v>2557</v>
      </c>
      <c r="K85" s="327">
        <f t="shared" si="4"/>
        <v>48.79312084473993</v>
      </c>
      <c r="L85" s="41">
        <v>2443</v>
      </c>
      <c r="M85" s="321">
        <f t="shared" si="5"/>
        <v>0.019972624168947985</v>
      </c>
      <c r="N85" s="322">
        <f t="shared" si="6"/>
        <v>326.346</v>
      </c>
      <c r="O85" s="604">
        <f t="shared" si="7"/>
        <v>6.517986007039499</v>
      </c>
      <c r="P85" s="322">
        <f t="shared" si="8"/>
        <v>1198.3574501368792</v>
      </c>
      <c r="Q85" s="323">
        <f t="shared" si="9"/>
        <v>391.07916042236997</v>
      </c>
      <c r="S85" s="90"/>
      <c r="T85" s="90"/>
    </row>
    <row r="86" spans="1:20" ht="12.75" customHeight="1">
      <c r="A86" s="977"/>
      <c r="B86" s="40">
        <v>3</v>
      </c>
      <c r="C86" s="49" t="s">
        <v>124</v>
      </c>
      <c r="D86" s="41">
        <v>77</v>
      </c>
      <c r="E86" s="41">
        <v>1960</v>
      </c>
      <c r="F86" s="327">
        <v>33.41</v>
      </c>
      <c r="G86" s="327">
        <v>4.67</v>
      </c>
      <c r="H86" s="618">
        <v>1.16</v>
      </c>
      <c r="I86" s="327">
        <f>F86-G86-H86</f>
        <v>27.579999999999995</v>
      </c>
      <c r="J86" s="329">
        <v>1264.2</v>
      </c>
      <c r="K86" s="327">
        <f t="shared" si="4"/>
        <v>27.248394241417493</v>
      </c>
      <c r="L86" s="41">
        <v>1249</v>
      </c>
      <c r="M86" s="321">
        <f t="shared" si="5"/>
        <v>0.02181616832779623</v>
      </c>
      <c r="N86" s="322">
        <f t="shared" si="6"/>
        <v>326.346</v>
      </c>
      <c r="O86" s="604">
        <f t="shared" si="7"/>
        <v>7.119619269102989</v>
      </c>
      <c r="P86" s="322">
        <f t="shared" si="8"/>
        <v>1308.970099667774</v>
      </c>
      <c r="Q86" s="323">
        <f t="shared" si="9"/>
        <v>427.1771561461794</v>
      </c>
      <c r="S86" s="90"/>
      <c r="T86" s="90"/>
    </row>
    <row r="87" spans="1:20" ht="12.75" customHeight="1">
      <c r="A87" s="977"/>
      <c r="B87" s="40">
        <v>4</v>
      </c>
      <c r="C87" s="49" t="s">
        <v>316</v>
      </c>
      <c r="D87" s="41">
        <v>18</v>
      </c>
      <c r="E87" s="41">
        <v>1959</v>
      </c>
      <c r="F87" s="327">
        <v>26.62</v>
      </c>
      <c r="G87" s="327">
        <v>1.79</v>
      </c>
      <c r="H87" s="618"/>
      <c r="I87" s="327">
        <f>F87-G87-H87</f>
        <v>24.830000000000002</v>
      </c>
      <c r="J87" s="329">
        <v>963.8</v>
      </c>
      <c r="K87" s="327">
        <f t="shared" si="4"/>
        <v>24.830000000000002</v>
      </c>
      <c r="L87" s="329">
        <v>963.8</v>
      </c>
      <c r="M87" s="321">
        <f t="shared" si="5"/>
        <v>0.02576260634986512</v>
      </c>
      <c r="N87" s="322">
        <f t="shared" si="6"/>
        <v>326.346</v>
      </c>
      <c r="O87" s="604">
        <f t="shared" si="7"/>
        <v>8.407523531853082</v>
      </c>
      <c r="P87" s="322">
        <f t="shared" si="8"/>
        <v>1545.7563809919072</v>
      </c>
      <c r="Q87" s="323">
        <f t="shared" si="9"/>
        <v>504.45141191118495</v>
      </c>
      <c r="S87" s="90"/>
      <c r="T87" s="90"/>
    </row>
    <row r="88" spans="1:20" ht="12.75" customHeight="1">
      <c r="A88" s="977"/>
      <c r="B88" s="40">
        <v>5</v>
      </c>
      <c r="C88" s="49" t="s">
        <v>127</v>
      </c>
      <c r="D88" s="41">
        <v>25</v>
      </c>
      <c r="E88" s="41">
        <v>1957</v>
      </c>
      <c r="F88" s="327">
        <v>41.39</v>
      </c>
      <c r="G88" s="327"/>
      <c r="H88" s="618"/>
      <c r="I88" s="619">
        <v>41.39</v>
      </c>
      <c r="J88" s="329">
        <v>1561.5</v>
      </c>
      <c r="K88" s="327">
        <f t="shared" si="4"/>
        <v>41.39</v>
      </c>
      <c r="L88" s="329">
        <v>1561.5</v>
      </c>
      <c r="M88" s="321">
        <f t="shared" si="5"/>
        <v>0.026506564201088698</v>
      </c>
      <c r="N88" s="322">
        <f t="shared" si="6"/>
        <v>326.346</v>
      </c>
      <c r="O88" s="604">
        <f t="shared" si="7"/>
        <v>8.650311200768492</v>
      </c>
      <c r="P88" s="322">
        <f t="shared" si="8"/>
        <v>1590.3938520653219</v>
      </c>
      <c r="Q88" s="323">
        <f t="shared" si="9"/>
        <v>519.0186720461096</v>
      </c>
      <c r="S88" s="90"/>
      <c r="T88" s="90"/>
    </row>
    <row r="89" spans="1:20" ht="12.75" customHeight="1">
      <c r="A89" s="977"/>
      <c r="B89" s="40">
        <v>6</v>
      </c>
      <c r="C89" s="49" t="s">
        <v>126</v>
      </c>
      <c r="D89" s="41">
        <v>55</v>
      </c>
      <c r="E89" s="41">
        <v>1977</v>
      </c>
      <c r="F89" s="327">
        <v>61.83</v>
      </c>
      <c r="G89" s="327">
        <v>3.92</v>
      </c>
      <c r="H89" s="618">
        <v>8.56</v>
      </c>
      <c r="I89" s="327">
        <f>F89-G89-H89</f>
        <v>49.349999999999994</v>
      </c>
      <c r="J89" s="329">
        <v>2217.3</v>
      </c>
      <c r="K89" s="327">
        <f t="shared" si="4"/>
        <v>49.349999999999994</v>
      </c>
      <c r="L89" s="329">
        <v>2217.3</v>
      </c>
      <c r="M89" s="321">
        <f t="shared" si="5"/>
        <v>0.022256798809362734</v>
      </c>
      <c r="N89" s="322">
        <f t="shared" si="6"/>
        <v>326.346</v>
      </c>
      <c r="O89" s="604">
        <f t="shared" si="7"/>
        <v>7.2634172642402905</v>
      </c>
      <c r="P89" s="322">
        <f t="shared" si="8"/>
        <v>1335.4079285617643</v>
      </c>
      <c r="Q89" s="323">
        <f t="shared" si="9"/>
        <v>435.80503585441755</v>
      </c>
      <c r="S89" s="90"/>
      <c r="T89" s="90"/>
    </row>
    <row r="90" spans="1:20" ht="12.75" customHeight="1">
      <c r="A90" s="977"/>
      <c r="B90" s="40">
        <v>7</v>
      </c>
      <c r="C90" s="49" t="s">
        <v>317</v>
      </c>
      <c r="D90" s="41">
        <v>20</v>
      </c>
      <c r="E90" s="41">
        <v>1959</v>
      </c>
      <c r="F90" s="327">
        <v>25.43</v>
      </c>
      <c r="G90" s="327">
        <v>2.74</v>
      </c>
      <c r="H90" s="618"/>
      <c r="I90" s="327">
        <f>F90-G90-H90</f>
        <v>22.689999999999998</v>
      </c>
      <c r="J90" s="329">
        <v>985.4</v>
      </c>
      <c r="K90" s="327">
        <f t="shared" si="4"/>
        <v>22.689999999999998</v>
      </c>
      <c r="L90" s="329">
        <v>985.4</v>
      </c>
      <c r="M90" s="321">
        <f t="shared" si="5"/>
        <v>0.023026182261010754</v>
      </c>
      <c r="N90" s="322">
        <f t="shared" si="6"/>
        <v>326.346</v>
      </c>
      <c r="O90" s="604">
        <f t="shared" si="7"/>
        <v>7.514502476151816</v>
      </c>
      <c r="P90" s="322">
        <f t="shared" si="8"/>
        <v>1381.570935660645</v>
      </c>
      <c r="Q90" s="323">
        <f t="shared" si="9"/>
        <v>450.87014856910884</v>
      </c>
      <c r="S90" s="90"/>
      <c r="T90" s="90"/>
    </row>
    <row r="91" spans="1:20" ht="13.5" customHeight="1">
      <c r="A91" s="977"/>
      <c r="B91" s="334">
        <v>8</v>
      </c>
      <c r="C91" s="49" t="s">
        <v>129</v>
      </c>
      <c r="D91" s="41">
        <v>63</v>
      </c>
      <c r="E91" s="41">
        <v>1960</v>
      </c>
      <c r="F91" s="327">
        <v>31.72</v>
      </c>
      <c r="G91" s="327">
        <v>4.38</v>
      </c>
      <c r="H91" s="618"/>
      <c r="I91" s="327">
        <f>F91-G91-H91</f>
        <v>27.34</v>
      </c>
      <c r="J91" s="329">
        <v>924</v>
      </c>
      <c r="K91" s="327">
        <f t="shared" si="4"/>
        <v>26.097272727272728</v>
      </c>
      <c r="L91" s="41">
        <v>882</v>
      </c>
      <c r="M91" s="321">
        <f t="shared" si="5"/>
        <v>0.029588744588744588</v>
      </c>
      <c r="N91" s="322">
        <f t="shared" si="6"/>
        <v>326.346</v>
      </c>
      <c r="O91" s="604">
        <f t="shared" si="7"/>
        <v>9.65616844155844</v>
      </c>
      <c r="P91" s="322">
        <f t="shared" si="8"/>
        <v>1775.3246753246751</v>
      </c>
      <c r="Q91" s="323">
        <f t="shared" si="9"/>
        <v>579.3701064935065</v>
      </c>
      <c r="S91" s="90"/>
      <c r="T91" s="90"/>
    </row>
    <row r="92" spans="1:20" ht="12.75" customHeight="1">
      <c r="A92" s="977"/>
      <c r="B92" s="40">
        <v>9</v>
      </c>
      <c r="C92" s="49" t="s">
        <v>128</v>
      </c>
      <c r="D92" s="41">
        <v>19</v>
      </c>
      <c r="E92" s="41">
        <v>1959</v>
      </c>
      <c r="F92" s="327">
        <v>21.56</v>
      </c>
      <c r="G92" s="327">
        <v>2.53</v>
      </c>
      <c r="H92" s="618"/>
      <c r="I92" s="327">
        <f>F92-G92-H92</f>
        <v>19.029999999999998</v>
      </c>
      <c r="J92" s="329">
        <v>1005.8</v>
      </c>
      <c r="K92" s="327">
        <f t="shared" si="4"/>
        <v>19.029999999999998</v>
      </c>
      <c r="L92" s="329">
        <v>1005.8</v>
      </c>
      <c r="M92" s="321">
        <f t="shared" si="5"/>
        <v>0.018920262477629745</v>
      </c>
      <c r="N92" s="322">
        <f t="shared" si="6"/>
        <v>326.346</v>
      </c>
      <c r="O92" s="604">
        <f t="shared" si="7"/>
        <v>6.174551978524557</v>
      </c>
      <c r="P92" s="322">
        <f t="shared" si="8"/>
        <v>1135.2157486577848</v>
      </c>
      <c r="Q92" s="323">
        <f t="shared" si="9"/>
        <v>370.4731187114735</v>
      </c>
      <c r="S92" s="90"/>
      <c r="T92" s="90"/>
    </row>
    <row r="93" spans="1:20" ht="12.75" customHeight="1" thickBot="1">
      <c r="A93" s="978"/>
      <c r="B93" s="134">
        <v>10</v>
      </c>
      <c r="C93" s="51" t="s">
        <v>318</v>
      </c>
      <c r="D93" s="46">
        <v>8</v>
      </c>
      <c r="E93" s="46">
        <v>1901</v>
      </c>
      <c r="F93" s="328">
        <v>9.87</v>
      </c>
      <c r="G93" s="328"/>
      <c r="H93" s="620"/>
      <c r="I93" s="328">
        <v>9.87</v>
      </c>
      <c r="J93" s="373">
        <v>330</v>
      </c>
      <c r="K93" s="328">
        <f t="shared" si="4"/>
        <v>9.87</v>
      </c>
      <c r="L93" s="46">
        <v>330</v>
      </c>
      <c r="M93" s="318">
        <f t="shared" si="5"/>
        <v>0.029909090909090906</v>
      </c>
      <c r="N93" s="319">
        <f t="shared" si="6"/>
        <v>326.346</v>
      </c>
      <c r="O93" s="605">
        <f t="shared" si="7"/>
        <v>9.760712181818182</v>
      </c>
      <c r="P93" s="319">
        <f t="shared" si="8"/>
        <v>1794.5454545454545</v>
      </c>
      <c r="Q93" s="320">
        <f t="shared" si="9"/>
        <v>585.6427309090909</v>
      </c>
      <c r="S93" s="90"/>
      <c r="T93" s="90"/>
    </row>
    <row r="94" spans="3:20" ht="12.75">
      <c r="C94" s="1"/>
      <c r="S94" s="90"/>
      <c r="T94" s="90"/>
    </row>
    <row r="95" spans="1:20" ht="15">
      <c r="A95" s="948" t="s">
        <v>59</v>
      </c>
      <c r="B95" s="948"/>
      <c r="C95" s="948"/>
      <c r="D95" s="948"/>
      <c r="E95" s="948"/>
      <c r="F95" s="948"/>
      <c r="G95" s="948"/>
      <c r="H95" s="948"/>
      <c r="I95" s="948"/>
      <c r="J95" s="948"/>
      <c r="K95" s="948"/>
      <c r="L95" s="948"/>
      <c r="M95" s="948"/>
      <c r="N95" s="948"/>
      <c r="O95" s="948"/>
      <c r="P95" s="948"/>
      <c r="Q95" s="948"/>
      <c r="S95" s="90"/>
      <c r="T95" s="90"/>
    </row>
    <row r="96" spans="1:20" ht="13.5" thickBot="1">
      <c r="A96" s="883" t="s">
        <v>883</v>
      </c>
      <c r="B96" s="883"/>
      <c r="C96" s="883"/>
      <c r="D96" s="883"/>
      <c r="E96" s="883"/>
      <c r="F96" s="883"/>
      <c r="G96" s="883"/>
      <c r="H96" s="883"/>
      <c r="I96" s="883"/>
      <c r="J96" s="883"/>
      <c r="K96" s="883"/>
      <c r="L96" s="883"/>
      <c r="M96" s="883"/>
      <c r="N96" s="883"/>
      <c r="O96" s="883"/>
      <c r="P96" s="883"/>
      <c r="Q96" s="883"/>
      <c r="S96" s="90"/>
      <c r="T96" s="90"/>
    </row>
    <row r="97" spans="1:20" ht="12.75" customHeight="1">
      <c r="A97" s="887" t="s">
        <v>1</v>
      </c>
      <c r="B97" s="889" t="s">
        <v>0</v>
      </c>
      <c r="C97" s="857" t="s">
        <v>2</v>
      </c>
      <c r="D97" s="857" t="s">
        <v>3</v>
      </c>
      <c r="E97" s="857" t="s">
        <v>13</v>
      </c>
      <c r="F97" s="870" t="s">
        <v>14</v>
      </c>
      <c r="G97" s="871"/>
      <c r="H97" s="871"/>
      <c r="I97" s="872"/>
      <c r="J97" s="857" t="s">
        <v>4</v>
      </c>
      <c r="K97" s="857" t="s">
        <v>15</v>
      </c>
      <c r="L97" s="857" t="s">
        <v>5</v>
      </c>
      <c r="M97" s="857" t="s">
        <v>6</v>
      </c>
      <c r="N97" s="857" t="s">
        <v>16</v>
      </c>
      <c r="O97" s="857" t="s">
        <v>17</v>
      </c>
      <c r="P97" s="857" t="s">
        <v>25</v>
      </c>
      <c r="Q97" s="988" t="s">
        <v>26</v>
      </c>
      <c r="S97" s="90"/>
      <c r="T97" s="90"/>
    </row>
    <row r="98" spans="1:20" ht="55.5" customHeight="1" thickBot="1">
      <c r="A98" s="901"/>
      <c r="B98" s="902"/>
      <c r="C98" s="903"/>
      <c r="D98" s="903"/>
      <c r="E98" s="903"/>
      <c r="F98" s="20" t="s">
        <v>18</v>
      </c>
      <c r="G98" s="21" t="s">
        <v>19</v>
      </c>
      <c r="H98" s="21" t="s">
        <v>32</v>
      </c>
      <c r="I98" s="20" t="s">
        <v>21</v>
      </c>
      <c r="J98" s="903"/>
      <c r="K98" s="903"/>
      <c r="L98" s="903"/>
      <c r="M98" s="903"/>
      <c r="N98" s="903"/>
      <c r="O98" s="903"/>
      <c r="P98" s="903"/>
      <c r="Q98" s="989"/>
      <c r="S98" s="90"/>
      <c r="T98" s="90"/>
    </row>
    <row r="99" spans="1:20" ht="13.5" customHeight="1" thickBot="1">
      <c r="A99" s="22"/>
      <c r="B99" s="23"/>
      <c r="C99" s="24"/>
      <c r="D99" s="25" t="s">
        <v>7</v>
      </c>
      <c r="E99" s="26" t="s">
        <v>8</v>
      </c>
      <c r="F99" s="26" t="s">
        <v>9</v>
      </c>
      <c r="G99" s="26" t="s">
        <v>9</v>
      </c>
      <c r="H99" s="26" t="s">
        <v>9</v>
      </c>
      <c r="I99" s="26" t="s">
        <v>9</v>
      </c>
      <c r="J99" s="26" t="s">
        <v>22</v>
      </c>
      <c r="K99" s="26" t="s">
        <v>9</v>
      </c>
      <c r="L99" s="26" t="s">
        <v>22</v>
      </c>
      <c r="M99" s="26" t="s">
        <v>147</v>
      </c>
      <c r="N99" s="27" t="s">
        <v>10</v>
      </c>
      <c r="O99" s="26" t="s">
        <v>148</v>
      </c>
      <c r="P99" s="27" t="s">
        <v>27</v>
      </c>
      <c r="Q99" s="28" t="s">
        <v>28</v>
      </c>
      <c r="S99" s="90"/>
      <c r="T99" s="90"/>
    </row>
    <row r="100" spans="1:20" ht="12.75" customHeight="1">
      <c r="A100" s="939" t="s">
        <v>313</v>
      </c>
      <c r="B100" s="127">
        <v>1</v>
      </c>
      <c r="C100" s="840" t="s">
        <v>884</v>
      </c>
      <c r="D100" s="30">
        <v>55</v>
      </c>
      <c r="E100" s="30">
        <v>2008</v>
      </c>
      <c r="F100" s="509">
        <v>24.806</v>
      </c>
      <c r="G100" s="509">
        <v>9.078</v>
      </c>
      <c r="H100" s="509">
        <v>4.4</v>
      </c>
      <c r="I100" s="509">
        <f>F100-G100-H100</f>
        <v>11.328000000000001</v>
      </c>
      <c r="J100" s="576">
        <v>4430.33</v>
      </c>
      <c r="K100" s="509">
        <f>I100</f>
        <v>11.328000000000001</v>
      </c>
      <c r="L100" s="576">
        <f>J100</f>
        <v>4430.33</v>
      </c>
      <c r="M100" s="582">
        <f>K100/L100</f>
        <v>0.0025569201391318483</v>
      </c>
      <c r="N100" s="269">
        <v>282.31</v>
      </c>
      <c r="O100" s="839">
        <f>M100*N100</f>
        <v>0.721844124478312</v>
      </c>
      <c r="P100" s="839">
        <f>M100*60*1000</f>
        <v>153.4152083479109</v>
      </c>
      <c r="Q100" s="259">
        <f>P100*N100/1000</f>
        <v>43.310647468698726</v>
      </c>
      <c r="S100" s="90"/>
      <c r="T100" s="90"/>
    </row>
    <row r="101" spans="1:20" ht="12.75">
      <c r="A101" s="940"/>
      <c r="B101" s="128">
        <v>2</v>
      </c>
      <c r="C101" s="841" t="s">
        <v>885</v>
      </c>
      <c r="D101" s="31">
        <v>50</v>
      </c>
      <c r="E101" s="31">
        <v>2007</v>
      </c>
      <c r="F101" s="150">
        <v>19.812</v>
      </c>
      <c r="G101" s="150">
        <v>7.038</v>
      </c>
      <c r="H101" s="150">
        <v>4.08</v>
      </c>
      <c r="I101" s="255">
        <f aca="true" t="shared" si="11" ref="I101:I139">F101-G101-H101</f>
        <v>8.694</v>
      </c>
      <c r="J101" s="180">
        <v>2638.84</v>
      </c>
      <c r="K101" s="255">
        <f aca="true" t="shared" si="12" ref="K101:L139">I101</f>
        <v>8.694</v>
      </c>
      <c r="L101" s="96">
        <f t="shared" si="12"/>
        <v>2638.84</v>
      </c>
      <c r="M101" s="137">
        <f aca="true" t="shared" si="13" ref="M101:M109">K101/L101</f>
        <v>0.0032946294583983873</v>
      </c>
      <c r="N101" s="256">
        <v>282.31</v>
      </c>
      <c r="O101" s="136">
        <f aca="true" t="shared" si="14" ref="O101:O119">M101*N101</f>
        <v>0.9301068424004487</v>
      </c>
      <c r="P101" s="258">
        <f aca="true" t="shared" si="15" ref="P101:P119">M101*60*1000</f>
        <v>197.67776750390323</v>
      </c>
      <c r="Q101" s="138">
        <f aca="true" t="shared" si="16" ref="Q101:Q119">P101*N101/1000</f>
        <v>55.80641054402692</v>
      </c>
      <c r="S101" s="90"/>
      <c r="T101" s="90"/>
    </row>
    <row r="102" spans="1:20" ht="12.75">
      <c r="A102" s="940"/>
      <c r="B102" s="128">
        <v>3</v>
      </c>
      <c r="C102" s="841" t="s">
        <v>886</v>
      </c>
      <c r="D102" s="31">
        <v>8</v>
      </c>
      <c r="E102" s="31">
        <v>1928</v>
      </c>
      <c r="F102" s="150">
        <v>3.43</v>
      </c>
      <c r="G102" s="150">
        <v>0.497376</v>
      </c>
      <c r="H102" s="150">
        <v>0.09</v>
      </c>
      <c r="I102" s="255">
        <f t="shared" si="11"/>
        <v>2.8426240000000003</v>
      </c>
      <c r="J102" s="180">
        <v>727.91</v>
      </c>
      <c r="K102" s="255">
        <f t="shared" si="12"/>
        <v>2.8426240000000003</v>
      </c>
      <c r="L102" s="96">
        <f t="shared" si="12"/>
        <v>727.91</v>
      </c>
      <c r="M102" s="137">
        <f t="shared" si="13"/>
        <v>0.00390518608069679</v>
      </c>
      <c r="N102" s="256">
        <v>282.31</v>
      </c>
      <c r="O102" s="136">
        <f t="shared" si="14"/>
        <v>1.1024730824415108</v>
      </c>
      <c r="P102" s="258">
        <f t="shared" si="15"/>
        <v>234.31116484180743</v>
      </c>
      <c r="Q102" s="138">
        <f t="shared" si="16"/>
        <v>66.14838494649065</v>
      </c>
      <c r="S102" s="90"/>
      <c r="T102" s="90"/>
    </row>
    <row r="103" spans="1:20" ht="12.75">
      <c r="A103" s="940"/>
      <c r="B103" s="128">
        <v>4</v>
      </c>
      <c r="C103" s="841" t="s">
        <v>887</v>
      </c>
      <c r="D103" s="31">
        <v>72</v>
      </c>
      <c r="E103" s="31">
        <v>1989</v>
      </c>
      <c r="F103" s="150">
        <v>31.7</v>
      </c>
      <c r="G103" s="150">
        <v>8.60643</v>
      </c>
      <c r="H103" s="150">
        <v>7.2</v>
      </c>
      <c r="I103" s="255">
        <f t="shared" si="11"/>
        <v>15.89357</v>
      </c>
      <c r="J103" s="180">
        <v>3814.69</v>
      </c>
      <c r="K103" s="255">
        <f t="shared" si="12"/>
        <v>15.89357</v>
      </c>
      <c r="L103" s="96">
        <f t="shared" si="12"/>
        <v>3814.69</v>
      </c>
      <c r="M103" s="137">
        <f t="shared" si="13"/>
        <v>0.004166411949594856</v>
      </c>
      <c r="N103" s="256">
        <v>282.31</v>
      </c>
      <c r="O103" s="136">
        <f t="shared" si="14"/>
        <v>1.1762197574901239</v>
      </c>
      <c r="P103" s="258">
        <f t="shared" si="15"/>
        <v>249.98471697569136</v>
      </c>
      <c r="Q103" s="138">
        <f t="shared" si="16"/>
        <v>70.57318544940742</v>
      </c>
      <c r="S103" s="90"/>
      <c r="T103" s="90"/>
    </row>
    <row r="104" spans="1:20" ht="12.75">
      <c r="A104" s="940"/>
      <c r="B104" s="128">
        <v>5</v>
      </c>
      <c r="C104" s="841" t="s">
        <v>888</v>
      </c>
      <c r="D104" s="31">
        <v>21</v>
      </c>
      <c r="E104" s="31">
        <v>2004</v>
      </c>
      <c r="F104" s="150">
        <v>9.27</v>
      </c>
      <c r="G104" s="150">
        <v>2.108</v>
      </c>
      <c r="H104" s="150"/>
      <c r="I104" s="255">
        <f t="shared" si="11"/>
        <v>7.161999999999999</v>
      </c>
      <c r="J104" s="180">
        <v>1495.16</v>
      </c>
      <c r="K104" s="255">
        <f t="shared" si="12"/>
        <v>7.161999999999999</v>
      </c>
      <c r="L104" s="96">
        <f t="shared" si="12"/>
        <v>1495.16</v>
      </c>
      <c r="M104" s="137">
        <f t="shared" si="13"/>
        <v>0.004790122796222477</v>
      </c>
      <c r="N104" s="256">
        <v>282.31</v>
      </c>
      <c r="O104" s="136">
        <f t="shared" si="14"/>
        <v>1.3522995666015674</v>
      </c>
      <c r="P104" s="258">
        <f t="shared" si="15"/>
        <v>287.40736777334865</v>
      </c>
      <c r="Q104" s="138">
        <f t="shared" si="16"/>
        <v>81.13797399609406</v>
      </c>
      <c r="S104" s="90"/>
      <c r="T104" s="90"/>
    </row>
    <row r="105" spans="1:20" ht="12.75">
      <c r="A105" s="940"/>
      <c r="B105" s="128">
        <v>6</v>
      </c>
      <c r="C105" s="841" t="s">
        <v>889</v>
      </c>
      <c r="D105" s="31">
        <v>80</v>
      </c>
      <c r="E105" s="31">
        <v>1953</v>
      </c>
      <c r="F105" s="150">
        <v>33</v>
      </c>
      <c r="G105" s="150">
        <v>5.05575</v>
      </c>
      <c r="H105" s="150">
        <v>8</v>
      </c>
      <c r="I105" s="255">
        <f t="shared" si="11"/>
        <v>19.94425</v>
      </c>
      <c r="J105" s="180">
        <v>3877.54</v>
      </c>
      <c r="K105" s="255">
        <f t="shared" si="12"/>
        <v>19.94425</v>
      </c>
      <c r="L105" s="96">
        <f t="shared" si="12"/>
        <v>3877.54</v>
      </c>
      <c r="M105" s="137">
        <f t="shared" si="13"/>
        <v>0.005143531723721741</v>
      </c>
      <c r="N105" s="256">
        <v>282.31</v>
      </c>
      <c r="O105" s="136">
        <f t="shared" si="14"/>
        <v>1.4520704409238847</v>
      </c>
      <c r="P105" s="258">
        <f t="shared" si="15"/>
        <v>308.61190342330445</v>
      </c>
      <c r="Q105" s="138">
        <f t="shared" si="16"/>
        <v>87.12422645543307</v>
      </c>
      <c r="S105" s="90"/>
      <c r="T105" s="90"/>
    </row>
    <row r="106" spans="1:20" ht="12.75">
      <c r="A106" s="940"/>
      <c r="B106" s="128">
        <v>7</v>
      </c>
      <c r="C106" s="841" t="s">
        <v>890</v>
      </c>
      <c r="D106" s="31">
        <v>50</v>
      </c>
      <c r="E106" s="31">
        <v>1974</v>
      </c>
      <c r="F106" s="150">
        <v>26</v>
      </c>
      <c r="G106" s="150">
        <v>5.84697</v>
      </c>
      <c r="H106" s="150">
        <v>4.79</v>
      </c>
      <c r="I106" s="255">
        <f t="shared" si="11"/>
        <v>15.363030000000002</v>
      </c>
      <c r="J106" s="180">
        <v>2574.58</v>
      </c>
      <c r="K106" s="255">
        <f t="shared" si="12"/>
        <v>15.363030000000002</v>
      </c>
      <c r="L106" s="96">
        <f t="shared" si="12"/>
        <v>2574.58</v>
      </c>
      <c r="M106" s="137">
        <f t="shared" si="13"/>
        <v>0.005967198533353014</v>
      </c>
      <c r="N106" s="256">
        <v>282.31</v>
      </c>
      <c r="O106" s="136">
        <f t="shared" si="14"/>
        <v>1.6845998179508892</v>
      </c>
      <c r="P106" s="258">
        <f t="shared" si="15"/>
        <v>358.03191200118084</v>
      </c>
      <c r="Q106" s="138">
        <f t="shared" si="16"/>
        <v>101.07598907705336</v>
      </c>
      <c r="S106" s="90"/>
      <c r="T106" s="90"/>
    </row>
    <row r="107" spans="1:20" ht="12.75">
      <c r="A107" s="940"/>
      <c r="B107" s="128">
        <v>8</v>
      </c>
      <c r="C107" s="841" t="s">
        <v>891</v>
      </c>
      <c r="D107" s="31">
        <v>6</v>
      </c>
      <c r="E107" s="31">
        <v>1900</v>
      </c>
      <c r="F107" s="150">
        <v>2.726</v>
      </c>
      <c r="G107" s="150"/>
      <c r="H107" s="150"/>
      <c r="I107" s="255">
        <f t="shared" si="11"/>
        <v>2.726</v>
      </c>
      <c r="J107" s="180">
        <v>436.23</v>
      </c>
      <c r="K107" s="255">
        <f t="shared" si="12"/>
        <v>2.726</v>
      </c>
      <c r="L107" s="96">
        <f t="shared" si="12"/>
        <v>436.23</v>
      </c>
      <c r="M107" s="137">
        <f t="shared" si="13"/>
        <v>0.006248997088691745</v>
      </c>
      <c r="N107" s="256">
        <v>282.31</v>
      </c>
      <c r="O107" s="136">
        <f t="shared" si="14"/>
        <v>1.7641543681085665</v>
      </c>
      <c r="P107" s="258">
        <f t="shared" si="15"/>
        <v>374.9398253215047</v>
      </c>
      <c r="Q107" s="138">
        <f t="shared" si="16"/>
        <v>105.84926208651399</v>
      </c>
      <c r="S107" s="90"/>
      <c r="T107" s="90"/>
    </row>
    <row r="108" spans="1:20" ht="12.75">
      <c r="A108" s="940"/>
      <c r="B108" s="128">
        <v>9</v>
      </c>
      <c r="C108" s="841" t="s">
        <v>892</v>
      </c>
      <c r="D108" s="31">
        <v>13</v>
      </c>
      <c r="E108" s="31">
        <v>2006</v>
      </c>
      <c r="F108" s="150">
        <v>20</v>
      </c>
      <c r="G108" s="150">
        <v>3.57</v>
      </c>
      <c r="H108" s="150">
        <v>2.35</v>
      </c>
      <c r="I108" s="255">
        <f t="shared" si="11"/>
        <v>14.08</v>
      </c>
      <c r="J108" s="180">
        <v>2000.03</v>
      </c>
      <c r="K108" s="255">
        <f t="shared" si="12"/>
        <v>14.08</v>
      </c>
      <c r="L108" s="96">
        <f t="shared" si="12"/>
        <v>2000.03</v>
      </c>
      <c r="M108" s="137">
        <f t="shared" si="13"/>
        <v>0.007039894401583977</v>
      </c>
      <c r="N108" s="256">
        <v>282.31</v>
      </c>
      <c r="O108" s="136">
        <f t="shared" si="14"/>
        <v>1.9874325885111725</v>
      </c>
      <c r="P108" s="258">
        <f t="shared" si="15"/>
        <v>422.3936640950386</v>
      </c>
      <c r="Q108" s="138">
        <f t="shared" si="16"/>
        <v>119.24595531067035</v>
      </c>
      <c r="S108" s="90"/>
      <c r="T108" s="90"/>
    </row>
    <row r="109" spans="1:20" ht="12.75" customHeight="1" thickBot="1">
      <c r="A109" s="941"/>
      <c r="B109" s="335">
        <v>10</v>
      </c>
      <c r="C109" s="842" t="s">
        <v>893</v>
      </c>
      <c r="D109" s="65">
        <v>36</v>
      </c>
      <c r="E109" s="65">
        <v>1982</v>
      </c>
      <c r="F109" s="220">
        <v>22.618</v>
      </c>
      <c r="G109" s="220">
        <v>2.20758</v>
      </c>
      <c r="H109" s="220">
        <v>3.54</v>
      </c>
      <c r="I109" s="220">
        <f t="shared" si="11"/>
        <v>16.87042</v>
      </c>
      <c r="J109" s="349">
        <v>2244.48</v>
      </c>
      <c r="K109" s="220">
        <f t="shared" si="12"/>
        <v>16.87042</v>
      </c>
      <c r="L109" s="349">
        <f t="shared" si="12"/>
        <v>2244.48</v>
      </c>
      <c r="M109" s="140">
        <f t="shared" si="13"/>
        <v>0.007516404690618762</v>
      </c>
      <c r="N109" s="139">
        <v>282.31</v>
      </c>
      <c r="O109" s="647">
        <f t="shared" si="14"/>
        <v>2.1219562082085828</v>
      </c>
      <c r="P109" s="139">
        <f t="shared" si="15"/>
        <v>450.98428143712573</v>
      </c>
      <c r="Q109" s="141">
        <f t="shared" si="16"/>
        <v>127.31737249251498</v>
      </c>
      <c r="S109" s="90"/>
      <c r="T109" s="90"/>
    </row>
    <row r="110" spans="1:20" ht="12.75" customHeight="1">
      <c r="A110" s="942" t="s">
        <v>33</v>
      </c>
      <c r="B110" s="131">
        <v>1</v>
      </c>
      <c r="C110" s="347" t="s">
        <v>894</v>
      </c>
      <c r="D110" s="348">
        <v>60</v>
      </c>
      <c r="E110" s="348">
        <v>1989</v>
      </c>
      <c r="F110" s="279">
        <v>31.01033</v>
      </c>
      <c r="G110" s="279">
        <v>5.51093</v>
      </c>
      <c r="H110" s="279">
        <v>5.97</v>
      </c>
      <c r="I110" s="279">
        <f t="shared" si="11"/>
        <v>19.529400000000003</v>
      </c>
      <c r="J110" s="124">
        <v>2379.73</v>
      </c>
      <c r="K110" s="279">
        <f t="shared" si="12"/>
        <v>19.529400000000003</v>
      </c>
      <c r="L110" s="124">
        <f t="shared" si="12"/>
        <v>2379.73</v>
      </c>
      <c r="M110" s="151">
        <f>K110/L110</f>
        <v>0.008206561248545003</v>
      </c>
      <c r="N110" s="152">
        <v>282.31</v>
      </c>
      <c r="O110" s="152">
        <f t="shared" si="14"/>
        <v>2.3167943060767398</v>
      </c>
      <c r="P110" s="152">
        <f t="shared" si="15"/>
        <v>492.3936749127002</v>
      </c>
      <c r="Q110" s="174">
        <f t="shared" si="16"/>
        <v>139.0076583646044</v>
      </c>
      <c r="S110" s="90"/>
      <c r="T110" s="90"/>
    </row>
    <row r="111" spans="1:20" ht="12.75">
      <c r="A111" s="943"/>
      <c r="B111" s="132">
        <v>2</v>
      </c>
      <c r="C111" s="270" t="s">
        <v>895</v>
      </c>
      <c r="D111" s="271">
        <v>33</v>
      </c>
      <c r="E111" s="271">
        <v>1991</v>
      </c>
      <c r="F111" s="273">
        <v>48.57306</v>
      </c>
      <c r="G111" s="273">
        <v>7.63567</v>
      </c>
      <c r="H111" s="273">
        <v>7.2</v>
      </c>
      <c r="I111" s="279">
        <f t="shared" si="11"/>
        <v>33.73739</v>
      </c>
      <c r="J111" s="121">
        <v>3837.61</v>
      </c>
      <c r="K111" s="279">
        <f t="shared" si="12"/>
        <v>33.73739</v>
      </c>
      <c r="L111" s="124">
        <f t="shared" si="12"/>
        <v>3837.61</v>
      </c>
      <c r="M111" s="151">
        <f>K111/L111</f>
        <v>0.0087912502833795</v>
      </c>
      <c r="N111" s="152">
        <v>282.31</v>
      </c>
      <c r="O111" s="152">
        <f t="shared" si="14"/>
        <v>2.4818578675008665</v>
      </c>
      <c r="P111" s="152">
        <f t="shared" si="15"/>
        <v>527.47501700277</v>
      </c>
      <c r="Q111" s="174">
        <f t="shared" si="16"/>
        <v>148.911472050052</v>
      </c>
      <c r="S111" s="90"/>
      <c r="T111" s="90"/>
    </row>
    <row r="112" spans="1:20" ht="12.75">
      <c r="A112" s="943"/>
      <c r="B112" s="132">
        <v>3</v>
      </c>
      <c r="C112" s="34" t="s">
        <v>896</v>
      </c>
      <c r="D112" s="35">
        <v>40</v>
      </c>
      <c r="E112" s="35">
        <v>1981</v>
      </c>
      <c r="F112" s="273">
        <v>28.9</v>
      </c>
      <c r="G112" s="273">
        <v>5.39712</v>
      </c>
      <c r="H112" s="273">
        <v>4</v>
      </c>
      <c r="I112" s="279">
        <f t="shared" si="11"/>
        <v>19.502879999999998</v>
      </c>
      <c r="J112" s="121">
        <v>2188.58</v>
      </c>
      <c r="K112" s="279">
        <f t="shared" si="12"/>
        <v>19.502879999999998</v>
      </c>
      <c r="L112" s="124">
        <f t="shared" si="12"/>
        <v>2188.58</v>
      </c>
      <c r="M112" s="143">
        <f aca="true" t="shared" si="17" ref="M112:M119">K112/L112</f>
        <v>0.008911202697639564</v>
      </c>
      <c r="N112" s="152">
        <v>282.31</v>
      </c>
      <c r="O112" s="152">
        <f t="shared" si="14"/>
        <v>2.5157216335706254</v>
      </c>
      <c r="P112" s="152">
        <f t="shared" si="15"/>
        <v>534.6721618583739</v>
      </c>
      <c r="Q112" s="172">
        <f t="shared" si="16"/>
        <v>150.94329801423754</v>
      </c>
      <c r="S112" s="90"/>
      <c r="T112" s="90"/>
    </row>
    <row r="113" spans="1:20" ht="12.75">
      <c r="A113" s="943"/>
      <c r="B113" s="132">
        <v>4</v>
      </c>
      <c r="C113" s="34" t="s">
        <v>897</v>
      </c>
      <c r="D113" s="35">
        <v>14</v>
      </c>
      <c r="E113" s="35">
        <v>1995</v>
      </c>
      <c r="F113" s="273">
        <v>30.69676</v>
      </c>
      <c r="G113" s="273">
        <v>8.02076</v>
      </c>
      <c r="H113" s="273">
        <v>4.2</v>
      </c>
      <c r="I113" s="279">
        <f t="shared" si="11"/>
        <v>18.476000000000003</v>
      </c>
      <c r="J113" s="121">
        <v>1999.8</v>
      </c>
      <c r="K113" s="279">
        <f t="shared" si="12"/>
        <v>18.476000000000003</v>
      </c>
      <c r="L113" s="124">
        <f t="shared" si="12"/>
        <v>1999.8</v>
      </c>
      <c r="M113" s="143">
        <f t="shared" si="17"/>
        <v>0.00923892389238924</v>
      </c>
      <c r="N113" s="152">
        <v>282.31</v>
      </c>
      <c r="O113" s="142">
        <f t="shared" si="14"/>
        <v>2.6082406040604065</v>
      </c>
      <c r="P113" s="152">
        <f t="shared" si="15"/>
        <v>554.3354335433545</v>
      </c>
      <c r="Q113" s="172">
        <f t="shared" si="16"/>
        <v>156.4944362436244</v>
      </c>
      <c r="S113" s="90"/>
      <c r="T113" s="90"/>
    </row>
    <row r="114" spans="1:20" ht="12.75">
      <c r="A114" s="943"/>
      <c r="B114" s="132">
        <v>5</v>
      </c>
      <c r="C114" s="34" t="s">
        <v>898</v>
      </c>
      <c r="D114" s="35">
        <v>51</v>
      </c>
      <c r="E114" s="35">
        <v>1974</v>
      </c>
      <c r="F114" s="273">
        <v>55.64899</v>
      </c>
      <c r="G114" s="273">
        <v>15.34492</v>
      </c>
      <c r="H114" s="273">
        <v>7.14</v>
      </c>
      <c r="I114" s="279">
        <f t="shared" si="11"/>
        <v>33.164069999999995</v>
      </c>
      <c r="J114" s="121">
        <v>3397.73</v>
      </c>
      <c r="K114" s="279">
        <f t="shared" si="12"/>
        <v>33.164069999999995</v>
      </c>
      <c r="L114" s="124">
        <f t="shared" si="12"/>
        <v>3397.73</v>
      </c>
      <c r="M114" s="143">
        <f t="shared" si="17"/>
        <v>0.009760654907835524</v>
      </c>
      <c r="N114" s="152">
        <v>282.31</v>
      </c>
      <c r="O114" s="142">
        <f t="shared" si="14"/>
        <v>2.755530487031047</v>
      </c>
      <c r="P114" s="152">
        <f t="shared" si="15"/>
        <v>585.6392944701314</v>
      </c>
      <c r="Q114" s="172">
        <f t="shared" si="16"/>
        <v>165.33182922186282</v>
      </c>
      <c r="S114" s="90"/>
      <c r="T114" s="90"/>
    </row>
    <row r="115" spans="1:20" ht="12.75">
      <c r="A115" s="943"/>
      <c r="B115" s="132">
        <v>6</v>
      </c>
      <c r="C115" s="34" t="s">
        <v>899</v>
      </c>
      <c r="D115" s="35">
        <v>30</v>
      </c>
      <c r="E115" s="35">
        <v>1985</v>
      </c>
      <c r="F115" s="273">
        <v>27.27588</v>
      </c>
      <c r="G115" s="273">
        <v>4.71934</v>
      </c>
      <c r="H115" s="273">
        <v>3</v>
      </c>
      <c r="I115" s="279">
        <f t="shared" si="11"/>
        <v>19.556540000000002</v>
      </c>
      <c r="J115" s="121">
        <v>1988.6</v>
      </c>
      <c r="K115" s="279">
        <f t="shared" si="12"/>
        <v>19.556540000000002</v>
      </c>
      <c r="L115" s="124">
        <f t="shared" si="12"/>
        <v>1988.6</v>
      </c>
      <c r="M115" s="143">
        <f t="shared" si="17"/>
        <v>0.009834325656240572</v>
      </c>
      <c r="N115" s="152">
        <v>282.31</v>
      </c>
      <c r="O115" s="142">
        <f t="shared" si="14"/>
        <v>2.776328476013276</v>
      </c>
      <c r="P115" s="152">
        <f t="shared" si="15"/>
        <v>590.0595393744344</v>
      </c>
      <c r="Q115" s="172">
        <f t="shared" si="16"/>
        <v>166.57970856079658</v>
      </c>
      <c r="S115" s="90"/>
      <c r="T115" s="90"/>
    </row>
    <row r="116" spans="1:20" ht="12.75">
      <c r="A116" s="943"/>
      <c r="B116" s="132">
        <v>7</v>
      </c>
      <c r="C116" s="34" t="s">
        <v>900</v>
      </c>
      <c r="D116" s="35">
        <v>129</v>
      </c>
      <c r="E116" s="35">
        <v>1991</v>
      </c>
      <c r="F116" s="273">
        <v>136.66076</v>
      </c>
      <c r="G116" s="273">
        <v>33.94564</v>
      </c>
      <c r="H116" s="273">
        <v>18.14</v>
      </c>
      <c r="I116" s="279">
        <f t="shared" si="11"/>
        <v>84.57512000000001</v>
      </c>
      <c r="J116" s="121">
        <v>8390.41</v>
      </c>
      <c r="K116" s="279">
        <f t="shared" si="12"/>
        <v>84.57512000000001</v>
      </c>
      <c r="L116" s="124">
        <f t="shared" si="12"/>
        <v>8390.41</v>
      </c>
      <c r="M116" s="143">
        <f t="shared" si="17"/>
        <v>0.010079974637711389</v>
      </c>
      <c r="N116" s="152">
        <v>282.31</v>
      </c>
      <c r="O116" s="142">
        <f t="shared" si="14"/>
        <v>2.8456776399723025</v>
      </c>
      <c r="P116" s="152">
        <f t="shared" si="15"/>
        <v>604.7984782626834</v>
      </c>
      <c r="Q116" s="172">
        <f t="shared" si="16"/>
        <v>170.74065839833816</v>
      </c>
      <c r="S116" s="90"/>
      <c r="T116" s="90"/>
    </row>
    <row r="117" spans="1:20" ht="12.75">
      <c r="A117" s="943"/>
      <c r="B117" s="132">
        <v>8</v>
      </c>
      <c r="C117" s="34" t="s">
        <v>901</v>
      </c>
      <c r="D117" s="35">
        <v>101</v>
      </c>
      <c r="E117" s="35">
        <v>1976</v>
      </c>
      <c r="F117" s="273">
        <v>72.47708</v>
      </c>
      <c r="G117" s="273">
        <v>12.45549</v>
      </c>
      <c r="H117" s="273">
        <v>10</v>
      </c>
      <c r="I117" s="279">
        <f t="shared" si="11"/>
        <v>50.02159</v>
      </c>
      <c r="J117" s="121">
        <v>4455.54</v>
      </c>
      <c r="K117" s="279">
        <f t="shared" si="12"/>
        <v>50.02159</v>
      </c>
      <c r="L117" s="124">
        <f t="shared" si="12"/>
        <v>4455.54</v>
      </c>
      <c r="M117" s="143">
        <f t="shared" si="17"/>
        <v>0.011226829968982437</v>
      </c>
      <c r="N117" s="152">
        <v>282.31</v>
      </c>
      <c r="O117" s="142">
        <f t="shared" si="14"/>
        <v>3.1694463685434315</v>
      </c>
      <c r="P117" s="152">
        <f t="shared" si="15"/>
        <v>673.6097981389462</v>
      </c>
      <c r="Q117" s="172">
        <f t="shared" si="16"/>
        <v>190.1667821126059</v>
      </c>
      <c r="S117" s="90"/>
      <c r="T117" s="90"/>
    </row>
    <row r="118" spans="1:20" ht="12.75">
      <c r="A118" s="943"/>
      <c r="B118" s="336">
        <v>9</v>
      </c>
      <c r="C118" s="34" t="s">
        <v>902</v>
      </c>
      <c r="D118" s="35">
        <v>50</v>
      </c>
      <c r="E118" s="35">
        <v>1973</v>
      </c>
      <c r="F118" s="273">
        <v>35.64255</v>
      </c>
      <c r="G118" s="273">
        <v>8.44775</v>
      </c>
      <c r="H118" s="273">
        <v>5</v>
      </c>
      <c r="I118" s="279">
        <f t="shared" si="11"/>
        <v>22.1948</v>
      </c>
      <c r="J118" s="121">
        <v>1858.19</v>
      </c>
      <c r="K118" s="279">
        <f t="shared" si="12"/>
        <v>22.1948</v>
      </c>
      <c r="L118" s="124">
        <f t="shared" si="12"/>
        <v>1858.19</v>
      </c>
      <c r="M118" s="143">
        <f t="shared" si="17"/>
        <v>0.011944311399803034</v>
      </c>
      <c r="N118" s="152">
        <v>282.31</v>
      </c>
      <c r="O118" s="142">
        <f t="shared" si="14"/>
        <v>3.3719985512783945</v>
      </c>
      <c r="P118" s="152">
        <f t="shared" si="15"/>
        <v>716.658683988182</v>
      </c>
      <c r="Q118" s="172">
        <f t="shared" si="16"/>
        <v>202.31991307670367</v>
      </c>
      <c r="S118" s="90"/>
      <c r="T118" s="90"/>
    </row>
    <row r="119" spans="1:20" ht="13.5" thickBot="1">
      <c r="A119" s="944"/>
      <c r="B119" s="337">
        <v>10</v>
      </c>
      <c r="C119" s="86" t="s">
        <v>903</v>
      </c>
      <c r="D119" s="38">
        <v>36</v>
      </c>
      <c r="E119" s="38">
        <v>1981</v>
      </c>
      <c r="F119" s="277">
        <v>36.73</v>
      </c>
      <c r="G119" s="277">
        <v>5.2088</v>
      </c>
      <c r="H119" s="277">
        <v>3.6</v>
      </c>
      <c r="I119" s="402">
        <f t="shared" si="11"/>
        <v>27.921199999999995</v>
      </c>
      <c r="J119" s="188">
        <v>2231.54</v>
      </c>
      <c r="K119" s="402">
        <f t="shared" si="12"/>
        <v>27.921199999999995</v>
      </c>
      <c r="L119" s="397">
        <f t="shared" si="12"/>
        <v>2231.54</v>
      </c>
      <c r="M119" s="222">
        <f t="shared" si="17"/>
        <v>0.012512076861718811</v>
      </c>
      <c r="N119" s="396">
        <v>282.31</v>
      </c>
      <c r="O119" s="175">
        <f t="shared" si="14"/>
        <v>3.532284418831838</v>
      </c>
      <c r="P119" s="175">
        <f t="shared" si="15"/>
        <v>750.7246117031286</v>
      </c>
      <c r="Q119" s="176">
        <f t="shared" si="16"/>
        <v>211.93706512991025</v>
      </c>
      <c r="S119" s="90"/>
      <c r="T119" s="90"/>
    </row>
    <row r="120" spans="1:20" ht="12.75">
      <c r="A120" s="945" t="s">
        <v>47</v>
      </c>
      <c r="B120" s="294">
        <v>1</v>
      </c>
      <c r="C120" s="312" t="s">
        <v>904</v>
      </c>
      <c r="D120" s="292">
        <v>60</v>
      </c>
      <c r="E120" s="292">
        <v>1987</v>
      </c>
      <c r="F120" s="363">
        <v>66</v>
      </c>
      <c r="G120" s="363">
        <v>10.38971</v>
      </c>
      <c r="H120" s="567">
        <v>5.94</v>
      </c>
      <c r="I120" s="567">
        <f t="shared" si="11"/>
        <v>49.67029</v>
      </c>
      <c r="J120" s="580">
        <v>3878.76</v>
      </c>
      <c r="K120" s="567">
        <f t="shared" si="12"/>
        <v>49.67029</v>
      </c>
      <c r="L120" s="580">
        <f t="shared" si="12"/>
        <v>3878.76</v>
      </c>
      <c r="M120" s="591">
        <f>K120/L120</f>
        <v>0.012805713681692086</v>
      </c>
      <c r="N120" s="568">
        <v>282.31</v>
      </c>
      <c r="O120" s="568">
        <f>M120*N120</f>
        <v>3.6151810294784927</v>
      </c>
      <c r="P120" s="568">
        <f>M120*60*1000</f>
        <v>768.3428209015252</v>
      </c>
      <c r="Q120" s="592">
        <f>P120*N120/1000</f>
        <v>216.9108617687096</v>
      </c>
      <c r="S120" s="90"/>
      <c r="T120" s="90"/>
    </row>
    <row r="121" spans="1:20" ht="12.75" customHeight="1">
      <c r="A121" s="946"/>
      <c r="B121" s="295">
        <v>2</v>
      </c>
      <c r="C121" s="284" t="s">
        <v>905</v>
      </c>
      <c r="D121" s="237">
        <v>61</v>
      </c>
      <c r="E121" s="237">
        <v>1976</v>
      </c>
      <c r="F121" s="300">
        <v>55.68547</v>
      </c>
      <c r="G121" s="300">
        <v>8.04911</v>
      </c>
      <c r="H121" s="300">
        <v>6</v>
      </c>
      <c r="I121" s="363">
        <f t="shared" si="11"/>
        <v>41.63636</v>
      </c>
      <c r="J121" s="291">
        <v>3159.69</v>
      </c>
      <c r="K121" s="363">
        <f t="shared" si="12"/>
        <v>41.63636</v>
      </c>
      <c r="L121" s="371">
        <f t="shared" si="12"/>
        <v>3159.69</v>
      </c>
      <c r="M121" s="302">
        <f aca="true" t="shared" si="18" ref="M121:M129">K121/L121</f>
        <v>0.013177356006443671</v>
      </c>
      <c r="N121" s="297">
        <v>282.31</v>
      </c>
      <c r="O121" s="301">
        <f aca="true" t="shared" si="19" ref="O121:O129">M121*N121</f>
        <v>3.720099374179113</v>
      </c>
      <c r="P121" s="297">
        <f aca="true" t="shared" si="20" ref="P121:P129">M121*60*1000</f>
        <v>790.6413603866202</v>
      </c>
      <c r="Q121" s="303">
        <f aca="true" t="shared" si="21" ref="Q121:Q129">P121*N121/1000</f>
        <v>223.20596245074677</v>
      </c>
      <c r="S121" s="90"/>
      <c r="T121" s="90"/>
    </row>
    <row r="122" spans="1:20" ht="12.75" customHeight="1">
      <c r="A122" s="946"/>
      <c r="B122" s="295">
        <v>3</v>
      </c>
      <c r="C122" s="284" t="s">
        <v>906</v>
      </c>
      <c r="D122" s="237">
        <v>54</v>
      </c>
      <c r="E122" s="237">
        <v>1992</v>
      </c>
      <c r="F122" s="300">
        <v>57.34476</v>
      </c>
      <c r="G122" s="300">
        <v>8.14121</v>
      </c>
      <c r="H122" s="300">
        <v>5.3</v>
      </c>
      <c r="I122" s="363">
        <f t="shared" si="11"/>
        <v>43.90355</v>
      </c>
      <c r="J122" s="291">
        <v>3243.56</v>
      </c>
      <c r="K122" s="363">
        <f t="shared" si="12"/>
        <v>43.90355</v>
      </c>
      <c r="L122" s="371">
        <f t="shared" si="12"/>
        <v>3243.56</v>
      </c>
      <c r="M122" s="302">
        <f t="shared" si="18"/>
        <v>0.013535605939153277</v>
      </c>
      <c r="N122" s="297">
        <v>282.31</v>
      </c>
      <c r="O122" s="301">
        <f t="shared" si="19"/>
        <v>3.8212369126823615</v>
      </c>
      <c r="P122" s="297">
        <f t="shared" si="20"/>
        <v>812.1363563491966</v>
      </c>
      <c r="Q122" s="303">
        <f t="shared" si="21"/>
        <v>229.27421476094167</v>
      </c>
      <c r="S122" s="90"/>
      <c r="T122" s="90"/>
    </row>
    <row r="123" spans="1:20" ht="12.75" customHeight="1">
      <c r="A123" s="946"/>
      <c r="B123" s="295">
        <v>4</v>
      </c>
      <c r="C123" s="284" t="s">
        <v>907</v>
      </c>
      <c r="D123" s="237">
        <v>51</v>
      </c>
      <c r="E123" s="237">
        <v>1962</v>
      </c>
      <c r="F123" s="300">
        <v>49.09437</v>
      </c>
      <c r="G123" s="300">
        <v>7.37544</v>
      </c>
      <c r="H123" s="300">
        <v>4.88</v>
      </c>
      <c r="I123" s="363">
        <f t="shared" si="11"/>
        <v>36.83893</v>
      </c>
      <c r="J123" s="291">
        <v>2686.49</v>
      </c>
      <c r="K123" s="363">
        <f t="shared" si="12"/>
        <v>36.83893</v>
      </c>
      <c r="L123" s="371">
        <f t="shared" si="12"/>
        <v>2686.49</v>
      </c>
      <c r="M123" s="302">
        <f t="shared" si="18"/>
        <v>0.013712662247021206</v>
      </c>
      <c r="N123" s="297">
        <v>282.31</v>
      </c>
      <c r="O123" s="301">
        <f t="shared" si="19"/>
        <v>3.8712216789565566</v>
      </c>
      <c r="P123" s="297">
        <f t="shared" si="20"/>
        <v>822.7597348212724</v>
      </c>
      <c r="Q123" s="303">
        <f t="shared" si="21"/>
        <v>232.27330073739344</v>
      </c>
      <c r="S123" s="90"/>
      <c r="T123" s="90"/>
    </row>
    <row r="124" spans="1:20" ht="12.75" customHeight="1">
      <c r="A124" s="946"/>
      <c r="B124" s="295">
        <v>5</v>
      </c>
      <c r="C124" s="284" t="s">
        <v>908</v>
      </c>
      <c r="D124" s="237">
        <v>91</v>
      </c>
      <c r="E124" s="237">
        <v>1971</v>
      </c>
      <c r="F124" s="300">
        <v>84.53716</v>
      </c>
      <c r="G124" s="300">
        <v>13.27</v>
      </c>
      <c r="H124" s="300">
        <v>9</v>
      </c>
      <c r="I124" s="363">
        <f t="shared" si="11"/>
        <v>62.267160000000004</v>
      </c>
      <c r="J124" s="291">
        <v>4539.74</v>
      </c>
      <c r="K124" s="363">
        <f t="shared" si="12"/>
        <v>62.267160000000004</v>
      </c>
      <c r="L124" s="371">
        <f t="shared" si="12"/>
        <v>4539.74</v>
      </c>
      <c r="M124" s="302">
        <f t="shared" si="18"/>
        <v>0.013716018979060477</v>
      </c>
      <c r="N124" s="297">
        <v>282.31</v>
      </c>
      <c r="O124" s="301">
        <f t="shared" si="19"/>
        <v>3.872169317978563</v>
      </c>
      <c r="P124" s="297">
        <f t="shared" si="20"/>
        <v>822.9611387436287</v>
      </c>
      <c r="Q124" s="303">
        <f t="shared" si="21"/>
        <v>232.33015907871382</v>
      </c>
      <c r="S124" s="90"/>
      <c r="T124" s="90"/>
    </row>
    <row r="125" spans="1:20" ht="12.75" customHeight="1">
      <c r="A125" s="946"/>
      <c r="B125" s="295">
        <v>6</v>
      </c>
      <c r="C125" s="284" t="s">
        <v>909</v>
      </c>
      <c r="D125" s="237">
        <v>15</v>
      </c>
      <c r="E125" s="237">
        <v>1990</v>
      </c>
      <c r="F125" s="300">
        <v>16.67243</v>
      </c>
      <c r="G125" s="300">
        <v>3.7017</v>
      </c>
      <c r="H125" s="300">
        <v>1.5</v>
      </c>
      <c r="I125" s="363">
        <f t="shared" si="11"/>
        <v>11.470729999999998</v>
      </c>
      <c r="J125" s="291">
        <v>830.26</v>
      </c>
      <c r="K125" s="363">
        <f t="shared" si="12"/>
        <v>11.470729999999998</v>
      </c>
      <c r="L125" s="371">
        <f t="shared" si="12"/>
        <v>830.26</v>
      </c>
      <c r="M125" s="302">
        <f t="shared" si="18"/>
        <v>0.013815828776527832</v>
      </c>
      <c r="N125" s="297">
        <v>282.31</v>
      </c>
      <c r="O125" s="301">
        <f t="shared" si="19"/>
        <v>3.9003466219015723</v>
      </c>
      <c r="P125" s="297">
        <f t="shared" si="20"/>
        <v>828.9497265916699</v>
      </c>
      <c r="Q125" s="303">
        <f t="shared" si="21"/>
        <v>234.02079731409432</v>
      </c>
      <c r="S125" s="90"/>
      <c r="T125" s="90"/>
    </row>
    <row r="126" spans="1:20" ht="13.5" customHeight="1">
      <c r="A126" s="946"/>
      <c r="B126" s="295">
        <v>7</v>
      </c>
      <c r="C126" s="284" t="s">
        <v>910</v>
      </c>
      <c r="D126" s="237">
        <v>158</v>
      </c>
      <c r="E126" s="237">
        <v>1980</v>
      </c>
      <c r="F126" s="300">
        <v>73.6</v>
      </c>
      <c r="G126" s="300">
        <v>11.54301</v>
      </c>
      <c r="H126" s="300"/>
      <c r="I126" s="363">
        <f t="shared" si="11"/>
        <v>62.05698999999999</v>
      </c>
      <c r="J126" s="291">
        <v>4449.16</v>
      </c>
      <c r="K126" s="363">
        <f t="shared" si="12"/>
        <v>62.05698999999999</v>
      </c>
      <c r="L126" s="371">
        <f t="shared" si="12"/>
        <v>4449.16</v>
      </c>
      <c r="M126" s="302">
        <f t="shared" si="18"/>
        <v>0.013948023896645657</v>
      </c>
      <c r="N126" s="297">
        <v>282.31</v>
      </c>
      <c r="O126" s="301">
        <f t="shared" si="19"/>
        <v>3.9376666262620357</v>
      </c>
      <c r="P126" s="297">
        <f t="shared" si="20"/>
        <v>836.8814337987395</v>
      </c>
      <c r="Q126" s="303">
        <f t="shared" si="21"/>
        <v>236.25999757572217</v>
      </c>
      <c r="S126" s="90"/>
      <c r="T126" s="90"/>
    </row>
    <row r="127" spans="1:20" ht="12.75" customHeight="1">
      <c r="A127" s="946"/>
      <c r="B127" s="332">
        <v>8</v>
      </c>
      <c r="C127" s="284" t="s">
        <v>911</v>
      </c>
      <c r="D127" s="237">
        <v>30</v>
      </c>
      <c r="E127" s="237">
        <v>1986</v>
      </c>
      <c r="F127" s="300">
        <v>31.164</v>
      </c>
      <c r="G127" s="300">
        <v>4.06016</v>
      </c>
      <c r="H127" s="300">
        <v>3</v>
      </c>
      <c r="I127" s="363">
        <f t="shared" si="11"/>
        <v>24.10384</v>
      </c>
      <c r="J127" s="291">
        <v>1704.3</v>
      </c>
      <c r="K127" s="363">
        <f t="shared" si="12"/>
        <v>24.10384</v>
      </c>
      <c r="L127" s="371">
        <f t="shared" si="12"/>
        <v>1704.3</v>
      </c>
      <c r="M127" s="302">
        <f t="shared" si="18"/>
        <v>0.014142956052338205</v>
      </c>
      <c r="N127" s="297">
        <v>282.31</v>
      </c>
      <c r="O127" s="301">
        <f t="shared" si="19"/>
        <v>3.992697923135599</v>
      </c>
      <c r="P127" s="297">
        <f t="shared" si="20"/>
        <v>848.5773631402923</v>
      </c>
      <c r="Q127" s="303">
        <f t="shared" si="21"/>
        <v>239.5618753881359</v>
      </c>
      <c r="S127" s="90"/>
      <c r="T127" s="90"/>
    </row>
    <row r="128" spans="1:20" ht="12.75" customHeight="1">
      <c r="A128" s="946"/>
      <c r="B128" s="295">
        <v>9</v>
      </c>
      <c r="C128" s="284" t="s">
        <v>912</v>
      </c>
      <c r="D128" s="237">
        <v>50</v>
      </c>
      <c r="E128" s="237">
        <v>1971</v>
      </c>
      <c r="F128" s="300">
        <v>57.4</v>
      </c>
      <c r="G128" s="300">
        <v>7.61747</v>
      </c>
      <c r="H128" s="300">
        <v>4.8</v>
      </c>
      <c r="I128" s="363">
        <f t="shared" si="11"/>
        <v>44.982530000000004</v>
      </c>
      <c r="J128" s="291">
        <v>3141.64</v>
      </c>
      <c r="K128" s="363">
        <f t="shared" si="12"/>
        <v>44.982530000000004</v>
      </c>
      <c r="L128" s="371">
        <f t="shared" si="12"/>
        <v>3141.64</v>
      </c>
      <c r="M128" s="302">
        <f t="shared" si="18"/>
        <v>0.014318168217873468</v>
      </c>
      <c r="N128" s="297">
        <v>282.31</v>
      </c>
      <c r="O128" s="301">
        <f t="shared" si="19"/>
        <v>4.042162069587859</v>
      </c>
      <c r="P128" s="297">
        <f t="shared" si="20"/>
        <v>859.0900930724081</v>
      </c>
      <c r="Q128" s="303">
        <f t="shared" si="21"/>
        <v>242.52972417527153</v>
      </c>
      <c r="S128" s="90"/>
      <c r="T128" s="90"/>
    </row>
    <row r="129" spans="1:20" ht="12.75" customHeight="1" thickBot="1">
      <c r="A129" s="947"/>
      <c r="B129" s="296">
        <v>10</v>
      </c>
      <c r="C129" s="288" t="s">
        <v>913</v>
      </c>
      <c r="D129" s="251">
        <v>89</v>
      </c>
      <c r="E129" s="251">
        <v>1980</v>
      </c>
      <c r="F129" s="304">
        <v>90.9222</v>
      </c>
      <c r="G129" s="304">
        <v>13.92228</v>
      </c>
      <c r="H129" s="304">
        <v>9</v>
      </c>
      <c r="I129" s="570">
        <f t="shared" si="11"/>
        <v>67.99992</v>
      </c>
      <c r="J129" s="293">
        <v>4537.26</v>
      </c>
      <c r="K129" s="570">
        <f t="shared" si="12"/>
        <v>67.99992</v>
      </c>
      <c r="L129" s="646">
        <f t="shared" si="12"/>
        <v>4537.26</v>
      </c>
      <c r="M129" s="306">
        <f t="shared" si="18"/>
        <v>0.014987000965340315</v>
      </c>
      <c r="N129" s="1026">
        <v>282.31</v>
      </c>
      <c r="O129" s="305">
        <f t="shared" si="19"/>
        <v>4.2309802425252245</v>
      </c>
      <c r="P129" s="305">
        <f t="shared" si="20"/>
        <v>899.220057920419</v>
      </c>
      <c r="Q129" s="307">
        <f t="shared" si="21"/>
        <v>253.8588145515135</v>
      </c>
      <c r="S129" s="90"/>
      <c r="T129" s="90"/>
    </row>
    <row r="130" spans="1:20" ht="12.75">
      <c r="A130" s="977" t="s">
        <v>52</v>
      </c>
      <c r="B130" s="333">
        <v>1</v>
      </c>
      <c r="C130" s="198" t="s">
        <v>914</v>
      </c>
      <c r="D130" s="83">
        <v>51</v>
      </c>
      <c r="E130" s="83">
        <v>1981</v>
      </c>
      <c r="F130" s="221">
        <v>54.12191</v>
      </c>
      <c r="G130" s="221">
        <v>8.6956</v>
      </c>
      <c r="H130" s="575">
        <v>5</v>
      </c>
      <c r="I130" s="575">
        <f t="shared" si="11"/>
        <v>40.42631</v>
      </c>
      <c r="J130" s="376">
        <v>2657.22</v>
      </c>
      <c r="K130" s="575">
        <f t="shared" si="12"/>
        <v>40.42631</v>
      </c>
      <c r="L130" s="376">
        <f t="shared" si="12"/>
        <v>2657.22</v>
      </c>
      <c r="M130" s="596">
        <f>K130/L130</f>
        <v>0.01521376099833661</v>
      </c>
      <c r="N130" s="597">
        <v>282.31</v>
      </c>
      <c r="O130" s="597">
        <f>M130*N130</f>
        <v>4.294996867440409</v>
      </c>
      <c r="P130" s="597">
        <f>M130*60*1000</f>
        <v>912.8256599001966</v>
      </c>
      <c r="Q130" s="598">
        <f>P130*N130/1000</f>
        <v>257.6998120464245</v>
      </c>
      <c r="S130" s="90"/>
      <c r="T130" s="90"/>
    </row>
    <row r="131" spans="1:20" ht="12.75" customHeight="1">
      <c r="A131" s="977"/>
      <c r="B131" s="40">
        <v>2</v>
      </c>
      <c r="C131" s="49" t="s">
        <v>915</v>
      </c>
      <c r="D131" s="41">
        <v>85</v>
      </c>
      <c r="E131" s="41">
        <v>1982</v>
      </c>
      <c r="F131" s="189">
        <v>87.76566</v>
      </c>
      <c r="G131" s="189">
        <v>13.96081</v>
      </c>
      <c r="H131" s="189">
        <v>8.5</v>
      </c>
      <c r="I131" s="221">
        <f t="shared" si="11"/>
        <v>65.30485</v>
      </c>
      <c r="J131" s="329">
        <v>3820.15</v>
      </c>
      <c r="K131" s="221">
        <f t="shared" si="12"/>
        <v>65.30485</v>
      </c>
      <c r="L131" s="372">
        <f t="shared" si="12"/>
        <v>3820.15</v>
      </c>
      <c r="M131" s="232">
        <f aca="true" t="shared" si="22" ref="M131:M139">K131/L131</f>
        <v>0.01709483920788451</v>
      </c>
      <c r="N131" s="181">
        <v>282.31</v>
      </c>
      <c r="O131" s="322">
        <f aca="true" t="shared" si="23" ref="O131:O139">M131*N131</f>
        <v>4.826044056777875</v>
      </c>
      <c r="P131" s="181">
        <f aca="true" t="shared" si="24" ref="P131:P139">M131*60*1000</f>
        <v>1025.6903524730706</v>
      </c>
      <c r="Q131" s="323">
        <f aca="true" t="shared" si="25" ref="Q131:Q139">P131*N131/1000</f>
        <v>289.5626434066726</v>
      </c>
      <c r="S131" s="90"/>
      <c r="T131" s="90"/>
    </row>
    <row r="132" spans="1:20" ht="12.75" customHeight="1">
      <c r="A132" s="977"/>
      <c r="B132" s="40">
        <v>3</v>
      </c>
      <c r="C132" s="49" t="s">
        <v>916</v>
      </c>
      <c r="D132" s="41">
        <v>60</v>
      </c>
      <c r="E132" s="41">
        <v>1981</v>
      </c>
      <c r="F132" s="189">
        <v>51.41274</v>
      </c>
      <c r="G132" s="189">
        <v>6.86827</v>
      </c>
      <c r="H132" s="189">
        <v>0.6</v>
      </c>
      <c r="I132" s="221">
        <f t="shared" si="11"/>
        <v>43.944469999999995</v>
      </c>
      <c r="J132" s="329">
        <v>2435.62</v>
      </c>
      <c r="K132" s="221">
        <f t="shared" si="12"/>
        <v>43.944469999999995</v>
      </c>
      <c r="L132" s="372">
        <f t="shared" si="12"/>
        <v>2435.62</v>
      </c>
      <c r="M132" s="232">
        <f t="shared" si="22"/>
        <v>0.01804241630467807</v>
      </c>
      <c r="N132" s="181">
        <v>282.31</v>
      </c>
      <c r="O132" s="322">
        <f t="shared" si="23"/>
        <v>5.093554546973666</v>
      </c>
      <c r="P132" s="181">
        <f t="shared" si="24"/>
        <v>1082.5449782806843</v>
      </c>
      <c r="Q132" s="323">
        <f t="shared" si="25"/>
        <v>305.61327281841994</v>
      </c>
      <c r="S132" s="90"/>
      <c r="T132" s="90"/>
    </row>
    <row r="133" spans="1:20" ht="12.75" customHeight="1">
      <c r="A133" s="977"/>
      <c r="B133" s="40">
        <v>4</v>
      </c>
      <c r="C133" s="49" t="s">
        <v>917</v>
      </c>
      <c r="D133" s="41">
        <v>3</v>
      </c>
      <c r="E133" s="41">
        <v>1961</v>
      </c>
      <c r="F133" s="189">
        <v>6.13956</v>
      </c>
      <c r="G133" s="189">
        <v>0.3366</v>
      </c>
      <c r="H133" s="189">
        <v>0.48</v>
      </c>
      <c r="I133" s="221">
        <f t="shared" si="11"/>
        <v>5.32296</v>
      </c>
      <c r="J133" s="329">
        <v>277.81</v>
      </c>
      <c r="K133" s="221">
        <f t="shared" si="12"/>
        <v>5.32296</v>
      </c>
      <c r="L133" s="372">
        <f t="shared" si="12"/>
        <v>277.81</v>
      </c>
      <c r="M133" s="232">
        <f t="shared" si="22"/>
        <v>0.019160433389726794</v>
      </c>
      <c r="N133" s="181">
        <v>282.31</v>
      </c>
      <c r="O133" s="322">
        <f t="shared" si="23"/>
        <v>5.409181950253771</v>
      </c>
      <c r="P133" s="181">
        <f t="shared" si="24"/>
        <v>1149.6260033836077</v>
      </c>
      <c r="Q133" s="323">
        <f t="shared" si="25"/>
        <v>324.5509170152263</v>
      </c>
      <c r="S133" s="90"/>
      <c r="T133" s="90"/>
    </row>
    <row r="134" spans="1:20" ht="12.75" customHeight="1">
      <c r="A134" s="977"/>
      <c r="B134" s="40">
        <v>5</v>
      </c>
      <c r="C134" s="49" t="s">
        <v>918</v>
      </c>
      <c r="D134" s="41">
        <v>105</v>
      </c>
      <c r="E134" s="41">
        <v>2004</v>
      </c>
      <c r="F134" s="189">
        <v>65.6</v>
      </c>
      <c r="G134" s="189">
        <v>8.69986</v>
      </c>
      <c r="H134" s="189"/>
      <c r="I134" s="221">
        <f t="shared" si="11"/>
        <v>56.90013999999999</v>
      </c>
      <c r="J134" s="329">
        <v>2706.95</v>
      </c>
      <c r="K134" s="221">
        <f t="shared" si="12"/>
        <v>56.90013999999999</v>
      </c>
      <c r="L134" s="372">
        <f t="shared" si="12"/>
        <v>2706.95</v>
      </c>
      <c r="M134" s="232">
        <f t="shared" si="22"/>
        <v>0.021020018840392323</v>
      </c>
      <c r="N134" s="181">
        <v>282.31</v>
      </c>
      <c r="O134" s="322">
        <f t="shared" si="23"/>
        <v>5.934161518831157</v>
      </c>
      <c r="P134" s="181">
        <f t="shared" si="24"/>
        <v>1261.2011304235393</v>
      </c>
      <c r="Q134" s="323">
        <f t="shared" si="25"/>
        <v>356.04969112986936</v>
      </c>
      <c r="S134" s="90"/>
      <c r="T134" s="90"/>
    </row>
    <row r="135" spans="1:20" ht="12.75" customHeight="1">
      <c r="A135" s="977"/>
      <c r="B135" s="40">
        <v>6</v>
      </c>
      <c r="C135" s="49" t="s">
        <v>919</v>
      </c>
      <c r="D135" s="41">
        <v>21</v>
      </c>
      <c r="E135" s="41">
        <v>1964</v>
      </c>
      <c r="F135" s="189">
        <v>6.25071</v>
      </c>
      <c r="G135" s="189">
        <v>1.0965</v>
      </c>
      <c r="H135" s="189">
        <v>0.5</v>
      </c>
      <c r="I135" s="221">
        <f t="shared" si="11"/>
        <v>4.65421</v>
      </c>
      <c r="J135" s="329">
        <v>218.98</v>
      </c>
      <c r="K135" s="221">
        <f t="shared" si="12"/>
        <v>4.65421</v>
      </c>
      <c r="L135" s="372">
        <f t="shared" si="12"/>
        <v>218.98</v>
      </c>
      <c r="M135" s="232">
        <f t="shared" si="22"/>
        <v>0.02125404146497397</v>
      </c>
      <c r="N135" s="181">
        <v>282.31</v>
      </c>
      <c r="O135" s="322">
        <f t="shared" si="23"/>
        <v>6.000228445976802</v>
      </c>
      <c r="P135" s="181">
        <f t="shared" si="24"/>
        <v>1275.2424878984384</v>
      </c>
      <c r="Q135" s="323">
        <f t="shared" si="25"/>
        <v>360.0137067586082</v>
      </c>
      <c r="S135" s="90"/>
      <c r="T135" s="90"/>
    </row>
    <row r="136" spans="1:20" ht="12.75" customHeight="1">
      <c r="A136" s="977"/>
      <c r="B136" s="40">
        <v>7</v>
      </c>
      <c r="C136" s="49" t="s">
        <v>920</v>
      </c>
      <c r="D136" s="41">
        <v>24</v>
      </c>
      <c r="E136" s="41">
        <v>1934</v>
      </c>
      <c r="F136" s="189">
        <v>21.93913</v>
      </c>
      <c r="G136" s="189">
        <v>1.24134</v>
      </c>
      <c r="H136" s="189">
        <v>0.24</v>
      </c>
      <c r="I136" s="221">
        <f t="shared" si="11"/>
        <v>20.45779</v>
      </c>
      <c r="J136" s="329">
        <v>923.54</v>
      </c>
      <c r="K136" s="221">
        <f t="shared" si="12"/>
        <v>20.45779</v>
      </c>
      <c r="L136" s="372">
        <f t="shared" si="12"/>
        <v>923.54</v>
      </c>
      <c r="M136" s="232">
        <f t="shared" si="22"/>
        <v>0.022151493167594256</v>
      </c>
      <c r="N136" s="181">
        <v>282.31</v>
      </c>
      <c r="O136" s="322">
        <f t="shared" si="23"/>
        <v>6.253588036143534</v>
      </c>
      <c r="P136" s="181">
        <f t="shared" si="24"/>
        <v>1329.0895900556554</v>
      </c>
      <c r="Q136" s="323">
        <f t="shared" si="25"/>
        <v>375.21528216861213</v>
      </c>
      <c r="S136" s="90"/>
      <c r="T136" s="90"/>
    </row>
    <row r="137" spans="1:20" ht="13.5" customHeight="1">
      <c r="A137" s="977"/>
      <c r="B137" s="334">
        <v>8</v>
      </c>
      <c r="C137" s="49" t="s">
        <v>921</v>
      </c>
      <c r="D137" s="41">
        <v>78</v>
      </c>
      <c r="E137" s="41">
        <v>1980</v>
      </c>
      <c r="F137" s="189">
        <v>36.84661</v>
      </c>
      <c r="G137" s="189">
        <v>5.12452</v>
      </c>
      <c r="H137" s="189">
        <v>0.77</v>
      </c>
      <c r="I137" s="221">
        <f t="shared" si="11"/>
        <v>30.95209</v>
      </c>
      <c r="J137" s="329">
        <v>1335.89</v>
      </c>
      <c r="K137" s="221">
        <f t="shared" si="12"/>
        <v>30.95209</v>
      </c>
      <c r="L137" s="372">
        <f t="shared" si="12"/>
        <v>1335.89</v>
      </c>
      <c r="M137" s="232">
        <f t="shared" si="22"/>
        <v>0.023169639715844865</v>
      </c>
      <c r="N137" s="181">
        <v>282.31</v>
      </c>
      <c r="O137" s="322">
        <f t="shared" si="23"/>
        <v>6.541020988180164</v>
      </c>
      <c r="P137" s="181">
        <f t="shared" si="24"/>
        <v>1390.178382950692</v>
      </c>
      <c r="Q137" s="323">
        <f t="shared" si="25"/>
        <v>392.46125929080983</v>
      </c>
      <c r="S137" s="90"/>
      <c r="T137" s="90"/>
    </row>
    <row r="138" spans="1:20" ht="12.75" customHeight="1">
      <c r="A138" s="977"/>
      <c r="B138" s="40">
        <v>9</v>
      </c>
      <c r="C138" s="85" t="s">
        <v>922</v>
      </c>
      <c r="D138" s="41">
        <v>3</v>
      </c>
      <c r="E138" s="41">
        <v>1967</v>
      </c>
      <c r="F138" s="189">
        <v>19.23763</v>
      </c>
      <c r="G138" s="189">
        <v>1.31763</v>
      </c>
      <c r="H138" s="189">
        <v>0.12</v>
      </c>
      <c r="I138" s="221">
        <f t="shared" si="11"/>
        <v>17.799999999999997</v>
      </c>
      <c r="J138" s="329">
        <v>721.94</v>
      </c>
      <c r="K138" s="221">
        <f t="shared" si="12"/>
        <v>17.799999999999997</v>
      </c>
      <c r="L138" s="372">
        <f t="shared" si="12"/>
        <v>721.94</v>
      </c>
      <c r="M138" s="232">
        <f t="shared" si="22"/>
        <v>0.024655788569687226</v>
      </c>
      <c r="N138" s="181">
        <v>282.31</v>
      </c>
      <c r="O138" s="322">
        <f t="shared" si="23"/>
        <v>6.9605756711084</v>
      </c>
      <c r="P138" s="181">
        <f t="shared" si="24"/>
        <v>1479.3473141812337</v>
      </c>
      <c r="Q138" s="323">
        <f t="shared" si="25"/>
        <v>417.63454026650413</v>
      </c>
      <c r="S138" s="90"/>
      <c r="T138" s="90"/>
    </row>
    <row r="139" spans="1:20" ht="12.75" customHeight="1" thickBot="1">
      <c r="A139" s="978"/>
      <c r="B139" s="134">
        <v>10</v>
      </c>
      <c r="C139" s="82" t="s">
        <v>923</v>
      </c>
      <c r="D139" s="46">
        <v>4</v>
      </c>
      <c r="E139" s="46">
        <v>1958</v>
      </c>
      <c r="F139" s="233">
        <v>4.99815</v>
      </c>
      <c r="G139" s="233">
        <v>0.153</v>
      </c>
      <c r="H139" s="233">
        <v>0.04</v>
      </c>
      <c r="I139" s="723">
        <f t="shared" si="11"/>
        <v>4.80515</v>
      </c>
      <c r="J139" s="373">
        <v>176.07</v>
      </c>
      <c r="K139" s="723">
        <f t="shared" si="12"/>
        <v>4.80515</v>
      </c>
      <c r="L139" s="787">
        <f t="shared" si="12"/>
        <v>176.07</v>
      </c>
      <c r="M139" s="235">
        <f t="shared" si="22"/>
        <v>0.027291134207985464</v>
      </c>
      <c r="N139" s="711">
        <v>282.31</v>
      </c>
      <c r="O139" s="234">
        <f t="shared" si="23"/>
        <v>7.704560098256376</v>
      </c>
      <c r="P139" s="234">
        <f t="shared" si="24"/>
        <v>1637.468052479128</v>
      </c>
      <c r="Q139" s="320">
        <f t="shared" si="25"/>
        <v>462.27360589538256</v>
      </c>
      <c r="S139" s="90"/>
      <c r="T139" s="90"/>
    </row>
    <row r="140" spans="19:20" ht="12.75">
      <c r="S140" s="90"/>
      <c r="T140" s="90"/>
    </row>
    <row r="141" spans="1:20" s="17" customFormat="1" ht="16.5" customHeight="1">
      <c r="A141" s="862" t="s">
        <v>130</v>
      </c>
      <c r="B141" s="862"/>
      <c r="C141" s="862"/>
      <c r="D141" s="862"/>
      <c r="E141" s="862"/>
      <c r="F141" s="862"/>
      <c r="G141" s="862"/>
      <c r="H141" s="862"/>
      <c r="I141" s="862"/>
      <c r="J141" s="862"/>
      <c r="K141" s="862"/>
      <c r="L141" s="862"/>
      <c r="M141" s="862"/>
      <c r="N141" s="862"/>
      <c r="O141" s="862"/>
      <c r="P141" s="862"/>
      <c r="Q141" s="862"/>
      <c r="S141" s="90"/>
      <c r="T141" s="90"/>
    </row>
    <row r="142" spans="1:20" s="17" customFormat="1" ht="14.25" customHeight="1" thickBot="1">
      <c r="A142" s="884" t="s">
        <v>522</v>
      </c>
      <c r="B142" s="884"/>
      <c r="C142" s="884"/>
      <c r="D142" s="884"/>
      <c r="E142" s="884"/>
      <c r="F142" s="884"/>
      <c r="G142" s="884"/>
      <c r="H142" s="884"/>
      <c r="I142" s="884"/>
      <c r="J142" s="884"/>
      <c r="K142" s="884"/>
      <c r="L142" s="884"/>
      <c r="M142" s="884"/>
      <c r="N142" s="884"/>
      <c r="O142" s="884"/>
      <c r="P142" s="884"/>
      <c r="Q142" s="884"/>
      <c r="S142" s="90"/>
      <c r="T142" s="90"/>
    </row>
    <row r="143" spans="1:20" ht="12.75" customHeight="1">
      <c r="A143" s="887" t="s">
        <v>1</v>
      </c>
      <c r="B143" s="889" t="s">
        <v>0</v>
      </c>
      <c r="C143" s="857" t="s">
        <v>2</v>
      </c>
      <c r="D143" s="857" t="s">
        <v>3</v>
      </c>
      <c r="E143" s="857" t="s">
        <v>13</v>
      </c>
      <c r="F143" s="870" t="s">
        <v>14</v>
      </c>
      <c r="G143" s="871"/>
      <c r="H143" s="871"/>
      <c r="I143" s="872"/>
      <c r="J143" s="857" t="s">
        <v>4</v>
      </c>
      <c r="K143" s="857" t="s">
        <v>15</v>
      </c>
      <c r="L143" s="857" t="s">
        <v>5</v>
      </c>
      <c r="M143" s="857" t="s">
        <v>6</v>
      </c>
      <c r="N143" s="857" t="s">
        <v>16</v>
      </c>
      <c r="O143" s="907" t="s">
        <v>17</v>
      </c>
      <c r="P143" s="857" t="s">
        <v>25</v>
      </c>
      <c r="Q143" s="885" t="s">
        <v>26</v>
      </c>
      <c r="S143" s="90"/>
      <c r="T143" s="90"/>
    </row>
    <row r="144" spans="1:20" s="2" customFormat="1" ht="33.75">
      <c r="A144" s="888"/>
      <c r="B144" s="890"/>
      <c r="C144" s="891"/>
      <c r="D144" s="858"/>
      <c r="E144" s="858"/>
      <c r="F144" s="36" t="s">
        <v>18</v>
      </c>
      <c r="G144" s="36" t="s">
        <v>19</v>
      </c>
      <c r="H144" s="36" t="s">
        <v>20</v>
      </c>
      <c r="I144" s="36" t="s">
        <v>21</v>
      </c>
      <c r="J144" s="858"/>
      <c r="K144" s="858"/>
      <c r="L144" s="858"/>
      <c r="M144" s="858"/>
      <c r="N144" s="858"/>
      <c r="O144" s="908"/>
      <c r="P144" s="858"/>
      <c r="Q144" s="886"/>
      <c r="S144" s="90"/>
      <c r="T144" s="90"/>
    </row>
    <row r="145" spans="1:20" s="3" customFormat="1" ht="13.5" customHeight="1" thickBot="1">
      <c r="A145" s="888"/>
      <c r="B145" s="890"/>
      <c r="C145" s="891"/>
      <c r="D145" s="10" t="s">
        <v>7</v>
      </c>
      <c r="E145" s="10" t="s">
        <v>8</v>
      </c>
      <c r="F145" s="10" t="s">
        <v>9</v>
      </c>
      <c r="G145" s="10" t="s">
        <v>9</v>
      </c>
      <c r="H145" s="10" t="s">
        <v>9</v>
      </c>
      <c r="I145" s="10" t="s">
        <v>9</v>
      </c>
      <c r="J145" s="10" t="s">
        <v>22</v>
      </c>
      <c r="K145" s="10" t="s">
        <v>9</v>
      </c>
      <c r="L145" s="10" t="s">
        <v>22</v>
      </c>
      <c r="M145" s="10" t="s">
        <v>23</v>
      </c>
      <c r="N145" s="10" t="s">
        <v>10</v>
      </c>
      <c r="O145" s="10" t="s">
        <v>24</v>
      </c>
      <c r="P145" s="37" t="s">
        <v>27</v>
      </c>
      <c r="Q145" s="11" t="s">
        <v>28</v>
      </c>
      <c r="S145" s="90"/>
      <c r="T145" s="90"/>
    </row>
    <row r="146" spans="1:20" ht="12.75">
      <c r="A146" s="875" t="s">
        <v>51</v>
      </c>
      <c r="B146" s="127">
        <v>1</v>
      </c>
      <c r="C146" s="419" t="s">
        <v>319</v>
      </c>
      <c r="D146" s="420">
        <v>101</v>
      </c>
      <c r="E146" s="421" t="s">
        <v>73</v>
      </c>
      <c r="F146" s="621">
        <v>35.8</v>
      </c>
      <c r="G146" s="621">
        <v>9.57</v>
      </c>
      <c r="H146" s="622">
        <v>16</v>
      </c>
      <c r="I146" s="621">
        <v>10.23</v>
      </c>
      <c r="J146" s="420">
        <v>4440.62</v>
      </c>
      <c r="K146" s="621">
        <v>10.23</v>
      </c>
      <c r="L146" s="645">
        <v>4440.62</v>
      </c>
      <c r="M146" s="422">
        <f aca="true" t="shared" si="26" ref="M146:M185">K146/L146</f>
        <v>0.0023037323616972405</v>
      </c>
      <c r="N146" s="423">
        <v>249.3</v>
      </c>
      <c r="O146" s="424">
        <f aca="true" t="shared" si="27" ref="O146:O185">M146*N146</f>
        <v>0.574320477771122</v>
      </c>
      <c r="P146" s="425">
        <f aca="true" t="shared" si="28" ref="P146:P185">M146*60*1000</f>
        <v>138.22394170183443</v>
      </c>
      <c r="Q146" s="426">
        <f aca="true" t="shared" si="29" ref="Q146:Q185">P146*N146/1000</f>
        <v>34.45922866626733</v>
      </c>
      <c r="R146" s="6"/>
      <c r="S146" s="90"/>
      <c r="T146" s="90"/>
    </row>
    <row r="147" spans="1:20" ht="12.75">
      <c r="A147" s="876"/>
      <c r="B147" s="128">
        <v>2</v>
      </c>
      <c r="C147" s="427" t="s">
        <v>322</v>
      </c>
      <c r="D147" s="428">
        <v>45</v>
      </c>
      <c r="E147" s="429" t="s">
        <v>73</v>
      </c>
      <c r="F147" s="623">
        <v>19.53</v>
      </c>
      <c r="G147" s="623">
        <v>5.49</v>
      </c>
      <c r="H147" s="624">
        <v>7.2</v>
      </c>
      <c r="I147" s="623">
        <v>6.84</v>
      </c>
      <c r="J147" s="428">
        <v>2319.88</v>
      </c>
      <c r="K147" s="623">
        <v>6.84</v>
      </c>
      <c r="L147" s="428">
        <v>2319.88</v>
      </c>
      <c r="M147" s="430">
        <f t="shared" si="26"/>
        <v>0.002948428366984499</v>
      </c>
      <c r="N147" s="431">
        <v>249.3</v>
      </c>
      <c r="O147" s="431">
        <f t="shared" si="27"/>
        <v>0.7350431918892356</v>
      </c>
      <c r="P147" s="431">
        <f t="shared" si="28"/>
        <v>176.90570201906993</v>
      </c>
      <c r="Q147" s="432">
        <f t="shared" si="29"/>
        <v>44.102591513354135</v>
      </c>
      <c r="S147" s="90"/>
      <c r="T147" s="90"/>
    </row>
    <row r="148" spans="1:20" ht="12.75">
      <c r="A148" s="876"/>
      <c r="B148" s="128">
        <v>3</v>
      </c>
      <c r="C148" s="427" t="s">
        <v>320</v>
      </c>
      <c r="D148" s="428">
        <v>78</v>
      </c>
      <c r="E148" s="429" t="s">
        <v>73</v>
      </c>
      <c r="F148" s="623">
        <v>37.63</v>
      </c>
      <c r="G148" s="623">
        <v>8.1</v>
      </c>
      <c r="H148" s="624">
        <v>12.48</v>
      </c>
      <c r="I148" s="623">
        <v>17.05</v>
      </c>
      <c r="J148" s="428" t="s">
        <v>321</v>
      </c>
      <c r="K148" s="623">
        <v>16.3</v>
      </c>
      <c r="L148" s="428">
        <v>3799.48</v>
      </c>
      <c r="M148" s="430">
        <f t="shared" si="26"/>
        <v>0.0042900607451546</v>
      </c>
      <c r="N148" s="431">
        <v>249.3</v>
      </c>
      <c r="O148" s="431">
        <f t="shared" si="27"/>
        <v>1.0695121437670418</v>
      </c>
      <c r="P148" s="431">
        <f t="shared" si="28"/>
        <v>257.403644709276</v>
      </c>
      <c r="Q148" s="432">
        <f t="shared" si="29"/>
        <v>64.17072862602251</v>
      </c>
      <c r="S148" s="90"/>
      <c r="T148" s="90"/>
    </row>
    <row r="149" spans="1:20" ht="12.75">
      <c r="A149" s="876"/>
      <c r="B149" s="128">
        <v>4</v>
      </c>
      <c r="C149" s="427" t="s">
        <v>326</v>
      </c>
      <c r="D149" s="428">
        <v>45</v>
      </c>
      <c r="E149" s="429" t="s">
        <v>73</v>
      </c>
      <c r="F149" s="623">
        <v>22.09</v>
      </c>
      <c r="G149" s="623">
        <v>4.75</v>
      </c>
      <c r="H149" s="624">
        <v>7.2</v>
      </c>
      <c r="I149" s="623">
        <v>10.14</v>
      </c>
      <c r="J149" s="428">
        <v>2313.86</v>
      </c>
      <c r="K149" s="623">
        <v>10.14</v>
      </c>
      <c r="L149" s="428">
        <v>2313.86</v>
      </c>
      <c r="M149" s="430">
        <f t="shared" si="26"/>
        <v>0.00438228760599172</v>
      </c>
      <c r="N149" s="431">
        <v>249.3</v>
      </c>
      <c r="O149" s="431">
        <f t="shared" si="27"/>
        <v>1.0925043001737358</v>
      </c>
      <c r="P149" s="431">
        <f t="shared" si="28"/>
        <v>262.93725635950324</v>
      </c>
      <c r="Q149" s="432">
        <f t="shared" si="29"/>
        <v>65.55025801042416</v>
      </c>
      <c r="S149" s="90"/>
      <c r="T149" s="90"/>
    </row>
    <row r="150" spans="1:20" ht="12.75">
      <c r="A150" s="876"/>
      <c r="B150" s="128">
        <v>5</v>
      </c>
      <c r="C150" s="427" t="s">
        <v>325</v>
      </c>
      <c r="D150" s="428">
        <v>45</v>
      </c>
      <c r="E150" s="429" t="s">
        <v>73</v>
      </c>
      <c r="F150" s="623">
        <v>24.69</v>
      </c>
      <c r="G150" s="623">
        <v>5.48</v>
      </c>
      <c r="H150" s="624">
        <v>7.2</v>
      </c>
      <c r="I150" s="623">
        <v>12.01</v>
      </c>
      <c r="J150" s="428">
        <v>2333.03</v>
      </c>
      <c r="K150" s="623">
        <v>12.01</v>
      </c>
      <c r="L150" s="428">
        <v>2333.03</v>
      </c>
      <c r="M150" s="430">
        <f t="shared" si="26"/>
        <v>0.005147812072712309</v>
      </c>
      <c r="N150" s="431">
        <v>249.3</v>
      </c>
      <c r="O150" s="431">
        <f t="shared" si="27"/>
        <v>1.2833495497271787</v>
      </c>
      <c r="P150" s="431">
        <f t="shared" si="28"/>
        <v>308.86872436273853</v>
      </c>
      <c r="Q150" s="432">
        <f t="shared" si="29"/>
        <v>77.00097298363072</v>
      </c>
      <c r="S150" s="90"/>
      <c r="T150" s="90"/>
    </row>
    <row r="151" spans="1:20" s="99" customFormat="1" ht="12.75" customHeight="1">
      <c r="A151" s="876"/>
      <c r="B151" s="129">
        <v>6</v>
      </c>
      <c r="C151" s="427" t="s">
        <v>328</v>
      </c>
      <c r="D151" s="428">
        <v>103</v>
      </c>
      <c r="E151" s="429" t="s">
        <v>73</v>
      </c>
      <c r="F151" s="623">
        <v>46.67</v>
      </c>
      <c r="G151" s="623">
        <v>7.17</v>
      </c>
      <c r="H151" s="624">
        <v>16</v>
      </c>
      <c r="I151" s="623">
        <v>23.24</v>
      </c>
      <c r="J151" s="428">
        <v>4437.08</v>
      </c>
      <c r="K151" s="623">
        <v>23.24</v>
      </c>
      <c r="L151" s="428">
        <v>4437.08</v>
      </c>
      <c r="M151" s="430">
        <f t="shared" si="26"/>
        <v>0.005237678833827652</v>
      </c>
      <c r="N151" s="431">
        <v>249.3</v>
      </c>
      <c r="O151" s="431">
        <f t="shared" si="27"/>
        <v>1.3057533332732336</v>
      </c>
      <c r="P151" s="431">
        <f t="shared" si="28"/>
        <v>314.2607300296591</v>
      </c>
      <c r="Q151" s="432">
        <f t="shared" si="29"/>
        <v>78.34519999639402</v>
      </c>
      <c r="S151" s="90"/>
      <c r="T151" s="90"/>
    </row>
    <row r="152" spans="1:20" ht="12.75">
      <c r="A152" s="876"/>
      <c r="B152" s="128">
        <v>7</v>
      </c>
      <c r="C152" s="427" t="s">
        <v>324</v>
      </c>
      <c r="D152" s="428">
        <v>40</v>
      </c>
      <c r="E152" s="429" t="s">
        <v>73</v>
      </c>
      <c r="F152" s="623">
        <v>26.21</v>
      </c>
      <c r="G152" s="623">
        <v>6.38</v>
      </c>
      <c r="H152" s="624">
        <v>6.4</v>
      </c>
      <c r="I152" s="623">
        <v>13.43</v>
      </c>
      <c r="J152" s="428">
        <v>2494.75</v>
      </c>
      <c r="K152" s="623">
        <v>13.43</v>
      </c>
      <c r="L152" s="428">
        <v>2494.75</v>
      </c>
      <c r="M152" s="430">
        <f t="shared" si="26"/>
        <v>0.005383304940374787</v>
      </c>
      <c r="N152" s="431">
        <v>249.3</v>
      </c>
      <c r="O152" s="431">
        <f t="shared" si="27"/>
        <v>1.3420579216354345</v>
      </c>
      <c r="P152" s="431">
        <f t="shared" si="28"/>
        <v>322.9982964224872</v>
      </c>
      <c r="Q152" s="432">
        <f t="shared" si="29"/>
        <v>80.52347529812607</v>
      </c>
      <c r="S152" s="90"/>
      <c r="T152" s="90"/>
    </row>
    <row r="153" spans="1:20" s="99" customFormat="1" ht="12.75">
      <c r="A153" s="876"/>
      <c r="B153" s="129">
        <v>8</v>
      </c>
      <c r="C153" s="427" t="s">
        <v>323</v>
      </c>
      <c r="D153" s="428">
        <v>61</v>
      </c>
      <c r="E153" s="429" t="s">
        <v>73</v>
      </c>
      <c r="F153" s="623">
        <v>29.36</v>
      </c>
      <c r="G153" s="623">
        <v>4.92</v>
      </c>
      <c r="H153" s="624">
        <v>9.6</v>
      </c>
      <c r="I153" s="623">
        <v>14.84</v>
      </c>
      <c r="J153" s="428">
        <v>2733.85</v>
      </c>
      <c r="K153" s="623">
        <v>14.84</v>
      </c>
      <c r="L153" s="428">
        <v>2733.85</v>
      </c>
      <c r="M153" s="430">
        <f t="shared" si="26"/>
        <v>0.005428242222506721</v>
      </c>
      <c r="N153" s="431">
        <v>249.3</v>
      </c>
      <c r="O153" s="431">
        <f t="shared" si="27"/>
        <v>1.3532607860709256</v>
      </c>
      <c r="P153" s="431">
        <f t="shared" si="28"/>
        <v>325.6945333504033</v>
      </c>
      <c r="Q153" s="432">
        <f t="shared" si="29"/>
        <v>81.19564716425555</v>
      </c>
      <c r="S153" s="90"/>
      <c r="T153" s="90"/>
    </row>
    <row r="154" spans="1:20" s="99" customFormat="1" ht="12.75">
      <c r="A154" s="876"/>
      <c r="B154" s="129">
        <v>9</v>
      </c>
      <c r="C154" s="427" t="s">
        <v>152</v>
      </c>
      <c r="D154" s="428">
        <v>88</v>
      </c>
      <c r="E154" s="429">
        <v>2007</v>
      </c>
      <c r="F154" s="623">
        <v>36.488</v>
      </c>
      <c r="G154" s="623">
        <v>0</v>
      </c>
      <c r="H154" s="624">
        <v>0</v>
      </c>
      <c r="I154" s="623">
        <v>36.49</v>
      </c>
      <c r="J154" s="428">
        <v>6315.31</v>
      </c>
      <c r="K154" s="623">
        <v>36.49</v>
      </c>
      <c r="L154" s="428">
        <v>6315.31</v>
      </c>
      <c r="M154" s="430">
        <f t="shared" si="26"/>
        <v>0.005778021981502095</v>
      </c>
      <c r="N154" s="431">
        <v>249.3</v>
      </c>
      <c r="O154" s="431">
        <f t="shared" si="27"/>
        <v>1.4404608799884724</v>
      </c>
      <c r="P154" s="431">
        <f t="shared" si="28"/>
        <v>346.68131889012574</v>
      </c>
      <c r="Q154" s="432">
        <f t="shared" si="29"/>
        <v>86.42765279930835</v>
      </c>
      <c r="S154" s="90"/>
      <c r="T154" s="90"/>
    </row>
    <row r="155" spans="1:20" s="99" customFormat="1" ht="12.75" customHeight="1" thickBot="1">
      <c r="A155" s="877"/>
      <c r="B155" s="130">
        <v>10</v>
      </c>
      <c r="C155" s="433" t="s">
        <v>327</v>
      </c>
      <c r="D155" s="434">
        <v>60</v>
      </c>
      <c r="E155" s="435" t="s">
        <v>73</v>
      </c>
      <c r="F155" s="625">
        <v>32.85</v>
      </c>
      <c r="G155" s="625">
        <v>4.64</v>
      </c>
      <c r="H155" s="626">
        <v>9.6</v>
      </c>
      <c r="I155" s="625">
        <v>18.61</v>
      </c>
      <c r="J155" s="434">
        <v>2723.9</v>
      </c>
      <c r="K155" s="625">
        <v>18.61</v>
      </c>
      <c r="L155" s="434">
        <v>2723.9</v>
      </c>
      <c r="M155" s="436">
        <f t="shared" si="26"/>
        <v>0.006832115716435992</v>
      </c>
      <c r="N155" s="437">
        <v>249.3</v>
      </c>
      <c r="O155" s="437">
        <f t="shared" si="27"/>
        <v>1.703246448107493</v>
      </c>
      <c r="P155" s="437">
        <f t="shared" si="28"/>
        <v>409.92694298615953</v>
      </c>
      <c r="Q155" s="438">
        <f t="shared" si="29"/>
        <v>102.19478688644956</v>
      </c>
      <c r="S155" s="90"/>
      <c r="T155" s="90"/>
    </row>
    <row r="156" spans="1:20" ht="12.75">
      <c r="A156" s="878" t="s">
        <v>29</v>
      </c>
      <c r="B156" s="131">
        <v>1</v>
      </c>
      <c r="C156" s="513" t="s">
        <v>500</v>
      </c>
      <c r="D156" s="514">
        <v>20</v>
      </c>
      <c r="E156" s="515" t="s">
        <v>501</v>
      </c>
      <c r="F156" s="627">
        <v>12.2</v>
      </c>
      <c r="G156" s="627">
        <v>2.46</v>
      </c>
      <c r="H156" s="628">
        <v>3.2</v>
      </c>
      <c r="I156" s="627">
        <v>6.54</v>
      </c>
      <c r="J156" s="638">
        <v>1189.16</v>
      </c>
      <c r="K156" s="627">
        <v>6.54</v>
      </c>
      <c r="L156" s="638">
        <v>1189.16</v>
      </c>
      <c r="M156" s="516">
        <f t="shared" si="26"/>
        <v>0.005499680446701873</v>
      </c>
      <c r="N156" s="517">
        <v>249.3</v>
      </c>
      <c r="O156" s="517">
        <f t="shared" si="27"/>
        <v>1.3710703353627771</v>
      </c>
      <c r="P156" s="517">
        <f t="shared" si="28"/>
        <v>329.9808268021124</v>
      </c>
      <c r="Q156" s="518">
        <f t="shared" si="29"/>
        <v>82.26422012176663</v>
      </c>
      <c r="S156" s="90"/>
      <c r="T156" s="90"/>
    </row>
    <row r="157" spans="1:20" ht="12.75">
      <c r="A157" s="879"/>
      <c r="B157" s="132">
        <v>2</v>
      </c>
      <c r="C157" s="519" t="s">
        <v>502</v>
      </c>
      <c r="D157" s="520">
        <v>75</v>
      </c>
      <c r="E157" s="521" t="s">
        <v>73</v>
      </c>
      <c r="F157" s="629">
        <v>42.46</v>
      </c>
      <c r="G157" s="629">
        <v>8.2</v>
      </c>
      <c r="H157" s="630">
        <v>11.92</v>
      </c>
      <c r="I157" s="629">
        <v>22.34</v>
      </c>
      <c r="J157" s="639">
        <v>3968.65</v>
      </c>
      <c r="K157" s="629">
        <v>22.34</v>
      </c>
      <c r="L157" s="639">
        <v>3968.65</v>
      </c>
      <c r="M157" s="522">
        <f t="shared" si="26"/>
        <v>0.005629118214002243</v>
      </c>
      <c r="N157" s="523">
        <v>249.3</v>
      </c>
      <c r="O157" s="523">
        <f t="shared" si="27"/>
        <v>1.4033391707507592</v>
      </c>
      <c r="P157" s="523">
        <f t="shared" si="28"/>
        <v>337.74709284013454</v>
      </c>
      <c r="Q157" s="524">
        <f t="shared" si="29"/>
        <v>84.20035024504554</v>
      </c>
      <c r="S157" s="90"/>
      <c r="T157" s="90"/>
    </row>
    <row r="158" spans="1:20" ht="12.75">
      <c r="A158" s="879"/>
      <c r="B158" s="132">
        <v>3</v>
      </c>
      <c r="C158" s="519" t="s">
        <v>503</v>
      </c>
      <c r="D158" s="520">
        <v>99</v>
      </c>
      <c r="E158" s="521" t="s">
        <v>73</v>
      </c>
      <c r="F158" s="629">
        <v>51.89</v>
      </c>
      <c r="G158" s="629">
        <v>9.21</v>
      </c>
      <c r="H158" s="630">
        <v>15.84</v>
      </c>
      <c r="I158" s="629">
        <v>26.84</v>
      </c>
      <c r="J158" s="640">
        <v>4437.03</v>
      </c>
      <c r="K158" s="629">
        <v>26.41</v>
      </c>
      <c r="L158" s="639">
        <v>4388.03</v>
      </c>
      <c r="M158" s="522">
        <f t="shared" si="26"/>
        <v>0.006018646180632311</v>
      </c>
      <c r="N158" s="523">
        <v>249.3</v>
      </c>
      <c r="O158" s="523">
        <f t="shared" si="27"/>
        <v>1.5004484928316353</v>
      </c>
      <c r="P158" s="523">
        <f t="shared" si="28"/>
        <v>361.11877083793865</v>
      </c>
      <c r="Q158" s="524">
        <f t="shared" si="29"/>
        <v>90.02690956989811</v>
      </c>
      <c r="S158" s="90"/>
      <c r="T158" s="90"/>
    </row>
    <row r="159" spans="1:20" ht="12.75">
      <c r="A159" s="879"/>
      <c r="B159" s="132">
        <v>4</v>
      </c>
      <c r="C159" s="519" t="s">
        <v>504</v>
      </c>
      <c r="D159" s="520">
        <v>75</v>
      </c>
      <c r="E159" s="521" t="s">
        <v>73</v>
      </c>
      <c r="F159" s="629">
        <v>45.89</v>
      </c>
      <c r="G159" s="629">
        <v>9.7</v>
      </c>
      <c r="H159" s="630">
        <v>12</v>
      </c>
      <c r="I159" s="629">
        <v>24.19</v>
      </c>
      <c r="J159" s="640">
        <v>3966.62</v>
      </c>
      <c r="K159" s="629">
        <v>24.02</v>
      </c>
      <c r="L159" s="639">
        <v>3941.34</v>
      </c>
      <c r="M159" s="522">
        <f t="shared" si="26"/>
        <v>0.006094373994631267</v>
      </c>
      <c r="N159" s="523">
        <v>249.3</v>
      </c>
      <c r="O159" s="523">
        <f t="shared" si="27"/>
        <v>1.519327436861575</v>
      </c>
      <c r="P159" s="523">
        <f t="shared" si="28"/>
        <v>365.662439677876</v>
      </c>
      <c r="Q159" s="524">
        <f t="shared" si="29"/>
        <v>91.1596462116945</v>
      </c>
      <c r="S159" s="90"/>
      <c r="T159" s="90"/>
    </row>
    <row r="160" spans="1:20" ht="12.75">
      <c r="A160" s="879"/>
      <c r="B160" s="132">
        <v>5</v>
      </c>
      <c r="C160" s="519" t="s">
        <v>505</v>
      </c>
      <c r="D160" s="520">
        <v>119</v>
      </c>
      <c r="E160" s="521" t="s">
        <v>73</v>
      </c>
      <c r="F160" s="629">
        <v>68.01</v>
      </c>
      <c r="G160" s="629">
        <v>13.93</v>
      </c>
      <c r="H160" s="630">
        <v>19.04</v>
      </c>
      <c r="I160" s="629">
        <v>35.04</v>
      </c>
      <c r="J160" s="639">
        <v>5726.62</v>
      </c>
      <c r="K160" s="629">
        <v>35.04</v>
      </c>
      <c r="L160" s="639">
        <v>5726.62</v>
      </c>
      <c r="M160" s="522">
        <f t="shared" si="26"/>
        <v>0.0061187925862026815</v>
      </c>
      <c r="N160" s="523">
        <v>249.3</v>
      </c>
      <c r="O160" s="523">
        <f t="shared" si="27"/>
        <v>1.5254149917403286</v>
      </c>
      <c r="P160" s="523">
        <f t="shared" si="28"/>
        <v>367.1275551721609</v>
      </c>
      <c r="Q160" s="524">
        <f t="shared" si="29"/>
        <v>91.52489950441972</v>
      </c>
      <c r="S160" s="90"/>
      <c r="T160" s="90"/>
    </row>
    <row r="161" spans="1:20" s="99" customFormat="1" ht="12.75">
      <c r="A161" s="879"/>
      <c r="B161" s="135">
        <v>6</v>
      </c>
      <c r="C161" s="519" t="s">
        <v>506</v>
      </c>
      <c r="D161" s="520">
        <v>103</v>
      </c>
      <c r="E161" s="521" t="s">
        <v>73</v>
      </c>
      <c r="F161" s="629">
        <v>52.36</v>
      </c>
      <c r="G161" s="629">
        <v>7.64</v>
      </c>
      <c r="H161" s="630">
        <v>16</v>
      </c>
      <c r="I161" s="629">
        <v>28.72</v>
      </c>
      <c r="J161" s="639">
        <v>4436.68</v>
      </c>
      <c r="K161" s="629">
        <v>28.72</v>
      </c>
      <c r="L161" s="639">
        <v>4436.68</v>
      </c>
      <c r="M161" s="522">
        <f t="shared" si="26"/>
        <v>0.006473308870596932</v>
      </c>
      <c r="N161" s="523">
        <v>249.3</v>
      </c>
      <c r="O161" s="523">
        <f t="shared" si="27"/>
        <v>1.613795901439815</v>
      </c>
      <c r="P161" s="523">
        <f t="shared" si="28"/>
        <v>388.3985322358159</v>
      </c>
      <c r="Q161" s="524">
        <f t="shared" si="29"/>
        <v>96.82775408638891</v>
      </c>
      <c r="S161" s="100"/>
      <c r="T161" s="100"/>
    </row>
    <row r="162" spans="1:20" s="99" customFormat="1" ht="12.75">
      <c r="A162" s="879"/>
      <c r="B162" s="135">
        <v>7</v>
      </c>
      <c r="C162" s="519" t="s">
        <v>507</v>
      </c>
      <c r="D162" s="520">
        <v>119</v>
      </c>
      <c r="E162" s="521" t="s">
        <v>73</v>
      </c>
      <c r="F162" s="629">
        <v>71.08</v>
      </c>
      <c r="G162" s="629">
        <v>13.59</v>
      </c>
      <c r="H162" s="630">
        <v>19.04</v>
      </c>
      <c r="I162" s="629">
        <v>38.45</v>
      </c>
      <c r="J162" s="639">
        <v>5732.68</v>
      </c>
      <c r="K162" s="629">
        <v>38.45</v>
      </c>
      <c r="L162" s="639">
        <v>5732.68</v>
      </c>
      <c r="M162" s="522">
        <f t="shared" si="26"/>
        <v>0.006707159653076746</v>
      </c>
      <c r="N162" s="523">
        <v>249.3</v>
      </c>
      <c r="O162" s="523">
        <f t="shared" si="27"/>
        <v>1.672094901512033</v>
      </c>
      <c r="P162" s="523">
        <f t="shared" si="28"/>
        <v>402.42957918460473</v>
      </c>
      <c r="Q162" s="524">
        <f t="shared" si="29"/>
        <v>100.32569409072197</v>
      </c>
      <c r="S162" s="100"/>
      <c r="T162" s="100"/>
    </row>
    <row r="163" spans="1:20" s="99" customFormat="1" ht="12.75">
      <c r="A163" s="879"/>
      <c r="B163" s="135">
        <v>8</v>
      </c>
      <c r="C163" s="519" t="s">
        <v>508</v>
      </c>
      <c r="D163" s="520">
        <v>45</v>
      </c>
      <c r="E163" s="521" t="s">
        <v>73</v>
      </c>
      <c r="F163" s="629">
        <v>30.1</v>
      </c>
      <c r="G163" s="629">
        <v>6.23</v>
      </c>
      <c r="H163" s="630">
        <v>7.2</v>
      </c>
      <c r="I163" s="629">
        <v>16.67</v>
      </c>
      <c r="J163" s="639">
        <v>2340.65</v>
      </c>
      <c r="K163" s="629">
        <v>16.67</v>
      </c>
      <c r="L163" s="639">
        <v>2340.65</v>
      </c>
      <c r="M163" s="522">
        <f t="shared" si="26"/>
        <v>0.007121953303569521</v>
      </c>
      <c r="N163" s="523">
        <v>249.3</v>
      </c>
      <c r="O163" s="523">
        <f t="shared" si="27"/>
        <v>1.7755029585798818</v>
      </c>
      <c r="P163" s="523">
        <f t="shared" si="28"/>
        <v>427.3171982141713</v>
      </c>
      <c r="Q163" s="524">
        <f t="shared" si="29"/>
        <v>106.53017751479291</v>
      </c>
      <c r="S163" s="100"/>
      <c r="T163" s="100"/>
    </row>
    <row r="164" spans="1:20" ht="12.75">
      <c r="A164" s="879"/>
      <c r="B164" s="132">
        <v>9</v>
      </c>
      <c r="C164" s="519" t="s">
        <v>509</v>
      </c>
      <c r="D164" s="520">
        <v>100</v>
      </c>
      <c r="E164" s="521" t="s">
        <v>73</v>
      </c>
      <c r="F164" s="629">
        <v>56.64</v>
      </c>
      <c r="G164" s="629">
        <v>7.6</v>
      </c>
      <c r="H164" s="630">
        <v>16</v>
      </c>
      <c r="I164" s="629">
        <v>33.05</v>
      </c>
      <c r="J164" s="639">
        <v>4434.25</v>
      </c>
      <c r="K164" s="629">
        <v>33.05</v>
      </c>
      <c r="L164" s="639">
        <v>4434.25</v>
      </c>
      <c r="M164" s="522">
        <f t="shared" si="26"/>
        <v>0.007453346112645881</v>
      </c>
      <c r="N164" s="523">
        <v>249.3</v>
      </c>
      <c r="O164" s="523">
        <f t="shared" si="27"/>
        <v>1.8581191858826183</v>
      </c>
      <c r="P164" s="523">
        <f t="shared" si="28"/>
        <v>447.2007667587529</v>
      </c>
      <c r="Q164" s="524">
        <f t="shared" si="29"/>
        <v>111.4871511529571</v>
      </c>
      <c r="S164" s="90"/>
      <c r="T164" s="90"/>
    </row>
    <row r="165" spans="1:20" ht="13.5" thickBot="1">
      <c r="A165" s="879"/>
      <c r="B165" s="132">
        <v>10</v>
      </c>
      <c r="C165" s="525" t="s">
        <v>510</v>
      </c>
      <c r="D165" s="526">
        <v>75</v>
      </c>
      <c r="E165" s="527" t="s">
        <v>73</v>
      </c>
      <c r="F165" s="631">
        <v>50.8</v>
      </c>
      <c r="G165" s="631">
        <v>9.15</v>
      </c>
      <c r="H165" s="632">
        <v>12</v>
      </c>
      <c r="I165" s="631">
        <v>29.65</v>
      </c>
      <c r="J165" s="641">
        <v>3954.15</v>
      </c>
      <c r="K165" s="631">
        <v>29.65</v>
      </c>
      <c r="L165" s="641">
        <v>3954.15</v>
      </c>
      <c r="M165" s="528">
        <f t="shared" si="26"/>
        <v>0.00749845099452474</v>
      </c>
      <c r="N165" s="529">
        <v>249.3</v>
      </c>
      <c r="O165" s="529">
        <f t="shared" si="27"/>
        <v>1.8693638329350177</v>
      </c>
      <c r="P165" s="529">
        <f t="shared" si="28"/>
        <v>449.9070596714844</v>
      </c>
      <c r="Q165" s="530">
        <f t="shared" si="29"/>
        <v>112.16182997610106</v>
      </c>
      <c r="S165" s="90"/>
      <c r="T165" s="90"/>
    </row>
    <row r="166" spans="1:20" ht="12.75">
      <c r="A166" s="866" t="s">
        <v>30</v>
      </c>
      <c r="B166" s="294">
        <v>1</v>
      </c>
      <c r="C166" s="439" t="s">
        <v>156</v>
      </c>
      <c r="D166" s="440">
        <v>47</v>
      </c>
      <c r="E166" s="441" t="s">
        <v>73</v>
      </c>
      <c r="F166" s="633">
        <v>35.81</v>
      </c>
      <c r="G166" s="633">
        <v>3.99</v>
      </c>
      <c r="H166" s="633">
        <v>7.6</v>
      </c>
      <c r="I166" s="633">
        <v>24.22</v>
      </c>
      <c r="J166" s="440" t="s">
        <v>329</v>
      </c>
      <c r="K166" s="633">
        <v>23.86</v>
      </c>
      <c r="L166" s="440">
        <v>1926.39</v>
      </c>
      <c r="M166" s="442">
        <f t="shared" si="26"/>
        <v>0.012385861637570793</v>
      </c>
      <c r="N166" s="443">
        <v>249.3</v>
      </c>
      <c r="O166" s="443">
        <f t="shared" si="27"/>
        <v>3.0877953062463988</v>
      </c>
      <c r="P166" s="443">
        <f t="shared" si="28"/>
        <v>743.1516982542475</v>
      </c>
      <c r="Q166" s="444">
        <f t="shared" si="29"/>
        <v>185.26771837478393</v>
      </c>
      <c r="S166" s="90"/>
      <c r="T166" s="90"/>
    </row>
    <row r="167" spans="1:20" ht="12.75">
      <c r="A167" s="867"/>
      <c r="B167" s="295">
        <v>2</v>
      </c>
      <c r="C167" s="445" t="s">
        <v>153</v>
      </c>
      <c r="D167" s="446">
        <v>106</v>
      </c>
      <c r="E167" s="447" t="s">
        <v>73</v>
      </c>
      <c r="F167" s="634">
        <v>57.97</v>
      </c>
      <c r="G167" s="634">
        <v>6.09</v>
      </c>
      <c r="H167" s="634">
        <v>16.96</v>
      </c>
      <c r="I167" s="634">
        <v>34.6</v>
      </c>
      <c r="J167" s="446" t="s">
        <v>333</v>
      </c>
      <c r="K167" s="634">
        <v>34.34</v>
      </c>
      <c r="L167" s="446">
        <v>2590.66</v>
      </c>
      <c r="M167" s="448">
        <f t="shared" si="26"/>
        <v>0.013255309457821562</v>
      </c>
      <c r="N167" s="449">
        <v>249.3</v>
      </c>
      <c r="O167" s="449">
        <f t="shared" si="27"/>
        <v>3.3045486478349155</v>
      </c>
      <c r="P167" s="449">
        <f t="shared" si="28"/>
        <v>795.3185674692937</v>
      </c>
      <c r="Q167" s="450">
        <f t="shared" si="29"/>
        <v>198.27291887009494</v>
      </c>
      <c r="S167" s="90"/>
      <c r="T167" s="90"/>
    </row>
    <row r="168" spans="1:20" ht="12.75">
      <c r="A168" s="867"/>
      <c r="B168" s="295">
        <v>3</v>
      </c>
      <c r="C168" s="445" t="s">
        <v>150</v>
      </c>
      <c r="D168" s="446">
        <v>48</v>
      </c>
      <c r="E168" s="447" t="s">
        <v>73</v>
      </c>
      <c r="F168" s="634">
        <v>33.64</v>
      </c>
      <c r="G168" s="634">
        <v>5.19</v>
      </c>
      <c r="H168" s="634">
        <v>0.52</v>
      </c>
      <c r="I168" s="634">
        <v>27.93</v>
      </c>
      <c r="J168" s="446" t="s">
        <v>330</v>
      </c>
      <c r="K168" s="634">
        <v>25.52</v>
      </c>
      <c r="L168" s="446">
        <v>1899.06</v>
      </c>
      <c r="M168" s="448">
        <f t="shared" si="26"/>
        <v>0.0134382273335229</v>
      </c>
      <c r="N168" s="449">
        <v>249.3</v>
      </c>
      <c r="O168" s="449">
        <f t="shared" si="27"/>
        <v>3.350150074247259</v>
      </c>
      <c r="P168" s="449">
        <f t="shared" si="28"/>
        <v>806.293640011374</v>
      </c>
      <c r="Q168" s="450">
        <f t="shared" si="29"/>
        <v>201.00900445483555</v>
      </c>
      <c r="S168" s="90"/>
      <c r="T168" s="90"/>
    </row>
    <row r="169" spans="1:20" ht="12.75">
      <c r="A169" s="867"/>
      <c r="B169" s="295">
        <v>4</v>
      </c>
      <c r="C169" s="445" t="s">
        <v>154</v>
      </c>
      <c r="D169" s="446">
        <v>60</v>
      </c>
      <c r="E169" s="447" t="s">
        <v>73</v>
      </c>
      <c r="F169" s="634">
        <v>47.82</v>
      </c>
      <c r="G169" s="634">
        <v>5.11</v>
      </c>
      <c r="H169" s="634">
        <v>9.6</v>
      </c>
      <c r="I169" s="634">
        <v>33.11</v>
      </c>
      <c r="J169" s="446">
        <v>2425.09</v>
      </c>
      <c r="K169" s="634">
        <v>33.11</v>
      </c>
      <c r="L169" s="446">
        <v>2425.09</v>
      </c>
      <c r="M169" s="448">
        <f t="shared" si="26"/>
        <v>0.013653101534376043</v>
      </c>
      <c r="N169" s="449">
        <v>249.3</v>
      </c>
      <c r="O169" s="449">
        <f t="shared" si="27"/>
        <v>3.4037182125199474</v>
      </c>
      <c r="P169" s="449">
        <f t="shared" si="28"/>
        <v>819.1860920625626</v>
      </c>
      <c r="Q169" s="450">
        <f t="shared" si="29"/>
        <v>204.22309275119684</v>
      </c>
      <c r="S169" s="90"/>
      <c r="T169" s="90"/>
    </row>
    <row r="170" spans="1:20" ht="12.75">
      <c r="A170" s="867"/>
      <c r="B170" s="295">
        <v>5</v>
      </c>
      <c r="C170" s="445" t="s">
        <v>332</v>
      </c>
      <c r="D170" s="446">
        <v>31</v>
      </c>
      <c r="E170" s="447" t="s">
        <v>73</v>
      </c>
      <c r="F170" s="634">
        <v>19.76</v>
      </c>
      <c r="G170" s="634">
        <v>3.04</v>
      </c>
      <c r="H170" s="634">
        <v>0.31</v>
      </c>
      <c r="I170" s="634">
        <v>16.41</v>
      </c>
      <c r="J170" s="446">
        <v>1196.73</v>
      </c>
      <c r="K170" s="634">
        <v>16.41</v>
      </c>
      <c r="L170" s="446">
        <v>1196.73</v>
      </c>
      <c r="M170" s="448">
        <f t="shared" si="26"/>
        <v>0.013712366197889249</v>
      </c>
      <c r="N170" s="449">
        <v>249.3</v>
      </c>
      <c r="O170" s="449">
        <f t="shared" si="27"/>
        <v>3.4184928931337897</v>
      </c>
      <c r="P170" s="449">
        <f t="shared" si="28"/>
        <v>822.7419718733549</v>
      </c>
      <c r="Q170" s="450">
        <f t="shared" si="29"/>
        <v>205.1095735880274</v>
      </c>
      <c r="S170" s="90"/>
      <c r="T170" s="90"/>
    </row>
    <row r="171" spans="1:20" ht="12.75">
      <c r="A171" s="867"/>
      <c r="B171" s="295">
        <v>6</v>
      </c>
      <c r="C171" s="445" t="s">
        <v>331</v>
      </c>
      <c r="D171" s="446">
        <v>70</v>
      </c>
      <c r="E171" s="447" t="s">
        <v>73</v>
      </c>
      <c r="F171" s="634">
        <v>49.55</v>
      </c>
      <c r="G171" s="634">
        <v>6.7</v>
      </c>
      <c r="H171" s="634">
        <v>0.68</v>
      </c>
      <c r="I171" s="634">
        <v>42.17</v>
      </c>
      <c r="J171" s="446">
        <v>3063.74</v>
      </c>
      <c r="K171" s="634">
        <v>42.17</v>
      </c>
      <c r="L171" s="446">
        <v>3063.74</v>
      </c>
      <c r="M171" s="448">
        <f t="shared" si="26"/>
        <v>0.013764222812640762</v>
      </c>
      <c r="N171" s="449">
        <v>249.3</v>
      </c>
      <c r="O171" s="449">
        <f t="shared" si="27"/>
        <v>3.431420747191342</v>
      </c>
      <c r="P171" s="449">
        <f t="shared" si="28"/>
        <v>825.8533687584458</v>
      </c>
      <c r="Q171" s="450">
        <f t="shared" si="29"/>
        <v>205.88524483148052</v>
      </c>
      <c r="S171" s="90"/>
      <c r="T171" s="90"/>
    </row>
    <row r="172" spans="1:20" ht="12.75">
      <c r="A172" s="867"/>
      <c r="B172" s="295">
        <v>7</v>
      </c>
      <c r="C172" s="445" t="s">
        <v>149</v>
      </c>
      <c r="D172" s="446">
        <v>108</v>
      </c>
      <c r="E172" s="447" t="s">
        <v>73</v>
      </c>
      <c r="F172" s="634">
        <v>58.83</v>
      </c>
      <c r="G172" s="634">
        <v>17.28</v>
      </c>
      <c r="H172" s="634">
        <v>17.28</v>
      </c>
      <c r="I172" s="634">
        <v>35.93</v>
      </c>
      <c r="J172" s="446">
        <v>2582.45</v>
      </c>
      <c r="K172" s="634">
        <v>35.93</v>
      </c>
      <c r="L172" s="446">
        <v>2582.45</v>
      </c>
      <c r="M172" s="448">
        <f t="shared" si="26"/>
        <v>0.013913144494569112</v>
      </c>
      <c r="N172" s="449">
        <v>249.3</v>
      </c>
      <c r="O172" s="449">
        <f t="shared" si="27"/>
        <v>3.46854692249608</v>
      </c>
      <c r="P172" s="449">
        <f t="shared" si="28"/>
        <v>834.7886696741467</v>
      </c>
      <c r="Q172" s="450">
        <f t="shared" si="29"/>
        <v>208.11281534976476</v>
      </c>
      <c r="S172" s="90"/>
      <c r="T172" s="90"/>
    </row>
    <row r="173" spans="1:20" ht="12.75">
      <c r="A173" s="867"/>
      <c r="B173" s="295">
        <v>8</v>
      </c>
      <c r="C173" s="445" t="s">
        <v>151</v>
      </c>
      <c r="D173" s="446">
        <v>32</v>
      </c>
      <c r="E173" s="447" t="s">
        <v>73</v>
      </c>
      <c r="F173" s="634">
        <v>37.24</v>
      </c>
      <c r="G173" s="634">
        <v>3.1</v>
      </c>
      <c r="H173" s="634">
        <v>5.28</v>
      </c>
      <c r="I173" s="634">
        <v>28.86</v>
      </c>
      <c r="J173" s="446" t="s">
        <v>334</v>
      </c>
      <c r="K173" s="634">
        <v>25.71</v>
      </c>
      <c r="L173" s="446">
        <v>1653.89</v>
      </c>
      <c r="M173" s="448">
        <f t="shared" si="26"/>
        <v>0.015545169267605463</v>
      </c>
      <c r="N173" s="449">
        <v>249.3</v>
      </c>
      <c r="O173" s="449">
        <f t="shared" si="27"/>
        <v>3.875410698414042</v>
      </c>
      <c r="P173" s="449">
        <f t="shared" si="28"/>
        <v>932.7101560563278</v>
      </c>
      <c r="Q173" s="450">
        <f t="shared" si="29"/>
        <v>232.52464190484255</v>
      </c>
      <c r="S173" s="90"/>
      <c r="T173" s="90"/>
    </row>
    <row r="174" spans="1:20" ht="12.75">
      <c r="A174" s="867"/>
      <c r="B174" s="295">
        <v>9</v>
      </c>
      <c r="C174" s="445" t="s">
        <v>157</v>
      </c>
      <c r="D174" s="446">
        <v>30</v>
      </c>
      <c r="E174" s="447" t="s">
        <v>73</v>
      </c>
      <c r="F174" s="634">
        <v>22.62</v>
      </c>
      <c r="G174" s="634">
        <v>2.68</v>
      </c>
      <c r="H174" s="634">
        <v>0.31</v>
      </c>
      <c r="I174" s="634">
        <v>19.628</v>
      </c>
      <c r="J174" s="446" t="s">
        <v>335</v>
      </c>
      <c r="K174" s="634">
        <v>18.51</v>
      </c>
      <c r="L174" s="446">
        <v>1096.68</v>
      </c>
      <c r="M174" s="448">
        <f t="shared" si="26"/>
        <v>0.016878214246635298</v>
      </c>
      <c r="N174" s="449">
        <v>249.3</v>
      </c>
      <c r="O174" s="449">
        <f t="shared" si="27"/>
        <v>4.20773881168618</v>
      </c>
      <c r="P174" s="449">
        <f t="shared" si="28"/>
        <v>1012.692854798118</v>
      </c>
      <c r="Q174" s="450">
        <f t="shared" si="29"/>
        <v>252.46432870117084</v>
      </c>
      <c r="S174" s="90"/>
      <c r="T174" s="90"/>
    </row>
    <row r="175" spans="1:20" ht="13.5" thickBot="1">
      <c r="A175" s="869"/>
      <c r="B175" s="296">
        <v>10</v>
      </c>
      <c r="C175" s="790" t="s">
        <v>158</v>
      </c>
      <c r="D175" s="791">
        <v>11</v>
      </c>
      <c r="E175" s="792" t="s">
        <v>73</v>
      </c>
      <c r="F175" s="793">
        <v>14.11</v>
      </c>
      <c r="G175" s="793">
        <v>0</v>
      </c>
      <c r="H175" s="793">
        <v>0</v>
      </c>
      <c r="I175" s="793">
        <v>14.11</v>
      </c>
      <c r="J175" s="791">
        <v>766.97</v>
      </c>
      <c r="K175" s="793">
        <v>9.5</v>
      </c>
      <c r="L175" s="791">
        <v>516.55</v>
      </c>
      <c r="M175" s="794">
        <f t="shared" si="26"/>
        <v>0.01839124963701481</v>
      </c>
      <c r="N175" s="795">
        <v>249.3</v>
      </c>
      <c r="O175" s="795">
        <f t="shared" si="27"/>
        <v>4.584938534507793</v>
      </c>
      <c r="P175" s="795">
        <f t="shared" si="28"/>
        <v>1103.4749782208885</v>
      </c>
      <c r="Q175" s="796">
        <f t="shared" si="29"/>
        <v>275.0963120704675</v>
      </c>
      <c r="S175" s="90"/>
      <c r="T175" s="90"/>
    </row>
    <row r="176" spans="1:20" ht="12.75">
      <c r="A176" s="880" t="s">
        <v>52</v>
      </c>
      <c r="B176" s="83">
        <v>1</v>
      </c>
      <c r="C176" s="451" t="s">
        <v>511</v>
      </c>
      <c r="D176" s="452">
        <v>25</v>
      </c>
      <c r="E176" s="453" t="s">
        <v>512</v>
      </c>
      <c r="F176" s="635">
        <v>31.67</v>
      </c>
      <c r="G176" s="635">
        <v>3.13</v>
      </c>
      <c r="H176" s="635">
        <v>4.49</v>
      </c>
      <c r="I176" s="635">
        <v>23.01</v>
      </c>
      <c r="J176" s="642">
        <v>1604.47</v>
      </c>
      <c r="K176" s="635">
        <v>15.639</v>
      </c>
      <c r="L176" s="642">
        <v>1215.2</v>
      </c>
      <c r="M176" s="454">
        <f t="shared" si="26"/>
        <v>0.01286948650427913</v>
      </c>
      <c r="N176" s="455">
        <v>249.3</v>
      </c>
      <c r="O176" s="455">
        <f t="shared" si="27"/>
        <v>3.2083629855167874</v>
      </c>
      <c r="P176" s="455">
        <f t="shared" si="28"/>
        <v>772.1691902567478</v>
      </c>
      <c r="Q176" s="456">
        <f t="shared" si="29"/>
        <v>192.50177913100723</v>
      </c>
      <c r="S176" s="90"/>
      <c r="T176" s="90"/>
    </row>
    <row r="177" spans="1:20" ht="12.75">
      <c r="A177" s="881"/>
      <c r="B177" s="41">
        <v>2</v>
      </c>
      <c r="C177" s="457" t="s">
        <v>513</v>
      </c>
      <c r="D177" s="458">
        <v>20</v>
      </c>
      <c r="E177" s="459" t="s">
        <v>512</v>
      </c>
      <c r="F177" s="636">
        <v>22.5</v>
      </c>
      <c r="G177" s="636">
        <v>2.99</v>
      </c>
      <c r="H177" s="636">
        <v>3.2</v>
      </c>
      <c r="I177" s="636">
        <v>16.31</v>
      </c>
      <c r="J177" s="643">
        <v>1234.69</v>
      </c>
      <c r="K177" s="636">
        <v>16.31</v>
      </c>
      <c r="L177" s="643">
        <v>1234.69</v>
      </c>
      <c r="M177" s="460">
        <f t="shared" si="26"/>
        <v>0.013209793551417763</v>
      </c>
      <c r="N177" s="461">
        <v>249.3</v>
      </c>
      <c r="O177" s="461">
        <f t="shared" si="27"/>
        <v>3.2932015323684487</v>
      </c>
      <c r="P177" s="461">
        <f t="shared" si="28"/>
        <v>792.5876130850658</v>
      </c>
      <c r="Q177" s="462">
        <f t="shared" si="29"/>
        <v>197.5920919421069</v>
      </c>
      <c r="S177" s="90"/>
      <c r="T177" s="90"/>
    </row>
    <row r="178" spans="1:20" ht="12.75">
      <c r="A178" s="881"/>
      <c r="B178" s="41">
        <v>3</v>
      </c>
      <c r="C178" s="457" t="s">
        <v>514</v>
      </c>
      <c r="D178" s="458">
        <v>108</v>
      </c>
      <c r="E178" s="459" t="s">
        <v>512</v>
      </c>
      <c r="F178" s="636">
        <v>60.83</v>
      </c>
      <c r="G178" s="636">
        <v>7.32</v>
      </c>
      <c r="H178" s="636">
        <v>17.2</v>
      </c>
      <c r="I178" s="636">
        <v>36.3</v>
      </c>
      <c r="J178" s="643">
        <v>2563.58</v>
      </c>
      <c r="K178" s="636">
        <v>36.03</v>
      </c>
      <c r="L178" s="643">
        <v>2544.13</v>
      </c>
      <c r="M178" s="460">
        <f t="shared" si="26"/>
        <v>0.014162012161328234</v>
      </c>
      <c r="N178" s="461">
        <v>249.3</v>
      </c>
      <c r="O178" s="461">
        <f t="shared" si="27"/>
        <v>3.530589631819129</v>
      </c>
      <c r="P178" s="461">
        <f t="shared" si="28"/>
        <v>849.720729679694</v>
      </c>
      <c r="Q178" s="462">
        <f t="shared" si="29"/>
        <v>211.83537790914772</v>
      </c>
      <c r="S178" s="90"/>
      <c r="T178" s="90"/>
    </row>
    <row r="179" spans="1:20" ht="12.75">
      <c r="A179" s="881"/>
      <c r="B179" s="41">
        <v>4</v>
      </c>
      <c r="C179" s="457" t="s">
        <v>515</v>
      </c>
      <c r="D179" s="458">
        <v>12</v>
      </c>
      <c r="E179" s="459" t="s">
        <v>512</v>
      </c>
      <c r="F179" s="636">
        <v>11.59</v>
      </c>
      <c r="G179" s="636">
        <v>1.5</v>
      </c>
      <c r="H179" s="636">
        <v>1.76</v>
      </c>
      <c r="I179" s="636">
        <v>8.33</v>
      </c>
      <c r="J179" s="643">
        <v>604.23</v>
      </c>
      <c r="K179" s="636">
        <v>8.26</v>
      </c>
      <c r="L179" s="643">
        <v>552.99</v>
      </c>
      <c r="M179" s="460">
        <f t="shared" si="26"/>
        <v>0.01493697896887828</v>
      </c>
      <c r="N179" s="461">
        <v>249.3</v>
      </c>
      <c r="O179" s="461">
        <f t="shared" si="27"/>
        <v>3.7237888569413555</v>
      </c>
      <c r="P179" s="461">
        <f t="shared" si="28"/>
        <v>896.2187381326968</v>
      </c>
      <c r="Q179" s="462">
        <f t="shared" si="29"/>
        <v>223.4273314164813</v>
      </c>
      <c r="S179" s="90"/>
      <c r="T179" s="90"/>
    </row>
    <row r="180" spans="1:20" ht="12.75">
      <c r="A180" s="881"/>
      <c r="B180" s="41">
        <v>5</v>
      </c>
      <c r="C180" s="457" t="s">
        <v>516</v>
      </c>
      <c r="D180" s="458">
        <v>5</v>
      </c>
      <c r="E180" s="459" t="s">
        <v>512</v>
      </c>
      <c r="F180" s="636">
        <v>12.14</v>
      </c>
      <c r="G180" s="636">
        <v>0.46</v>
      </c>
      <c r="H180" s="636">
        <v>0.82</v>
      </c>
      <c r="I180" s="636">
        <v>10.864</v>
      </c>
      <c r="J180" s="643">
        <v>611.46</v>
      </c>
      <c r="K180" s="636">
        <v>8.69</v>
      </c>
      <c r="L180" s="643">
        <v>495.61</v>
      </c>
      <c r="M180" s="460">
        <f t="shared" si="26"/>
        <v>0.017533948064001936</v>
      </c>
      <c r="N180" s="461">
        <v>249.3</v>
      </c>
      <c r="O180" s="461">
        <f t="shared" si="27"/>
        <v>4.371213252355683</v>
      </c>
      <c r="P180" s="461">
        <f t="shared" si="28"/>
        <v>1052.0368838401162</v>
      </c>
      <c r="Q180" s="462">
        <f t="shared" si="29"/>
        <v>262.27279514134096</v>
      </c>
      <c r="S180" s="90"/>
      <c r="T180" s="90"/>
    </row>
    <row r="181" spans="1:20" ht="12.75">
      <c r="A181" s="881"/>
      <c r="B181" s="41">
        <v>6</v>
      </c>
      <c r="C181" s="457" t="s">
        <v>517</v>
      </c>
      <c r="D181" s="458">
        <v>65</v>
      </c>
      <c r="E181" s="459" t="s">
        <v>512</v>
      </c>
      <c r="F181" s="636">
        <v>20.08</v>
      </c>
      <c r="G181" s="636">
        <v>1.34</v>
      </c>
      <c r="H181" s="636">
        <v>0.65</v>
      </c>
      <c r="I181" s="636">
        <v>18.09</v>
      </c>
      <c r="J181" s="643">
        <v>998.65</v>
      </c>
      <c r="K181" s="636">
        <v>17.79</v>
      </c>
      <c r="L181" s="643">
        <v>981.67</v>
      </c>
      <c r="M181" s="460">
        <f t="shared" si="26"/>
        <v>0.018122179551173002</v>
      </c>
      <c r="N181" s="461">
        <v>249.3</v>
      </c>
      <c r="O181" s="461">
        <f t="shared" si="27"/>
        <v>4.51785936210743</v>
      </c>
      <c r="P181" s="461">
        <f t="shared" si="28"/>
        <v>1087.33077307038</v>
      </c>
      <c r="Q181" s="462">
        <f t="shared" si="29"/>
        <v>271.07156172644574</v>
      </c>
      <c r="S181" s="90"/>
      <c r="T181" s="90"/>
    </row>
    <row r="182" spans="1:20" ht="12.75">
      <c r="A182" s="881"/>
      <c r="B182" s="41">
        <v>7</v>
      </c>
      <c r="C182" s="457" t="s">
        <v>518</v>
      </c>
      <c r="D182" s="458">
        <v>15</v>
      </c>
      <c r="E182" s="459" t="s">
        <v>512</v>
      </c>
      <c r="F182" s="636">
        <v>16.72</v>
      </c>
      <c r="G182" s="636">
        <v>1.4</v>
      </c>
      <c r="H182" s="636">
        <v>0.18</v>
      </c>
      <c r="I182" s="636">
        <v>15.14119</v>
      </c>
      <c r="J182" s="643">
        <v>610.94</v>
      </c>
      <c r="K182" s="636">
        <v>10.69</v>
      </c>
      <c r="L182" s="643">
        <v>550.52</v>
      </c>
      <c r="M182" s="460">
        <f t="shared" si="26"/>
        <v>0.019418004795466105</v>
      </c>
      <c r="N182" s="461">
        <v>249.3</v>
      </c>
      <c r="O182" s="461">
        <f t="shared" si="27"/>
        <v>4.8409085955097</v>
      </c>
      <c r="P182" s="461">
        <f t="shared" si="28"/>
        <v>1165.0802877279662</v>
      </c>
      <c r="Q182" s="462">
        <f t="shared" si="29"/>
        <v>290.454515730582</v>
      </c>
      <c r="S182" s="90"/>
      <c r="T182" s="90"/>
    </row>
    <row r="183" spans="1:20" ht="12.75">
      <c r="A183" s="881"/>
      <c r="B183" s="41">
        <v>8</v>
      </c>
      <c r="C183" s="457" t="s">
        <v>519</v>
      </c>
      <c r="D183" s="458">
        <v>17</v>
      </c>
      <c r="E183" s="459" t="s">
        <v>512</v>
      </c>
      <c r="F183" s="636">
        <v>14.67</v>
      </c>
      <c r="G183" s="636">
        <v>1.79</v>
      </c>
      <c r="H183" s="636">
        <v>0.8</v>
      </c>
      <c r="I183" s="636">
        <v>13.87</v>
      </c>
      <c r="J183" s="643">
        <v>635.98</v>
      </c>
      <c r="K183" s="636">
        <v>13.87</v>
      </c>
      <c r="L183" s="643">
        <v>635.98</v>
      </c>
      <c r="M183" s="460">
        <f t="shared" si="26"/>
        <v>0.021808861913896662</v>
      </c>
      <c r="N183" s="461">
        <v>249.3</v>
      </c>
      <c r="O183" s="461">
        <f t="shared" si="27"/>
        <v>5.436949275134438</v>
      </c>
      <c r="P183" s="461">
        <f t="shared" si="28"/>
        <v>1308.5317148338</v>
      </c>
      <c r="Q183" s="462">
        <f t="shared" si="29"/>
        <v>326.21695650806635</v>
      </c>
      <c r="S183" s="90"/>
      <c r="T183" s="90"/>
    </row>
    <row r="184" spans="1:20" ht="12.75">
      <c r="A184" s="881"/>
      <c r="B184" s="41">
        <v>9</v>
      </c>
      <c r="C184" s="457" t="s">
        <v>520</v>
      </c>
      <c r="D184" s="458">
        <v>4</v>
      </c>
      <c r="E184" s="459" t="s">
        <v>512</v>
      </c>
      <c r="F184" s="636">
        <v>4.8</v>
      </c>
      <c r="G184" s="636">
        <v>0.2</v>
      </c>
      <c r="H184" s="636">
        <v>0.4</v>
      </c>
      <c r="I184" s="636">
        <v>4.2</v>
      </c>
      <c r="J184" s="643">
        <v>191.55</v>
      </c>
      <c r="K184" s="636">
        <v>4.2</v>
      </c>
      <c r="L184" s="643">
        <v>191.55</v>
      </c>
      <c r="M184" s="460">
        <f t="shared" si="26"/>
        <v>0.02192638997650744</v>
      </c>
      <c r="N184" s="461">
        <v>249.3</v>
      </c>
      <c r="O184" s="461">
        <f t="shared" si="27"/>
        <v>5.466249021143304</v>
      </c>
      <c r="P184" s="461">
        <f t="shared" si="28"/>
        <v>1315.5833985904464</v>
      </c>
      <c r="Q184" s="462">
        <f t="shared" si="29"/>
        <v>327.9749412685983</v>
      </c>
      <c r="S184" s="90"/>
      <c r="T184" s="90"/>
    </row>
    <row r="185" spans="1:20" ht="13.5" thickBot="1">
      <c r="A185" s="882"/>
      <c r="B185" s="46">
        <v>10</v>
      </c>
      <c r="C185" s="463" t="s">
        <v>521</v>
      </c>
      <c r="D185" s="464">
        <v>12</v>
      </c>
      <c r="E185" s="465" t="s">
        <v>512</v>
      </c>
      <c r="F185" s="637">
        <v>27.89</v>
      </c>
      <c r="G185" s="637">
        <v>1.39</v>
      </c>
      <c r="H185" s="637">
        <v>2.27</v>
      </c>
      <c r="I185" s="637">
        <v>24.23</v>
      </c>
      <c r="J185" s="644">
        <v>1046.17</v>
      </c>
      <c r="K185" s="637">
        <v>15.38</v>
      </c>
      <c r="L185" s="644">
        <v>666.55</v>
      </c>
      <c r="M185" s="466">
        <f t="shared" si="26"/>
        <v>0.023074037956642417</v>
      </c>
      <c r="N185" s="461">
        <v>249.3</v>
      </c>
      <c r="O185" s="467">
        <f t="shared" si="27"/>
        <v>5.7523576625909545</v>
      </c>
      <c r="P185" s="467">
        <f t="shared" si="28"/>
        <v>1384.442277398545</v>
      </c>
      <c r="Q185" s="468">
        <f t="shared" si="29"/>
        <v>345.1414597554573</v>
      </c>
      <c r="S185" s="90"/>
      <c r="T185" s="90"/>
    </row>
    <row r="186" spans="19:20" ht="12.75">
      <c r="S186" s="90"/>
      <c r="T186" s="90"/>
    </row>
    <row r="187" spans="19:20" ht="12.75">
      <c r="S187" s="90"/>
      <c r="T187" s="90"/>
    </row>
    <row r="188" spans="1:20" s="17" customFormat="1" ht="20.25" customHeight="1">
      <c r="A188" s="862" t="s">
        <v>36</v>
      </c>
      <c r="B188" s="862"/>
      <c r="C188" s="862"/>
      <c r="D188" s="862"/>
      <c r="E188" s="862"/>
      <c r="F188" s="862"/>
      <c r="G188" s="862"/>
      <c r="H188" s="862"/>
      <c r="I188" s="862"/>
      <c r="J188" s="862"/>
      <c r="K188" s="862"/>
      <c r="L188" s="862"/>
      <c r="M188" s="862"/>
      <c r="N188" s="862"/>
      <c r="O188" s="862"/>
      <c r="P188" s="862"/>
      <c r="Q188" s="862"/>
      <c r="S188" s="90"/>
      <c r="T188" s="90"/>
    </row>
    <row r="189" spans="1:20" s="17" customFormat="1" ht="14.25" customHeight="1" thickBot="1">
      <c r="A189" s="884" t="s">
        <v>523</v>
      </c>
      <c r="B189" s="884"/>
      <c r="C189" s="884"/>
      <c r="D189" s="884"/>
      <c r="E189" s="884"/>
      <c r="F189" s="884"/>
      <c r="G189" s="884"/>
      <c r="H189" s="884"/>
      <c r="I189" s="884"/>
      <c r="J189" s="884"/>
      <c r="K189" s="884"/>
      <c r="L189" s="884"/>
      <c r="M189" s="884"/>
      <c r="N189" s="884"/>
      <c r="O189" s="884"/>
      <c r="P189" s="884"/>
      <c r="Q189" s="884"/>
      <c r="S189" s="90"/>
      <c r="T189" s="90"/>
    </row>
    <row r="190" spans="1:20" ht="12.75" customHeight="1">
      <c r="A190" s="887" t="s">
        <v>1</v>
      </c>
      <c r="B190" s="889" t="s">
        <v>0</v>
      </c>
      <c r="C190" s="857" t="s">
        <v>2</v>
      </c>
      <c r="D190" s="857" t="s">
        <v>3</v>
      </c>
      <c r="E190" s="857" t="s">
        <v>13</v>
      </c>
      <c r="F190" s="870" t="s">
        <v>14</v>
      </c>
      <c r="G190" s="871"/>
      <c r="H190" s="871"/>
      <c r="I190" s="872"/>
      <c r="J190" s="857" t="s">
        <v>4</v>
      </c>
      <c r="K190" s="857" t="s">
        <v>15</v>
      </c>
      <c r="L190" s="857" t="s">
        <v>5</v>
      </c>
      <c r="M190" s="857" t="s">
        <v>6</v>
      </c>
      <c r="N190" s="857" t="s">
        <v>16</v>
      </c>
      <c r="O190" s="907" t="s">
        <v>17</v>
      </c>
      <c r="P190" s="907" t="s">
        <v>37</v>
      </c>
      <c r="Q190" s="885" t="s">
        <v>26</v>
      </c>
      <c r="S190" s="90"/>
      <c r="T190" s="90"/>
    </row>
    <row r="191" spans="1:20" s="2" customFormat="1" ht="33.75">
      <c r="A191" s="888"/>
      <c r="B191" s="890"/>
      <c r="C191" s="891"/>
      <c r="D191" s="858"/>
      <c r="E191" s="858"/>
      <c r="F191" s="36" t="s">
        <v>18</v>
      </c>
      <c r="G191" s="36" t="s">
        <v>19</v>
      </c>
      <c r="H191" s="36" t="s">
        <v>20</v>
      </c>
      <c r="I191" s="36" t="s">
        <v>21</v>
      </c>
      <c r="J191" s="858"/>
      <c r="K191" s="858"/>
      <c r="L191" s="858"/>
      <c r="M191" s="858"/>
      <c r="N191" s="858"/>
      <c r="O191" s="908"/>
      <c r="P191" s="908"/>
      <c r="Q191" s="886"/>
      <c r="S191" s="90"/>
      <c r="T191" s="90"/>
    </row>
    <row r="192" spans="1:20" s="3" customFormat="1" ht="17.25" customHeight="1" thickBot="1">
      <c r="A192" s="901"/>
      <c r="B192" s="902"/>
      <c r="C192" s="903"/>
      <c r="D192" s="60" t="s">
        <v>7</v>
      </c>
      <c r="E192" s="60" t="s">
        <v>8</v>
      </c>
      <c r="F192" s="60" t="s">
        <v>9</v>
      </c>
      <c r="G192" s="60" t="s">
        <v>9</v>
      </c>
      <c r="H192" s="60" t="s">
        <v>9</v>
      </c>
      <c r="I192" s="60" t="s">
        <v>9</v>
      </c>
      <c r="J192" s="60" t="s">
        <v>22</v>
      </c>
      <c r="K192" s="60" t="s">
        <v>9</v>
      </c>
      <c r="L192" s="60" t="s">
        <v>22</v>
      </c>
      <c r="M192" s="60" t="s">
        <v>147</v>
      </c>
      <c r="N192" s="60" t="s">
        <v>10</v>
      </c>
      <c r="O192" s="60" t="s">
        <v>24</v>
      </c>
      <c r="P192" s="61" t="s">
        <v>38</v>
      </c>
      <c r="Q192" s="62" t="s">
        <v>28</v>
      </c>
      <c r="S192" s="90"/>
      <c r="T192" s="90"/>
    </row>
    <row r="193" spans="1:20" ht="12.75">
      <c r="A193" s="875" t="s">
        <v>51</v>
      </c>
      <c r="B193" s="30">
        <v>1</v>
      </c>
      <c r="C193" s="64" t="s">
        <v>524</v>
      </c>
      <c r="D193" s="63">
        <v>30</v>
      </c>
      <c r="E193" s="63">
        <v>1985</v>
      </c>
      <c r="F193" s="254">
        <v>13.002</v>
      </c>
      <c r="G193" s="255">
        <v>3.915</v>
      </c>
      <c r="H193" s="255">
        <v>4.8</v>
      </c>
      <c r="I193" s="255">
        <v>4.287</v>
      </c>
      <c r="J193" s="96">
        <v>1496.17</v>
      </c>
      <c r="K193" s="255">
        <v>4.287</v>
      </c>
      <c r="L193" s="96">
        <v>1496.17</v>
      </c>
      <c r="M193" s="257">
        <f aca="true" t="shared" si="30" ref="M193:M232">K193/L193</f>
        <v>0.002865316107126864</v>
      </c>
      <c r="N193" s="256">
        <v>262.036</v>
      </c>
      <c r="O193" s="258">
        <f aca="true" t="shared" si="31" ref="O193:O232">M193*N193</f>
        <v>0.7508159714470949</v>
      </c>
      <c r="P193" s="258">
        <f aca="true" t="shared" si="32" ref="P193:P232">M193*60*1000</f>
        <v>171.91896642761185</v>
      </c>
      <c r="Q193" s="259">
        <f aca="true" t="shared" si="33" ref="Q193:Q232">P193*N193/1000</f>
        <v>45.0489582868257</v>
      </c>
      <c r="R193" s="6"/>
      <c r="S193" s="90"/>
      <c r="T193" s="90"/>
    </row>
    <row r="194" spans="1:20" ht="12.75">
      <c r="A194" s="975"/>
      <c r="B194" s="63">
        <v>2</v>
      </c>
      <c r="C194" s="16" t="s">
        <v>159</v>
      </c>
      <c r="D194" s="31">
        <v>68</v>
      </c>
      <c r="E194" s="31">
        <v>2008</v>
      </c>
      <c r="F194" s="260">
        <v>21.056</v>
      </c>
      <c r="G194" s="261">
        <v>3.264</v>
      </c>
      <c r="H194" s="261">
        <v>4.629</v>
      </c>
      <c r="I194" s="261">
        <v>13.163</v>
      </c>
      <c r="J194" s="180">
        <v>3892.42</v>
      </c>
      <c r="K194" s="261">
        <v>13.163</v>
      </c>
      <c r="L194" s="180">
        <v>3892.42</v>
      </c>
      <c r="M194" s="137">
        <f t="shared" si="30"/>
        <v>0.0033817008442048905</v>
      </c>
      <c r="N194" s="256">
        <v>262.036</v>
      </c>
      <c r="O194" s="136">
        <f t="shared" si="31"/>
        <v>0.8861273624120727</v>
      </c>
      <c r="P194" s="258">
        <f t="shared" si="32"/>
        <v>202.90205065229344</v>
      </c>
      <c r="Q194" s="138">
        <f t="shared" si="33"/>
        <v>53.167641744724364</v>
      </c>
      <c r="S194" s="90"/>
      <c r="T194" s="90"/>
    </row>
    <row r="195" spans="1:20" ht="12.75">
      <c r="A195" s="876"/>
      <c r="B195" s="31">
        <v>3</v>
      </c>
      <c r="C195" s="16" t="s">
        <v>525</v>
      </c>
      <c r="D195" s="31">
        <v>60</v>
      </c>
      <c r="E195" s="31">
        <v>1971</v>
      </c>
      <c r="F195" s="260">
        <v>24.33</v>
      </c>
      <c r="G195" s="261">
        <v>4.719</v>
      </c>
      <c r="H195" s="261">
        <v>9.6</v>
      </c>
      <c r="I195" s="261">
        <v>10.011</v>
      </c>
      <c r="J195" s="180">
        <v>2799.04</v>
      </c>
      <c r="K195" s="261">
        <v>10.011</v>
      </c>
      <c r="L195" s="180">
        <v>2799.04</v>
      </c>
      <c r="M195" s="137">
        <f t="shared" si="30"/>
        <v>0.0035765834000228646</v>
      </c>
      <c r="N195" s="256">
        <v>262.036</v>
      </c>
      <c r="O195" s="136">
        <f t="shared" si="31"/>
        <v>0.9371936078083913</v>
      </c>
      <c r="P195" s="258">
        <f t="shared" si="32"/>
        <v>214.59500400137188</v>
      </c>
      <c r="Q195" s="138">
        <f t="shared" si="33"/>
        <v>56.23161646850348</v>
      </c>
      <c r="S195" s="90"/>
      <c r="T195" s="90"/>
    </row>
    <row r="196" spans="1:20" ht="12.75">
      <c r="A196" s="876"/>
      <c r="B196" s="31">
        <v>4</v>
      </c>
      <c r="C196" s="16" t="s">
        <v>336</v>
      </c>
      <c r="D196" s="31">
        <v>75</v>
      </c>
      <c r="E196" s="31">
        <v>1976</v>
      </c>
      <c r="F196" s="260">
        <v>34.174</v>
      </c>
      <c r="G196" s="261">
        <v>7.504</v>
      </c>
      <c r="H196" s="261">
        <v>12</v>
      </c>
      <c r="I196" s="261">
        <v>14.67</v>
      </c>
      <c r="J196" s="180">
        <v>3969.47</v>
      </c>
      <c r="K196" s="261">
        <v>14.67</v>
      </c>
      <c r="L196" s="180">
        <v>3969.47</v>
      </c>
      <c r="M196" s="137">
        <f t="shared" si="30"/>
        <v>0.003695707487397562</v>
      </c>
      <c r="N196" s="256">
        <v>262.036</v>
      </c>
      <c r="O196" s="136">
        <f t="shared" si="31"/>
        <v>0.9684084071677075</v>
      </c>
      <c r="P196" s="258">
        <f t="shared" si="32"/>
        <v>221.7424492438537</v>
      </c>
      <c r="Q196" s="138">
        <f t="shared" si="33"/>
        <v>58.10450443006245</v>
      </c>
      <c r="S196" s="90"/>
      <c r="T196" s="90"/>
    </row>
    <row r="197" spans="1:20" ht="12.75">
      <c r="A197" s="876"/>
      <c r="B197" s="31">
        <v>5</v>
      </c>
      <c r="C197" s="16" t="s">
        <v>526</v>
      </c>
      <c r="D197" s="31">
        <v>29</v>
      </c>
      <c r="E197" s="31">
        <v>1991</v>
      </c>
      <c r="F197" s="260">
        <v>13.19</v>
      </c>
      <c r="G197" s="261">
        <v>2.856</v>
      </c>
      <c r="H197" s="261">
        <v>4.56</v>
      </c>
      <c r="I197" s="261">
        <v>5.774</v>
      </c>
      <c r="J197" s="180">
        <v>1509.42</v>
      </c>
      <c r="K197" s="261">
        <v>5.774</v>
      </c>
      <c r="L197" s="180">
        <v>1509.42</v>
      </c>
      <c r="M197" s="137">
        <f t="shared" si="30"/>
        <v>0.003825310384121053</v>
      </c>
      <c r="N197" s="256">
        <v>262.036</v>
      </c>
      <c r="O197" s="136">
        <f t="shared" si="31"/>
        <v>1.0023690318135443</v>
      </c>
      <c r="P197" s="258">
        <f t="shared" si="32"/>
        <v>229.51862304726316</v>
      </c>
      <c r="Q197" s="138">
        <f t="shared" si="33"/>
        <v>60.14214190881265</v>
      </c>
      <c r="S197" s="90"/>
      <c r="T197" s="90"/>
    </row>
    <row r="198" spans="1:20" ht="12.75">
      <c r="A198" s="876"/>
      <c r="B198" s="31">
        <v>6</v>
      </c>
      <c r="C198" s="16" t="s">
        <v>527</v>
      </c>
      <c r="D198" s="31">
        <v>31</v>
      </c>
      <c r="E198" s="31">
        <v>1987</v>
      </c>
      <c r="F198" s="260">
        <v>14.27</v>
      </c>
      <c r="G198" s="261">
        <v>3.359</v>
      </c>
      <c r="H198" s="261">
        <v>4.8</v>
      </c>
      <c r="I198" s="261">
        <v>6.111</v>
      </c>
      <c r="J198" s="180">
        <v>1596.15</v>
      </c>
      <c r="K198" s="261">
        <v>6.111</v>
      </c>
      <c r="L198" s="180">
        <v>1596.15</v>
      </c>
      <c r="M198" s="137">
        <f t="shared" si="30"/>
        <v>0.003828587538765153</v>
      </c>
      <c r="N198" s="256">
        <v>262.036</v>
      </c>
      <c r="O198" s="136">
        <f t="shared" si="31"/>
        <v>1.0032277643078658</v>
      </c>
      <c r="P198" s="258">
        <f t="shared" si="32"/>
        <v>229.7152523259092</v>
      </c>
      <c r="Q198" s="138">
        <f t="shared" si="33"/>
        <v>60.193665858471945</v>
      </c>
      <c r="S198" s="90"/>
      <c r="T198" s="90"/>
    </row>
    <row r="199" spans="1:20" ht="12.75">
      <c r="A199" s="876"/>
      <c r="B199" s="31">
        <v>7</v>
      </c>
      <c r="C199" s="16" t="s">
        <v>528</v>
      </c>
      <c r="D199" s="31">
        <v>25</v>
      </c>
      <c r="E199" s="31">
        <v>1969</v>
      </c>
      <c r="F199" s="260">
        <v>11.035</v>
      </c>
      <c r="G199" s="261">
        <v>1.882</v>
      </c>
      <c r="H199" s="261">
        <v>3.84</v>
      </c>
      <c r="I199" s="261">
        <v>5.313</v>
      </c>
      <c r="J199" s="180">
        <v>1322.93</v>
      </c>
      <c r="K199" s="261">
        <v>5.313</v>
      </c>
      <c r="L199" s="180">
        <v>1322.93</v>
      </c>
      <c r="M199" s="137">
        <f t="shared" si="30"/>
        <v>0.004016085507169691</v>
      </c>
      <c r="N199" s="256">
        <v>262.036</v>
      </c>
      <c r="O199" s="136">
        <f t="shared" si="31"/>
        <v>1.0523589819567172</v>
      </c>
      <c r="P199" s="258">
        <f t="shared" si="32"/>
        <v>240.96513043018143</v>
      </c>
      <c r="Q199" s="138">
        <f t="shared" si="33"/>
        <v>63.14153891740302</v>
      </c>
      <c r="S199" s="90"/>
      <c r="T199" s="90"/>
    </row>
    <row r="200" spans="1:20" ht="12.75">
      <c r="A200" s="876"/>
      <c r="B200" s="31">
        <v>8</v>
      </c>
      <c r="C200" s="16" t="s">
        <v>529</v>
      </c>
      <c r="D200" s="31">
        <v>48</v>
      </c>
      <c r="E200" s="31">
        <v>1972</v>
      </c>
      <c r="F200" s="260">
        <v>24.78</v>
      </c>
      <c r="G200" s="261">
        <v>3.714</v>
      </c>
      <c r="H200" s="261">
        <v>7.6</v>
      </c>
      <c r="I200" s="261">
        <v>13.466</v>
      </c>
      <c r="J200" s="180">
        <v>3215.39</v>
      </c>
      <c r="K200" s="261">
        <v>13.466</v>
      </c>
      <c r="L200" s="180">
        <v>3215.39</v>
      </c>
      <c r="M200" s="137">
        <f t="shared" si="30"/>
        <v>0.00418798341725265</v>
      </c>
      <c r="N200" s="256">
        <v>262.036</v>
      </c>
      <c r="O200" s="136">
        <f t="shared" si="31"/>
        <v>1.0974024227232155</v>
      </c>
      <c r="P200" s="258">
        <f t="shared" si="32"/>
        <v>251.27900503515897</v>
      </c>
      <c r="Q200" s="138">
        <f t="shared" si="33"/>
        <v>65.84414536339293</v>
      </c>
      <c r="S200" s="90"/>
      <c r="T200" s="90"/>
    </row>
    <row r="201" spans="1:20" ht="12.75">
      <c r="A201" s="876"/>
      <c r="B201" s="31">
        <v>9</v>
      </c>
      <c r="C201" s="16" t="s">
        <v>530</v>
      </c>
      <c r="D201" s="31">
        <v>45</v>
      </c>
      <c r="E201" s="31">
        <v>1973</v>
      </c>
      <c r="F201" s="260">
        <v>21.113</v>
      </c>
      <c r="G201" s="261">
        <v>4.095</v>
      </c>
      <c r="H201" s="261">
        <v>7.2</v>
      </c>
      <c r="I201" s="261">
        <v>9.818</v>
      </c>
      <c r="J201" s="180">
        <v>2317.74</v>
      </c>
      <c r="K201" s="261">
        <v>9.818</v>
      </c>
      <c r="L201" s="180">
        <v>2317.74</v>
      </c>
      <c r="M201" s="137">
        <f t="shared" si="30"/>
        <v>0.00423602302242702</v>
      </c>
      <c r="N201" s="256">
        <v>262.036</v>
      </c>
      <c r="O201" s="136">
        <f t="shared" si="31"/>
        <v>1.1099905287046865</v>
      </c>
      <c r="P201" s="258">
        <f t="shared" si="32"/>
        <v>254.16138134562115</v>
      </c>
      <c r="Q201" s="138">
        <f t="shared" si="33"/>
        <v>66.59943172228118</v>
      </c>
      <c r="S201" s="90"/>
      <c r="T201" s="90"/>
    </row>
    <row r="202" spans="1:20" ht="13.5" thickBot="1">
      <c r="A202" s="877"/>
      <c r="B202" s="65">
        <v>10</v>
      </c>
      <c r="C202" s="66" t="s">
        <v>160</v>
      </c>
      <c r="D202" s="65">
        <v>51</v>
      </c>
      <c r="E202" s="65">
        <v>2007</v>
      </c>
      <c r="F202" s="262">
        <v>19.496</v>
      </c>
      <c r="G202" s="220">
        <v>4.743</v>
      </c>
      <c r="H202" s="220">
        <v>2.009</v>
      </c>
      <c r="I202" s="220">
        <v>12.744</v>
      </c>
      <c r="J202" s="180">
        <v>2938.88</v>
      </c>
      <c r="K202" s="261">
        <v>12.744</v>
      </c>
      <c r="L202" s="180">
        <v>2938.88</v>
      </c>
      <c r="M202" s="140">
        <f t="shared" si="30"/>
        <v>0.004336345818815331</v>
      </c>
      <c r="N202" s="139">
        <v>262.036</v>
      </c>
      <c r="O202" s="647">
        <f t="shared" si="31"/>
        <v>1.136278712979094</v>
      </c>
      <c r="P202" s="139">
        <f t="shared" si="32"/>
        <v>260.18074912891984</v>
      </c>
      <c r="Q202" s="141">
        <f t="shared" si="33"/>
        <v>68.17672277874564</v>
      </c>
      <c r="S202" s="90"/>
      <c r="T202" s="90"/>
    </row>
    <row r="203" spans="1:20" ht="12.75">
      <c r="A203" s="909" t="s">
        <v>46</v>
      </c>
      <c r="B203" s="33">
        <v>1</v>
      </c>
      <c r="C203" s="91" t="s">
        <v>531</v>
      </c>
      <c r="D203" s="348">
        <v>45</v>
      </c>
      <c r="E203" s="348">
        <v>1976</v>
      </c>
      <c r="F203" s="531">
        <v>24.542</v>
      </c>
      <c r="G203" s="279">
        <v>3.977</v>
      </c>
      <c r="H203" s="279">
        <v>7.2</v>
      </c>
      <c r="I203" s="279">
        <v>13.365</v>
      </c>
      <c r="J203" s="578">
        <v>2309.86</v>
      </c>
      <c r="K203" s="272">
        <v>13.365</v>
      </c>
      <c r="L203" s="578">
        <v>2309.86</v>
      </c>
      <c r="M203" s="151">
        <f t="shared" si="30"/>
        <v>0.005786064956317698</v>
      </c>
      <c r="N203" s="152">
        <v>262.036</v>
      </c>
      <c r="O203" s="152">
        <f t="shared" si="31"/>
        <v>1.5161573168936644</v>
      </c>
      <c r="P203" s="152">
        <f t="shared" si="32"/>
        <v>347.1638973790619</v>
      </c>
      <c r="Q203" s="174">
        <f t="shared" si="33"/>
        <v>90.96943901361986</v>
      </c>
      <c r="S203" s="90"/>
      <c r="T203" s="90"/>
    </row>
    <row r="204" spans="1:20" ht="12.75">
      <c r="A204" s="879"/>
      <c r="B204" s="35">
        <v>2</v>
      </c>
      <c r="C204" s="34" t="s">
        <v>339</v>
      </c>
      <c r="D204" s="271">
        <v>75</v>
      </c>
      <c r="E204" s="271">
        <v>1973</v>
      </c>
      <c r="F204" s="275">
        <v>40.733</v>
      </c>
      <c r="G204" s="273">
        <v>5.316</v>
      </c>
      <c r="H204" s="273">
        <v>12</v>
      </c>
      <c r="I204" s="273">
        <v>23.417</v>
      </c>
      <c r="J204" s="121">
        <v>3986.53</v>
      </c>
      <c r="K204" s="273">
        <v>23.417</v>
      </c>
      <c r="L204" s="121">
        <v>3986.53</v>
      </c>
      <c r="M204" s="151">
        <f t="shared" si="30"/>
        <v>0.005874030798714671</v>
      </c>
      <c r="N204" s="152">
        <v>262.036</v>
      </c>
      <c r="O204" s="152">
        <f t="shared" si="31"/>
        <v>1.5392075343719975</v>
      </c>
      <c r="P204" s="152">
        <f t="shared" si="32"/>
        <v>352.4418479228803</v>
      </c>
      <c r="Q204" s="174">
        <f t="shared" si="33"/>
        <v>92.35245206231986</v>
      </c>
      <c r="S204" s="90"/>
      <c r="T204" s="90"/>
    </row>
    <row r="205" spans="1:20" ht="12.75">
      <c r="A205" s="879"/>
      <c r="B205" s="35">
        <v>3</v>
      </c>
      <c r="C205" s="34" t="s">
        <v>532</v>
      </c>
      <c r="D205" s="35">
        <v>54</v>
      </c>
      <c r="E205" s="35">
        <v>2007</v>
      </c>
      <c r="F205" s="275">
        <v>24.477</v>
      </c>
      <c r="G205" s="273">
        <v>3.774</v>
      </c>
      <c r="H205" s="273">
        <v>1.872</v>
      </c>
      <c r="I205" s="273">
        <v>18.831</v>
      </c>
      <c r="J205" s="121">
        <v>3133.4</v>
      </c>
      <c r="K205" s="273">
        <v>18.831</v>
      </c>
      <c r="L205" s="121">
        <v>3133.4</v>
      </c>
      <c r="M205" s="143">
        <f t="shared" si="30"/>
        <v>0.006009765749664901</v>
      </c>
      <c r="N205" s="152">
        <v>262.036</v>
      </c>
      <c r="O205" s="152">
        <f t="shared" si="31"/>
        <v>1.574774977979192</v>
      </c>
      <c r="P205" s="152">
        <f t="shared" si="32"/>
        <v>360.58594497989407</v>
      </c>
      <c r="Q205" s="172">
        <f t="shared" si="33"/>
        <v>94.48649867875152</v>
      </c>
      <c r="S205" s="90"/>
      <c r="T205" s="90"/>
    </row>
    <row r="206" spans="1:20" ht="12.75">
      <c r="A206" s="879"/>
      <c r="B206" s="35">
        <v>4</v>
      </c>
      <c r="C206" s="34" t="s">
        <v>533</v>
      </c>
      <c r="D206" s="35">
        <v>75</v>
      </c>
      <c r="E206" s="35">
        <v>1985</v>
      </c>
      <c r="F206" s="275">
        <v>45.56</v>
      </c>
      <c r="G206" s="273">
        <v>9.004</v>
      </c>
      <c r="H206" s="273">
        <v>12</v>
      </c>
      <c r="I206" s="273">
        <v>24.556</v>
      </c>
      <c r="J206" s="121">
        <v>4023.72</v>
      </c>
      <c r="K206" s="273">
        <v>24.556</v>
      </c>
      <c r="L206" s="121">
        <v>4023.72</v>
      </c>
      <c r="M206" s="143">
        <f t="shared" si="30"/>
        <v>0.0061028103347151395</v>
      </c>
      <c r="N206" s="152">
        <v>262.036</v>
      </c>
      <c r="O206" s="142">
        <f t="shared" si="31"/>
        <v>1.5991560088674164</v>
      </c>
      <c r="P206" s="152">
        <f t="shared" si="32"/>
        <v>366.1686200829083</v>
      </c>
      <c r="Q206" s="172">
        <f t="shared" si="33"/>
        <v>95.94936053204498</v>
      </c>
      <c r="S206" s="90"/>
      <c r="T206" s="90"/>
    </row>
    <row r="207" spans="1:20" ht="12.75">
      <c r="A207" s="879"/>
      <c r="B207" s="35">
        <v>5</v>
      </c>
      <c r="C207" s="34" t="s">
        <v>337</v>
      </c>
      <c r="D207" s="35">
        <v>22</v>
      </c>
      <c r="E207" s="35">
        <v>1989</v>
      </c>
      <c r="F207" s="275">
        <v>12.64</v>
      </c>
      <c r="G207" s="273">
        <v>1.711</v>
      </c>
      <c r="H207" s="273">
        <v>3.52</v>
      </c>
      <c r="I207" s="273">
        <v>7.409</v>
      </c>
      <c r="J207" s="121">
        <v>1188.82</v>
      </c>
      <c r="K207" s="273">
        <v>7.409</v>
      </c>
      <c r="L207" s="121">
        <v>1188.82</v>
      </c>
      <c r="M207" s="143">
        <f t="shared" si="30"/>
        <v>0.006232230278763817</v>
      </c>
      <c r="N207" s="152">
        <v>262.036</v>
      </c>
      <c r="O207" s="142">
        <f t="shared" si="31"/>
        <v>1.6330686933261556</v>
      </c>
      <c r="P207" s="152">
        <f t="shared" si="32"/>
        <v>373.933816725829</v>
      </c>
      <c r="Q207" s="172">
        <f t="shared" si="33"/>
        <v>97.98412159956932</v>
      </c>
      <c r="S207" s="90"/>
      <c r="T207" s="90"/>
    </row>
    <row r="208" spans="1:20" ht="12.75">
      <c r="A208" s="879"/>
      <c r="B208" s="35">
        <v>6</v>
      </c>
      <c r="C208" s="34" t="s">
        <v>534</v>
      </c>
      <c r="D208" s="35">
        <v>100</v>
      </c>
      <c r="E208" s="35">
        <v>1969</v>
      </c>
      <c r="F208" s="275">
        <v>54.51</v>
      </c>
      <c r="G208" s="273">
        <v>9.327</v>
      </c>
      <c r="H208" s="273">
        <v>16</v>
      </c>
      <c r="I208" s="273">
        <v>29.183</v>
      </c>
      <c r="J208" s="121">
        <v>4628.7</v>
      </c>
      <c r="K208" s="273">
        <v>29.183</v>
      </c>
      <c r="L208" s="121">
        <v>4628.7</v>
      </c>
      <c r="M208" s="143">
        <f t="shared" si="30"/>
        <v>0.006304794002635729</v>
      </c>
      <c r="N208" s="152">
        <v>262.036</v>
      </c>
      <c r="O208" s="142">
        <f t="shared" si="31"/>
        <v>1.652083001274656</v>
      </c>
      <c r="P208" s="152">
        <f t="shared" si="32"/>
        <v>378.28764015814374</v>
      </c>
      <c r="Q208" s="172">
        <f t="shared" si="33"/>
        <v>99.12498007647936</v>
      </c>
      <c r="S208" s="90"/>
      <c r="T208" s="90"/>
    </row>
    <row r="209" spans="1:20" ht="12.75">
      <c r="A209" s="879"/>
      <c r="B209" s="35">
        <v>7</v>
      </c>
      <c r="C209" s="34" t="s">
        <v>338</v>
      </c>
      <c r="D209" s="35">
        <v>60</v>
      </c>
      <c r="E209" s="35">
        <v>1970</v>
      </c>
      <c r="F209" s="275">
        <v>32.21</v>
      </c>
      <c r="G209" s="273">
        <v>5.083</v>
      </c>
      <c r="H209" s="273">
        <v>9.6</v>
      </c>
      <c r="I209" s="273">
        <v>17.527</v>
      </c>
      <c r="J209" s="121">
        <v>2723.4</v>
      </c>
      <c r="K209" s="273">
        <v>17.527</v>
      </c>
      <c r="L209" s="121">
        <v>2723.4</v>
      </c>
      <c r="M209" s="143">
        <f t="shared" si="30"/>
        <v>0.006435705368289638</v>
      </c>
      <c r="N209" s="152">
        <v>262.036</v>
      </c>
      <c r="O209" s="142">
        <f t="shared" si="31"/>
        <v>1.6863864918851437</v>
      </c>
      <c r="P209" s="152">
        <f t="shared" si="32"/>
        <v>386.1423220973783</v>
      </c>
      <c r="Q209" s="172">
        <f t="shared" si="33"/>
        <v>101.18318951310862</v>
      </c>
      <c r="S209" s="90"/>
      <c r="T209" s="90"/>
    </row>
    <row r="210" spans="1:20" ht="12.75">
      <c r="A210" s="879"/>
      <c r="B210" s="35">
        <v>8</v>
      </c>
      <c r="C210" s="34" t="s">
        <v>535</v>
      </c>
      <c r="D210" s="35">
        <v>101</v>
      </c>
      <c r="E210" s="35">
        <v>1970</v>
      </c>
      <c r="F210" s="275">
        <v>56.067</v>
      </c>
      <c r="G210" s="273">
        <v>10.496</v>
      </c>
      <c r="H210" s="273">
        <v>16</v>
      </c>
      <c r="I210" s="273">
        <v>29.571</v>
      </c>
      <c r="J210" s="121">
        <v>4420.38</v>
      </c>
      <c r="K210" s="273">
        <v>29.571</v>
      </c>
      <c r="L210" s="121">
        <v>4420.38</v>
      </c>
      <c r="M210" s="143">
        <f t="shared" si="30"/>
        <v>0.006689696360946344</v>
      </c>
      <c r="N210" s="152">
        <v>262.036</v>
      </c>
      <c r="O210" s="142">
        <f t="shared" si="31"/>
        <v>1.7529412756369362</v>
      </c>
      <c r="P210" s="152">
        <f t="shared" si="32"/>
        <v>401.3817816567806</v>
      </c>
      <c r="Q210" s="172">
        <f t="shared" si="33"/>
        <v>105.17647653821618</v>
      </c>
      <c r="S210" s="90"/>
      <c r="T210" s="90"/>
    </row>
    <row r="211" spans="1:20" ht="12.75">
      <c r="A211" s="879"/>
      <c r="B211" s="35">
        <v>9</v>
      </c>
      <c r="C211" s="34" t="s">
        <v>536</v>
      </c>
      <c r="D211" s="35">
        <v>60</v>
      </c>
      <c r="E211" s="35">
        <v>1966</v>
      </c>
      <c r="F211" s="275">
        <v>33.722</v>
      </c>
      <c r="G211" s="273">
        <v>5.839</v>
      </c>
      <c r="H211" s="273">
        <v>9.6</v>
      </c>
      <c r="I211" s="273">
        <v>18.283</v>
      </c>
      <c r="J211" s="121">
        <v>2721.63</v>
      </c>
      <c r="K211" s="273">
        <v>18.283</v>
      </c>
      <c r="L211" s="121">
        <v>2721.63</v>
      </c>
      <c r="M211" s="143">
        <f t="shared" si="30"/>
        <v>0.006717665516620555</v>
      </c>
      <c r="N211" s="152">
        <v>262.036</v>
      </c>
      <c r="O211" s="142">
        <f t="shared" si="31"/>
        <v>1.7602702013131837</v>
      </c>
      <c r="P211" s="152">
        <f t="shared" si="32"/>
        <v>403.0599309972333</v>
      </c>
      <c r="Q211" s="172">
        <f t="shared" si="33"/>
        <v>105.61621207879102</v>
      </c>
      <c r="S211" s="90"/>
      <c r="T211" s="90"/>
    </row>
    <row r="212" spans="1:20" ht="13.5" customHeight="1" thickBot="1">
      <c r="A212" s="910"/>
      <c r="B212" s="38">
        <v>10</v>
      </c>
      <c r="C212" s="86" t="s">
        <v>537</v>
      </c>
      <c r="D212" s="38">
        <v>100</v>
      </c>
      <c r="E212" s="38">
        <v>1969</v>
      </c>
      <c r="F212" s="276">
        <v>54.787</v>
      </c>
      <c r="G212" s="277">
        <v>8.213</v>
      </c>
      <c r="H212" s="277">
        <v>16</v>
      </c>
      <c r="I212" s="277">
        <v>30.574</v>
      </c>
      <c r="J212" s="188">
        <v>4454.22</v>
      </c>
      <c r="K212" s="277">
        <v>30.574</v>
      </c>
      <c r="L212" s="188">
        <v>4454.22</v>
      </c>
      <c r="M212" s="222">
        <f t="shared" si="30"/>
        <v>0.00686405251648998</v>
      </c>
      <c r="N212" s="175">
        <v>262.036</v>
      </c>
      <c r="O212" s="175">
        <f t="shared" si="31"/>
        <v>1.7986288652109683</v>
      </c>
      <c r="P212" s="175">
        <f t="shared" si="32"/>
        <v>411.8431509893988</v>
      </c>
      <c r="Q212" s="176">
        <f t="shared" si="33"/>
        <v>107.9177319126581</v>
      </c>
      <c r="S212" s="90"/>
      <c r="T212" s="90"/>
    </row>
    <row r="213" spans="1:20" ht="11.25" customHeight="1">
      <c r="A213" s="976" t="s">
        <v>47</v>
      </c>
      <c r="B213" s="236">
        <v>1</v>
      </c>
      <c r="C213" s="282" t="s">
        <v>538</v>
      </c>
      <c r="D213" s="236">
        <v>100</v>
      </c>
      <c r="E213" s="236">
        <v>1967</v>
      </c>
      <c r="F213" s="566">
        <v>69.06</v>
      </c>
      <c r="G213" s="567">
        <v>8.174</v>
      </c>
      <c r="H213" s="567">
        <v>16</v>
      </c>
      <c r="I213" s="567">
        <v>44.886</v>
      </c>
      <c r="J213" s="580">
        <v>4420.35</v>
      </c>
      <c r="K213" s="567">
        <v>44.886</v>
      </c>
      <c r="L213" s="371">
        <v>4420.35</v>
      </c>
      <c r="M213" s="298">
        <f t="shared" si="30"/>
        <v>0.010154399538498083</v>
      </c>
      <c r="N213" s="297">
        <v>262.036</v>
      </c>
      <c r="O213" s="297">
        <f t="shared" si="31"/>
        <v>2.6608182374698837</v>
      </c>
      <c r="P213" s="297">
        <f t="shared" si="32"/>
        <v>609.2639723098849</v>
      </c>
      <c r="Q213" s="299">
        <f t="shared" si="33"/>
        <v>159.649094248193</v>
      </c>
      <c r="S213" s="90"/>
      <c r="T213" s="90"/>
    </row>
    <row r="214" spans="1:20" ht="12.75">
      <c r="A214" s="867"/>
      <c r="B214" s="237">
        <v>2</v>
      </c>
      <c r="C214" s="284" t="s">
        <v>539</v>
      </c>
      <c r="D214" s="237">
        <v>30</v>
      </c>
      <c r="E214" s="237">
        <v>1993</v>
      </c>
      <c r="F214" s="563">
        <v>30.686</v>
      </c>
      <c r="G214" s="300">
        <v>5.646</v>
      </c>
      <c r="H214" s="300">
        <v>4.8</v>
      </c>
      <c r="I214" s="300">
        <v>20.24</v>
      </c>
      <c r="J214" s="291">
        <v>1920.45</v>
      </c>
      <c r="K214" s="300">
        <v>20.24</v>
      </c>
      <c r="L214" s="291">
        <v>1920.45</v>
      </c>
      <c r="M214" s="302">
        <f t="shared" si="30"/>
        <v>0.010539196542477022</v>
      </c>
      <c r="N214" s="297">
        <v>262.036</v>
      </c>
      <c r="O214" s="301">
        <f t="shared" si="31"/>
        <v>2.7616489052045092</v>
      </c>
      <c r="P214" s="297">
        <f t="shared" si="32"/>
        <v>632.3517925486212</v>
      </c>
      <c r="Q214" s="303">
        <f t="shared" si="33"/>
        <v>165.69893431227052</v>
      </c>
      <c r="S214" s="90"/>
      <c r="T214" s="90"/>
    </row>
    <row r="215" spans="1:20" ht="12.75">
      <c r="A215" s="867"/>
      <c r="B215" s="237">
        <v>3</v>
      </c>
      <c r="C215" s="284" t="s">
        <v>540</v>
      </c>
      <c r="D215" s="237">
        <v>30</v>
      </c>
      <c r="E215" s="237">
        <v>1987</v>
      </c>
      <c r="F215" s="563">
        <v>26.73</v>
      </c>
      <c r="G215" s="300">
        <v>3.188</v>
      </c>
      <c r="H215" s="300">
        <v>4.8</v>
      </c>
      <c r="I215" s="300">
        <v>18.742</v>
      </c>
      <c r="J215" s="291">
        <v>1677.99</v>
      </c>
      <c r="K215" s="300">
        <v>18.742</v>
      </c>
      <c r="L215" s="291">
        <v>1677.99</v>
      </c>
      <c r="M215" s="302">
        <f t="shared" si="30"/>
        <v>0.011169315669342487</v>
      </c>
      <c r="N215" s="297">
        <v>262.036</v>
      </c>
      <c r="O215" s="301">
        <f t="shared" si="31"/>
        <v>2.926762800731828</v>
      </c>
      <c r="P215" s="297">
        <f t="shared" si="32"/>
        <v>670.1589401605493</v>
      </c>
      <c r="Q215" s="303">
        <f t="shared" si="33"/>
        <v>175.60576804390968</v>
      </c>
      <c r="S215" s="90"/>
      <c r="T215" s="90"/>
    </row>
    <row r="216" spans="1:20" ht="12.75">
      <c r="A216" s="867"/>
      <c r="B216" s="237">
        <v>4</v>
      </c>
      <c r="C216" s="284" t="s">
        <v>541</v>
      </c>
      <c r="D216" s="237">
        <v>60</v>
      </c>
      <c r="E216" s="237">
        <v>1992</v>
      </c>
      <c r="F216" s="563">
        <v>42.445</v>
      </c>
      <c r="G216" s="300">
        <v>5.532</v>
      </c>
      <c r="H216" s="300">
        <v>9.6</v>
      </c>
      <c r="I216" s="300">
        <v>27.313</v>
      </c>
      <c r="J216" s="291">
        <v>2379.62</v>
      </c>
      <c r="K216" s="300">
        <v>27.313</v>
      </c>
      <c r="L216" s="291">
        <v>2379.62</v>
      </c>
      <c r="M216" s="302">
        <f t="shared" si="30"/>
        <v>0.01147788302333986</v>
      </c>
      <c r="N216" s="297">
        <v>262.036</v>
      </c>
      <c r="O216" s="301">
        <f t="shared" si="31"/>
        <v>3.0076185559038837</v>
      </c>
      <c r="P216" s="297">
        <f t="shared" si="32"/>
        <v>688.6729814003917</v>
      </c>
      <c r="Q216" s="303">
        <f t="shared" si="33"/>
        <v>180.45711335423303</v>
      </c>
      <c r="S216" s="90"/>
      <c r="T216" s="90"/>
    </row>
    <row r="217" spans="1:20" ht="12.75">
      <c r="A217" s="867"/>
      <c r="B217" s="237">
        <v>5</v>
      </c>
      <c r="C217" s="284" t="s">
        <v>542</v>
      </c>
      <c r="D217" s="237">
        <v>30</v>
      </c>
      <c r="E217" s="237">
        <v>1992</v>
      </c>
      <c r="F217" s="563">
        <v>26.6</v>
      </c>
      <c r="G217" s="300">
        <v>3.022</v>
      </c>
      <c r="H217" s="300">
        <v>4.8</v>
      </c>
      <c r="I217" s="300">
        <v>18.778</v>
      </c>
      <c r="J217" s="291">
        <v>1505.1</v>
      </c>
      <c r="K217" s="300">
        <v>18.778</v>
      </c>
      <c r="L217" s="291">
        <v>1505.1</v>
      </c>
      <c r="M217" s="302">
        <f t="shared" si="30"/>
        <v>0.012476247425420238</v>
      </c>
      <c r="N217" s="297">
        <v>262.036</v>
      </c>
      <c r="O217" s="301">
        <f t="shared" si="31"/>
        <v>3.2692259703674176</v>
      </c>
      <c r="P217" s="297">
        <f t="shared" si="32"/>
        <v>748.5748455252143</v>
      </c>
      <c r="Q217" s="303">
        <f t="shared" si="33"/>
        <v>196.15355822204504</v>
      </c>
      <c r="S217" s="90"/>
      <c r="T217" s="90"/>
    </row>
    <row r="218" spans="1:20" ht="12.75">
      <c r="A218" s="867"/>
      <c r="B218" s="237">
        <v>6</v>
      </c>
      <c r="C218" s="284" t="s">
        <v>161</v>
      </c>
      <c r="D218" s="237">
        <v>12</v>
      </c>
      <c r="E218" s="237">
        <v>1954</v>
      </c>
      <c r="F218" s="300">
        <v>10.576</v>
      </c>
      <c r="G218" s="300">
        <v>0.982</v>
      </c>
      <c r="H218" s="569">
        <v>1.92</v>
      </c>
      <c r="I218" s="300">
        <f aca="true" t="shared" si="34" ref="I218:I226">F218-G218-H218</f>
        <v>7.674000000000001</v>
      </c>
      <c r="J218" s="291">
        <v>572.25</v>
      </c>
      <c r="K218" s="300">
        <v>7.673</v>
      </c>
      <c r="L218" s="291">
        <v>572.25</v>
      </c>
      <c r="M218" s="302">
        <f t="shared" si="30"/>
        <v>0.013408475316732197</v>
      </c>
      <c r="N218" s="297">
        <v>262.036</v>
      </c>
      <c r="O218" s="301">
        <f t="shared" si="31"/>
        <v>3.5135032380952382</v>
      </c>
      <c r="P218" s="297">
        <f t="shared" si="32"/>
        <v>804.5085190039318</v>
      </c>
      <c r="Q218" s="303">
        <f t="shared" si="33"/>
        <v>210.81019428571426</v>
      </c>
      <c r="S218" s="90"/>
      <c r="T218" s="90"/>
    </row>
    <row r="219" spans="1:20" ht="12.75">
      <c r="A219" s="867"/>
      <c r="B219" s="237">
        <v>7</v>
      </c>
      <c r="C219" s="284" t="s">
        <v>543</v>
      </c>
      <c r="D219" s="237">
        <v>45</v>
      </c>
      <c r="E219" s="237">
        <v>1969</v>
      </c>
      <c r="F219" s="300">
        <v>36.976</v>
      </c>
      <c r="G219" s="300">
        <v>3.203</v>
      </c>
      <c r="H219" s="569">
        <v>7.2</v>
      </c>
      <c r="I219" s="300">
        <f t="shared" si="34"/>
        <v>26.572999999999997</v>
      </c>
      <c r="J219" s="291">
        <v>1883.32</v>
      </c>
      <c r="K219" s="300">
        <v>25.94</v>
      </c>
      <c r="L219" s="291">
        <v>1838.49</v>
      </c>
      <c r="M219" s="302">
        <f t="shared" si="30"/>
        <v>0.014109405000843084</v>
      </c>
      <c r="N219" s="297">
        <v>262.036</v>
      </c>
      <c r="O219" s="301">
        <f t="shared" si="31"/>
        <v>3.6971720488009185</v>
      </c>
      <c r="P219" s="297">
        <f t="shared" si="32"/>
        <v>846.5643000505851</v>
      </c>
      <c r="Q219" s="303">
        <f t="shared" si="33"/>
        <v>221.8303229280551</v>
      </c>
      <c r="S219" s="90"/>
      <c r="T219" s="90"/>
    </row>
    <row r="220" spans="1:20" ht="12.75">
      <c r="A220" s="867"/>
      <c r="B220" s="237">
        <v>8</v>
      </c>
      <c r="C220" s="284" t="s">
        <v>544</v>
      </c>
      <c r="D220" s="237">
        <v>15</v>
      </c>
      <c r="E220" s="237">
        <v>1925</v>
      </c>
      <c r="F220" s="300">
        <v>11.72</v>
      </c>
      <c r="G220" s="300">
        <v>1.654</v>
      </c>
      <c r="H220" s="569">
        <v>0.13</v>
      </c>
      <c r="I220" s="300">
        <f t="shared" si="34"/>
        <v>9.936</v>
      </c>
      <c r="J220" s="291">
        <v>654.92</v>
      </c>
      <c r="K220" s="300">
        <v>6.46479</v>
      </c>
      <c r="L220" s="291">
        <v>426.16</v>
      </c>
      <c r="M220" s="302">
        <f t="shared" si="30"/>
        <v>0.015169865778111507</v>
      </c>
      <c r="N220" s="297">
        <v>262.036</v>
      </c>
      <c r="O220" s="301">
        <f t="shared" si="31"/>
        <v>3.9750509490332266</v>
      </c>
      <c r="P220" s="297">
        <f t="shared" si="32"/>
        <v>910.1919466866905</v>
      </c>
      <c r="Q220" s="303">
        <f t="shared" si="33"/>
        <v>238.50305694199363</v>
      </c>
      <c r="S220" s="90"/>
      <c r="T220" s="90"/>
    </row>
    <row r="221" spans="1:20" ht="12.75">
      <c r="A221" s="867"/>
      <c r="B221" s="237">
        <v>9</v>
      </c>
      <c r="C221" s="284" t="s">
        <v>340</v>
      </c>
      <c r="D221" s="237">
        <v>8</v>
      </c>
      <c r="E221" s="237">
        <v>1961</v>
      </c>
      <c r="F221" s="300">
        <v>8.04</v>
      </c>
      <c r="G221" s="300">
        <v>0.842</v>
      </c>
      <c r="H221" s="569">
        <v>1.28</v>
      </c>
      <c r="I221" s="300">
        <f t="shared" si="34"/>
        <v>5.917999999999999</v>
      </c>
      <c r="J221" s="291">
        <v>365.11</v>
      </c>
      <c r="K221" s="300">
        <v>5.917</v>
      </c>
      <c r="L221" s="291">
        <v>365.11</v>
      </c>
      <c r="M221" s="302">
        <f t="shared" si="30"/>
        <v>0.016206074881542548</v>
      </c>
      <c r="N221" s="297">
        <v>262.036</v>
      </c>
      <c r="O221" s="301">
        <f t="shared" si="31"/>
        <v>4.246575037659883</v>
      </c>
      <c r="P221" s="297">
        <f t="shared" si="32"/>
        <v>972.3644928925529</v>
      </c>
      <c r="Q221" s="303">
        <f t="shared" si="33"/>
        <v>254.794502259593</v>
      </c>
      <c r="S221" s="90"/>
      <c r="T221" s="90"/>
    </row>
    <row r="222" spans="1:20" ht="13.5" thickBot="1">
      <c r="A222" s="869"/>
      <c r="B222" s="251">
        <v>10</v>
      </c>
      <c r="C222" s="288" t="s">
        <v>545</v>
      </c>
      <c r="D222" s="251">
        <v>69</v>
      </c>
      <c r="E222" s="251">
        <v>1963</v>
      </c>
      <c r="F222" s="304">
        <v>57.713</v>
      </c>
      <c r="G222" s="304">
        <v>5.771</v>
      </c>
      <c r="H222" s="304">
        <v>0.69</v>
      </c>
      <c r="I222" s="570">
        <f t="shared" si="34"/>
        <v>51.252</v>
      </c>
      <c r="J222" s="646">
        <v>3031.55</v>
      </c>
      <c r="K222" s="570">
        <v>51.251</v>
      </c>
      <c r="L222" s="646">
        <v>3031.55</v>
      </c>
      <c r="M222" s="306">
        <f t="shared" si="30"/>
        <v>0.016905873233164552</v>
      </c>
      <c r="N222" s="305">
        <v>262.036</v>
      </c>
      <c r="O222" s="305">
        <f t="shared" si="31"/>
        <v>4.429947398525506</v>
      </c>
      <c r="P222" s="305">
        <f t="shared" si="32"/>
        <v>1014.3523939898731</v>
      </c>
      <c r="Q222" s="307">
        <f t="shared" si="33"/>
        <v>265.7968439115304</v>
      </c>
      <c r="S222" s="90"/>
      <c r="T222" s="90"/>
    </row>
    <row r="223" spans="1:20" ht="12.75">
      <c r="A223" s="863" t="s">
        <v>52</v>
      </c>
      <c r="B223" s="39">
        <v>1</v>
      </c>
      <c r="C223" s="49" t="s">
        <v>342</v>
      </c>
      <c r="D223" s="41">
        <v>13</v>
      </c>
      <c r="E223" s="41">
        <v>1954</v>
      </c>
      <c r="F223" s="189">
        <v>14.712</v>
      </c>
      <c r="G223" s="189">
        <v>1.261</v>
      </c>
      <c r="H223" s="189">
        <v>1.84</v>
      </c>
      <c r="I223" s="189">
        <f t="shared" si="34"/>
        <v>11.611</v>
      </c>
      <c r="J223" s="329">
        <v>562.44</v>
      </c>
      <c r="K223" s="189">
        <v>11.611</v>
      </c>
      <c r="L223" s="329">
        <v>562.4</v>
      </c>
      <c r="M223" s="231">
        <f t="shared" si="30"/>
        <v>0.020645448079658606</v>
      </c>
      <c r="N223" s="181">
        <v>262.036</v>
      </c>
      <c r="O223" s="181">
        <f t="shared" si="31"/>
        <v>5.409850633001422</v>
      </c>
      <c r="P223" s="181">
        <f t="shared" si="32"/>
        <v>1238.7268847795162</v>
      </c>
      <c r="Q223" s="317">
        <f t="shared" si="33"/>
        <v>324.5910379800853</v>
      </c>
      <c r="S223" s="90"/>
      <c r="T223" s="90"/>
    </row>
    <row r="224" spans="1:20" ht="12.75">
      <c r="A224" s="864"/>
      <c r="B224" s="41">
        <v>2</v>
      </c>
      <c r="C224" s="49" t="s">
        <v>343</v>
      </c>
      <c r="D224" s="41">
        <v>40</v>
      </c>
      <c r="E224" s="41">
        <v>1961</v>
      </c>
      <c r="F224" s="189">
        <v>39.845</v>
      </c>
      <c r="G224" s="189">
        <v>3.5389</v>
      </c>
      <c r="H224" s="189">
        <v>0.4</v>
      </c>
      <c r="I224" s="189">
        <f t="shared" si="34"/>
        <v>35.9061</v>
      </c>
      <c r="J224" s="329">
        <v>1732.11</v>
      </c>
      <c r="K224" s="189">
        <v>35.906</v>
      </c>
      <c r="L224" s="329">
        <v>1732.11</v>
      </c>
      <c r="M224" s="232">
        <f t="shared" si="30"/>
        <v>0.020729630335255843</v>
      </c>
      <c r="N224" s="181">
        <v>262.036</v>
      </c>
      <c r="O224" s="322">
        <f t="shared" si="31"/>
        <v>5.4319094145291</v>
      </c>
      <c r="P224" s="181">
        <f t="shared" si="32"/>
        <v>1243.7778201153506</v>
      </c>
      <c r="Q224" s="323">
        <f t="shared" si="33"/>
        <v>325.914564871746</v>
      </c>
      <c r="S224" s="90"/>
      <c r="T224" s="90"/>
    </row>
    <row r="225" spans="1:20" ht="12.75">
      <c r="A225" s="864"/>
      <c r="B225" s="41">
        <v>3</v>
      </c>
      <c r="C225" s="198" t="s">
        <v>163</v>
      </c>
      <c r="D225" s="83">
        <v>8</v>
      </c>
      <c r="E225" s="83">
        <v>1926</v>
      </c>
      <c r="F225" s="221">
        <v>6.722</v>
      </c>
      <c r="G225" s="221">
        <v>0.553</v>
      </c>
      <c r="H225" s="221">
        <v>0.8</v>
      </c>
      <c r="I225" s="189">
        <f t="shared" si="34"/>
        <v>5.369000000000001</v>
      </c>
      <c r="J225" s="372">
        <v>254.15</v>
      </c>
      <c r="K225" s="221">
        <v>4.10396</v>
      </c>
      <c r="L225" s="372">
        <v>194.28</v>
      </c>
      <c r="M225" s="232">
        <f t="shared" si="30"/>
        <v>0.021123944821906524</v>
      </c>
      <c r="N225" s="181">
        <v>262.036</v>
      </c>
      <c r="O225" s="322">
        <f t="shared" si="31"/>
        <v>5.535234005353098</v>
      </c>
      <c r="P225" s="181">
        <f t="shared" si="32"/>
        <v>1267.4366893143913</v>
      </c>
      <c r="Q225" s="323">
        <f t="shared" si="33"/>
        <v>332.1140403211858</v>
      </c>
      <c r="S225" s="90"/>
      <c r="T225" s="90"/>
    </row>
    <row r="226" spans="1:20" ht="12.75">
      <c r="A226" s="864"/>
      <c r="B226" s="41">
        <v>4</v>
      </c>
      <c r="C226" s="49" t="s">
        <v>344</v>
      </c>
      <c r="D226" s="41">
        <v>20</v>
      </c>
      <c r="E226" s="41">
        <v>1962</v>
      </c>
      <c r="F226" s="189">
        <v>21.375</v>
      </c>
      <c r="G226" s="189">
        <v>1.392</v>
      </c>
      <c r="H226" s="189">
        <v>0.2</v>
      </c>
      <c r="I226" s="189">
        <f t="shared" si="34"/>
        <v>19.783</v>
      </c>
      <c r="J226" s="329">
        <v>927.86</v>
      </c>
      <c r="K226" s="189">
        <v>19.78219</v>
      </c>
      <c r="L226" s="329">
        <v>927.86</v>
      </c>
      <c r="M226" s="232">
        <f t="shared" si="30"/>
        <v>0.021320231500441877</v>
      </c>
      <c r="N226" s="181">
        <v>262.036</v>
      </c>
      <c r="O226" s="322">
        <f t="shared" si="31"/>
        <v>5.586668181449788</v>
      </c>
      <c r="P226" s="181">
        <f t="shared" si="32"/>
        <v>1279.2138900265127</v>
      </c>
      <c r="Q226" s="323">
        <f t="shared" si="33"/>
        <v>335.20009088698725</v>
      </c>
      <c r="S226" s="90"/>
      <c r="T226" s="90"/>
    </row>
    <row r="227" spans="1:20" ht="12.75">
      <c r="A227" s="864"/>
      <c r="B227" s="41">
        <v>5</v>
      </c>
      <c r="C227" s="49" t="s">
        <v>546</v>
      </c>
      <c r="D227" s="41">
        <v>6</v>
      </c>
      <c r="E227" s="41">
        <v>1925</v>
      </c>
      <c r="F227" s="189">
        <v>14.883</v>
      </c>
      <c r="G227" s="469"/>
      <c r="H227" s="189"/>
      <c r="I227" s="189"/>
      <c r="J227" s="329">
        <v>684.97</v>
      </c>
      <c r="K227" s="189">
        <v>6.18465</v>
      </c>
      <c r="L227" s="329">
        <v>284.64</v>
      </c>
      <c r="M227" s="232">
        <f t="shared" si="30"/>
        <v>0.021727972175379428</v>
      </c>
      <c r="N227" s="181">
        <v>262.036</v>
      </c>
      <c r="O227" s="322">
        <f t="shared" si="31"/>
        <v>5.693510916947724</v>
      </c>
      <c r="P227" s="181">
        <f t="shared" si="32"/>
        <v>1303.6783305227657</v>
      </c>
      <c r="Q227" s="323">
        <f t="shared" si="33"/>
        <v>341.6106550168634</v>
      </c>
      <c r="S227" s="90"/>
      <c r="T227" s="90"/>
    </row>
    <row r="228" spans="1:20" ht="12.75">
      <c r="A228" s="864"/>
      <c r="B228" s="41">
        <v>6</v>
      </c>
      <c r="C228" s="49" t="s">
        <v>162</v>
      </c>
      <c r="D228" s="41">
        <v>6</v>
      </c>
      <c r="E228" s="41">
        <v>1955</v>
      </c>
      <c r="F228" s="189">
        <v>5.9</v>
      </c>
      <c r="G228" s="189">
        <v>0.168</v>
      </c>
      <c r="H228" s="189">
        <v>0.06</v>
      </c>
      <c r="I228" s="189">
        <f>F228-G228-H228</f>
        <v>5.672000000000001</v>
      </c>
      <c r="J228" s="329">
        <v>249.66</v>
      </c>
      <c r="K228" s="189">
        <v>4.69</v>
      </c>
      <c r="L228" s="329">
        <v>206.48</v>
      </c>
      <c r="M228" s="232">
        <f t="shared" si="30"/>
        <v>0.02271406431615653</v>
      </c>
      <c r="N228" s="181">
        <v>262.036</v>
      </c>
      <c r="O228" s="322">
        <f t="shared" si="31"/>
        <v>5.951902557148393</v>
      </c>
      <c r="P228" s="181">
        <f t="shared" si="32"/>
        <v>1362.843858969392</v>
      </c>
      <c r="Q228" s="323">
        <f t="shared" si="33"/>
        <v>357.1141534289036</v>
      </c>
      <c r="S228" s="90"/>
      <c r="T228" s="90"/>
    </row>
    <row r="229" spans="1:20" ht="12.75">
      <c r="A229" s="864"/>
      <c r="B229" s="41">
        <v>7</v>
      </c>
      <c r="C229" s="49" t="s">
        <v>346</v>
      </c>
      <c r="D229" s="41">
        <v>6</v>
      </c>
      <c r="E229" s="41">
        <v>1959</v>
      </c>
      <c r="F229" s="189">
        <v>4.94</v>
      </c>
      <c r="G229" s="189">
        <v>0.41</v>
      </c>
      <c r="H229" s="189">
        <v>0.06</v>
      </c>
      <c r="I229" s="189">
        <f>F229-G229-H229</f>
        <v>4.470000000000001</v>
      </c>
      <c r="J229" s="329">
        <v>225.86</v>
      </c>
      <c r="K229" s="189">
        <v>3.449</v>
      </c>
      <c r="L229" s="329">
        <v>149.18</v>
      </c>
      <c r="M229" s="232">
        <f t="shared" si="30"/>
        <v>0.023119721142244268</v>
      </c>
      <c r="N229" s="181">
        <v>262.036</v>
      </c>
      <c r="O229" s="322">
        <f t="shared" si="31"/>
        <v>6.058199249229119</v>
      </c>
      <c r="P229" s="181">
        <f t="shared" si="32"/>
        <v>1387.1832685346562</v>
      </c>
      <c r="Q229" s="323">
        <f t="shared" si="33"/>
        <v>363.49195495374715</v>
      </c>
      <c r="S229" s="90"/>
      <c r="T229" s="90"/>
    </row>
    <row r="230" spans="1:20" ht="12.75">
      <c r="A230" s="864"/>
      <c r="B230" s="40">
        <v>8</v>
      </c>
      <c r="C230" s="49" t="s">
        <v>345</v>
      </c>
      <c r="D230" s="41">
        <v>80</v>
      </c>
      <c r="E230" s="41">
        <v>1961</v>
      </c>
      <c r="F230" s="189">
        <v>36.579</v>
      </c>
      <c r="G230" s="189">
        <v>3.084</v>
      </c>
      <c r="H230" s="189">
        <v>0.8</v>
      </c>
      <c r="I230" s="189">
        <f>F230-G230-H230</f>
        <v>32.695</v>
      </c>
      <c r="J230" s="329">
        <v>1344.76</v>
      </c>
      <c r="K230" s="189">
        <v>32.695</v>
      </c>
      <c r="L230" s="329">
        <v>1344.76</v>
      </c>
      <c r="M230" s="232">
        <f t="shared" si="30"/>
        <v>0.024312888545167912</v>
      </c>
      <c r="N230" s="181">
        <v>262.036</v>
      </c>
      <c r="O230" s="322">
        <f t="shared" si="31"/>
        <v>6.370852062821619</v>
      </c>
      <c r="P230" s="181">
        <f t="shared" si="32"/>
        <v>1458.7733127100748</v>
      </c>
      <c r="Q230" s="323">
        <f t="shared" si="33"/>
        <v>382.2511237692971</v>
      </c>
      <c r="S230" s="90"/>
      <c r="T230" s="90"/>
    </row>
    <row r="231" spans="1:20" ht="12.75">
      <c r="A231" s="864"/>
      <c r="B231" s="41">
        <v>9</v>
      </c>
      <c r="C231" s="49" t="s">
        <v>341</v>
      </c>
      <c r="D231" s="41">
        <v>20</v>
      </c>
      <c r="E231" s="41">
        <v>1957</v>
      </c>
      <c r="F231" s="189">
        <v>20.11</v>
      </c>
      <c r="G231" s="41">
        <v>1.295</v>
      </c>
      <c r="H231" s="189">
        <v>0.16</v>
      </c>
      <c r="I231" s="189">
        <f>F231-G231-H231</f>
        <v>18.654999999999998</v>
      </c>
      <c r="J231" s="329">
        <v>748.5</v>
      </c>
      <c r="K231" s="189">
        <v>18.655</v>
      </c>
      <c r="L231" s="329">
        <v>748.5</v>
      </c>
      <c r="M231" s="232">
        <f t="shared" si="30"/>
        <v>0.02492317969271877</v>
      </c>
      <c r="N231" s="181">
        <v>262.036</v>
      </c>
      <c r="O231" s="322">
        <f t="shared" si="31"/>
        <v>6.530770313961256</v>
      </c>
      <c r="P231" s="181">
        <f t="shared" si="32"/>
        <v>1495.3907815631262</v>
      </c>
      <c r="Q231" s="323">
        <f t="shared" si="33"/>
        <v>391.84621883767534</v>
      </c>
      <c r="S231" s="90"/>
      <c r="T231" s="90"/>
    </row>
    <row r="232" spans="1:20" ht="13.5" thickBot="1">
      <c r="A232" s="865"/>
      <c r="B232" s="46">
        <v>10</v>
      </c>
      <c r="C232" s="51" t="s">
        <v>164</v>
      </c>
      <c r="D232" s="46">
        <v>23</v>
      </c>
      <c r="E232" s="46">
        <v>1963</v>
      </c>
      <c r="F232" s="233">
        <v>15.663</v>
      </c>
      <c r="G232" s="233"/>
      <c r="H232" s="233"/>
      <c r="I232" s="233">
        <v>15.663</v>
      </c>
      <c r="J232" s="373">
        <v>502.6</v>
      </c>
      <c r="K232" s="233">
        <v>15.663</v>
      </c>
      <c r="L232" s="373">
        <v>502.6</v>
      </c>
      <c r="M232" s="235">
        <f t="shared" si="30"/>
        <v>0.031163947473139674</v>
      </c>
      <c r="N232" s="234">
        <v>262.036</v>
      </c>
      <c r="O232" s="319">
        <f t="shared" si="31"/>
        <v>8.166076140071628</v>
      </c>
      <c r="P232" s="234">
        <f t="shared" si="32"/>
        <v>1869.8368483883805</v>
      </c>
      <c r="Q232" s="320">
        <f t="shared" si="33"/>
        <v>489.96456840429767</v>
      </c>
      <c r="S232" s="90"/>
      <c r="T232" s="90"/>
    </row>
    <row r="233" spans="19:20" ht="12.75">
      <c r="S233" s="90"/>
      <c r="T233" s="90"/>
    </row>
    <row r="234" spans="19:20" ht="12.75">
      <c r="S234" s="90"/>
      <c r="T234" s="90"/>
    </row>
    <row r="235" spans="1:20" ht="15">
      <c r="A235" s="906" t="s">
        <v>61</v>
      </c>
      <c r="B235" s="906"/>
      <c r="C235" s="906"/>
      <c r="D235" s="906"/>
      <c r="E235" s="906"/>
      <c r="F235" s="906"/>
      <c r="G235" s="906"/>
      <c r="H235" s="906"/>
      <c r="I235" s="906"/>
      <c r="J235" s="906"/>
      <c r="K235" s="906"/>
      <c r="L235" s="906"/>
      <c r="M235" s="906"/>
      <c r="N235" s="906"/>
      <c r="O235" s="906"/>
      <c r="P235" s="906"/>
      <c r="Q235" s="906"/>
      <c r="S235" s="90"/>
      <c r="T235" s="90"/>
    </row>
    <row r="236" spans="1:20" ht="13.5" thickBot="1">
      <c r="A236" s="883" t="s">
        <v>577</v>
      </c>
      <c r="B236" s="883"/>
      <c r="C236" s="883"/>
      <c r="D236" s="883"/>
      <c r="E236" s="883"/>
      <c r="F236" s="883"/>
      <c r="G236" s="883"/>
      <c r="H236" s="883"/>
      <c r="I236" s="883"/>
      <c r="J236" s="883"/>
      <c r="K236" s="883"/>
      <c r="L236" s="883"/>
      <c r="M236" s="883"/>
      <c r="N236" s="883"/>
      <c r="O236" s="883"/>
      <c r="P236" s="883"/>
      <c r="Q236" s="883"/>
      <c r="S236" s="90"/>
      <c r="T236" s="90"/>
    </row>
    <row r="237" spans="1:20" ht="12.75" customHeight="1">
      <c r="A237" s="887" t="s">
        <v>1</v>
      </c>
      <c r="B237" s="889" t="s">
        <v>0</v>
      </c>
      <c r="C237" s="857" t="s">
        <v>2</v>
      </c>
      <c r="D237" s="857" t="s">
        <v>3</v>
      </c>
      <c r="E237" s="857" t="s">
        <v>13</v>
      </c>
      <c r="F237" s="870" t="s">
        <v>14</v>
      </c>
      <c r="G237" s="871"/>
      <c r="H237" s="871"/>
      <c r="I237" s="872"/>
      <c r="J237" s="857" t="s">
        <v>4</v>
      </c>
      <c r="K237" s="857" t="s">
        <v>15</v>
      </c>
      <c r="L237" s="857" t="s">
        <v>5</v>
      </c>
      <c r="M237" s="857" t="s">
        <v>6</v>
      </c>
      <c r="N237" s="857" t="s">
        <v>16</v>
      </c>
      <c r="O237" s="907" t="s">
        <v>17</v>
      </c>
      <c r="P237" s="857" t="s">
        <v>25</v>
      </c>
      <c r="Q237" s="885" t="s">
        <v>26</v>
      </c>
      <c r="S237" s="90"/>
      <c r="T237" s="90"/>
    </row>
    <row r="238" spans="1:20" s="2" customFormat="1" ht="33.75">
      <c r="A238" s="888"/>
      <c r="B238" s="890"/>
      <c r="C238" s="891"/>
      <c r="D238" s="858"/>
      <c r="E238" s="858"/>
      <c r="F238" s="36" t="s">
        <v>18</v>
      </c>
      <c r="G238" s="36" t="s">
        <v>19</v>
      </c>
      <c r="H238" s="36" t="s">
        <v>20</v>
      </c>
      <c r="I238" s="36" t="s">
        <v>21</v>
      </c>
      <c r="J238" s="858"/>
      <c r="K238" s="858"/>
      <c r="L238" s="858"/>
      <c r="M238" s="858"/>
      <c r="N238" s="858"/>
      <c r="O238" s="908"/>
      <c r="P238" s="858"/>
      <c r="Q238" s="886"/>
      <c r="S238" s="90"/>
      <c r="T238" s="90"/>
    </row>
    <row r="239" spans="1:20" s="3" customFormat="1" ht="13.5" customHeight="1" thickBot="1">
      <c r="A239" s="901"/>
      <c r="B239" s="902"/>
      <c r="C239" s="903"/>
      <c r="D239" s="60" t="s">
        <v>7</v>
      </c>
      <c r="E239" s="60" t="s">
        <v>8</v>
      </c>
      <c r="F239" s="60" t="s">
        <v>9</v>
      </c>
      <c r="G239" s="60" t="s">
        <v>9</v>
      </c>
      <c r="H239" s="60" t="s">
        <v>9</v>
      </c>
      <c r="I239" s="60" t="s">
        <v>9</v>
      </c>
      <c r="J239" s="60" t="s">
        <v>22</v>
      </c>
      <c r="K239" s="60" t="s">
        <v>9</v>
      </c>
      <c r="L239" s="60" t="s">
        <v>22</v>
      </c>
      <c r="M239" s="60" t="s">
        <v>147</v>
      </c>
      <c r="N239" s="60" t="s">
        <v>10</v>
      </c>
      <c r="O239" s="60" t="s">
        <v>148</v>
      </c>
      <c r="P239" s="61" t="s">
        <v>27</v>
      </c>
      <c r="Q239" s="62" t="s">
        <v>28</v>
      </c>
      <c r="S239" s="90"/>
      <c r="T239" s="90"/>
    </row>
    <row r="240" spans="1:20" ht="12.75" customHeight="1">
      <c r="A240" s="933" t="s">
        <v>11</v>
      </c>
      <c r="B240" s="30">
        <v>1</v>
      </c>
      <c r="C240" s="377" t="s">
        <v>165</v>
      </c>
      <c r="D240" s="473">
        <v>10</v>
      </c>
      <c r="E240" s="63">
        <v>2008</v>
      </c>
      <c r="F240" s="255">
        <f aca="true" t="shared" si="35" ref="F240:F248">+G240+H240+I240</f>
        <v>3.5045</v>
      </c>
      <c r="G240" s="648">
        <v>1.224</v>
      </c>
      <c r="H240" s="648">
        <v>0.1675</v>
      </c>
      <c r="I240" s="648">
        <v>2.113</v>
      </c>
      <c r="J240" s="655">
        <v>1123.59</v>
      </c>
      <c r="K240" s="648">
        <v>2.113</v>
      </c>
      <c r="L240" s="655">
        <v>552.87</v>
      </c>
      <c r="M240" s="257">
        <f aca="true" t="shared" si="36" ref="M240:M248">+K240/L240</f>
        <v>0.0038218749434767666</v>
      </c>
      <c r="N240" s="256">
        <v>308.906</v>
      </c>
      <c r="O240" s="258">
        <f aca="true" t="shared" si="37" ref="O240:O248">+M240*N240</f>
        <v>1.180600101289634</v>
      </c>
      <c r="P240" s="258">
        <f aca="true" t="shared" si="38" ref="P240:P248">+M240*60*1000</f>
        <v>229.312496608606</v>
      </c>
      <c r="Q240" s="259">
        <f aca="true" t="shared" si="39" ref="Q240:Q248">+O240*60</f>
        <v>70.83600607737804</v>
      </c>
      <c r="R240" s="6"/>
      <c r="S240" s="90"/>
      <c r="T240" s="90"/>
    </row>
    <row r="241" spans="1:20" ht="12.75">
      <c r="A241" s="934"/>
      <c r="B241" s="31">
        <v>2</v>
      </c>
      <c r="C241" s="377" t="s">
        <v>547</v>
      </c>
      <c r="D241" s="473">
        <v>30</v>
      </c>
      <c r="E241" s="31">
        <v>1973</v>
      </c>
      <c r="F241" s="255">
        <f t="shared" si="35"/>
        <v>14.068999999999999</v>
      </c>
      <c r="G241" s="648">
        <v>2.8101</v>
      </c>
      <c r="H241" s="648">
        <v>4.8</v>
      </c>
      <c r="I241" s="648">
        <v>6.4589</v>
      </c>
      <c r="J241" s="655">
        <v>1569.45</v>
      </c>
      <c r="K241" s="648">
        <v>6.4589</v>
      </c>
      <c r="L241" s="655">
        <v>1569.45</v>
      </c>
      <c r="M241" s="257">
        <f t="shared" si="36"/>
        <v>0.004115390741979674</v>
      </c>
      <c r="N241" s="256">
        <v>308.906</v>
      </c>
      <c r="O241" s="258">
        <f t="shared" si="37"/>
        <v>1.271268892541973</v>
      </c>
      <c r="P241" s="258">
        <f t="shared" si="38"/>
        <v>246.92344451878043</v>
      </c>
      <c r="Q241" s="599">
        <f t="shared" si="39"/>
        <v>76.27613355251839</v>
      </c>
      <c r="S241" s="90"/>
      <c r="T241" s="90"/>
    </row>
    <row r="242" spans="1:20" ht="12.75">
      <c r="A242" s="934"/>
      <c r="B242" s="31">
        <v>3</v>
      </c>
      <c r="C242" s="377" t="s">
        <v>548</v>
      </c>
      <c r="D242" s="473">
        <v>71</v>
      </c>
      <c r="E242" s="31">
        <v>1974</v>
      </c>
      <c r="F242" s="255">
        <f t="shared" si="35"/>
        <v>33.324588000000006</v>
      </c>
      <c r="G242" s="648">
        <v>6.546520000000001</v>
      </c>
      <c r="H242" s="648">
        <v>11.200000000000001</v>
      </c>
      <c r="I242" s="648">
        <v>15.578068000000002</v>
      </c>
      <c r="J242" s="655">
        <v>3773.31</v>
      </c>
      <c r="K242" s="648">
        <v>15.578068000000002</v>
      </c>
      <c r="L242" s="655">
        <v>3648.6800000000003</v>
      </c>
      <c r="M242" s="257">
        <f t="shared" si="36"/>
        <v>0.004269507876821206</v>
      </c>
      <c r="N242" s="256">
        <v>308.906</v>
      </c>
      <c r="O242" s="258">
        <f t="shared" si="37"/>
        <v>1.3188766001973316</v>
      </c>
      <c r="P242" s="258">
        <f t="shared" si="38"/>
        <v>256.1704726092724</v>
      </c>
      <c r="Q242" s="599">
        <f t="shared" si="39"/>
        <v>79.1325960118399</v>
      </c>
      <c r="S242" s="90"/>
      <c r="T242" s="90"/>
    </row>
    <row r="243" spans="1:20" ht="12.75">
      <c r="A243" s="934"/>
      <c r="B243" s="31">
        <v>4</v>
      </c>
      <c r="C243" s="377" t="s">
        <v>549</v>
      </c>
      <c r="D243" s="473">
        <v>93</v>
      </c>
      <c r="E243" s="31">
        <v>1973</v>
      </c>
      <c r="F243" s="255">
        <f t="shared" si="35"/>
        <v>44.629981</v>
      </c>
      <c r="G243" s="648">
        <v>10.554393000000001</v>
      </c>
      <c r="H243" s="648">
        <v>14.4</v>
      </c>
      <c r="I243" s="648">
        <v>19.675588</v>
      </c>
      <c r="J243" s="655">
        <v>4520.3</v>
      </c>
      <c r="K243" s="648">
        <v>19.675588</v>
      </c>
      <c r="L243" s="655">
        <v>4520.3</v>
      </c>
      <c r="M243" s="257">
        <f t="shared" si="36"/>
        <v>0.004352717297524501</v>
      </c>
      <c r="N243" s="256">
        <v>308.906</v>
      </c>
      <c r="O243" s="258">
        <f t="shared" si="37"/>
        <v>1.3445804895091034</v>
      </c>
      <c r="P243" s="258">
        <f t="shared" si="38"/>
        <v>261.16303785147005</v>
      </c>
      <c r="Q243" s="599">
        <f t="shared" si="39"/>
        <v>80.6748293705462</v>
      </c>
      <c r="S243" s="90"/>
      <c r="T243" s="90"/>
    </row>
    <row r="244" spans="1:20" ht="12.75">
      <c r="A244" s="934"/>
      <c r="B244" s="31">
        <v>5</v>
      </c>
      <c r="C244" s="377" t="s">
        <v>166</v>
      </c>
      <c r="D244" s="473">
        <v>36</v>
      </c>
      <c r="E244" s="31">
        <v>1984</v>
      </c>
      <c r="F244" s="255">
        <f t="shared" si="35"/>
        <v>21.198498</v>
      </c>
      <c r="G244" s="648">
        <v>2.47044</v>
      </c>
      <c r="H244" s="648">
        <v>8.64</v>
      </c>
      <c r="I244" s="648">
        <v>10.088058</v>
      </c>
      <c r="J244" s="655">
        <v>2249.59</v>
      </c>
      <c r="K244" s="648">
        <v>10.088058</v>
      </c>
      <c r="L244" s="655">
        <v>2249.59</v>
      </c>
      <c r="M244" s="257">
        <f t="shared" si="36"/>
        <v>0.004484398490391582</v>
      </c>
      <c r="N244" s="256">
        <v>308.906</v>
      </c>
      <c r="O244" s="258">
        <f t="shared" si="37"/>
        <v>1.385257600072902</v>
      </c>
      <c r="P244" s="258">
        <f t="shared" si="38"/>
        <v>269.0639094234949</v>
      </c>
      <c r="Q244" s="599">
        <f t="shared" si="39"/>
        <v>83.11545600437412</v>
      </c>
      <c r="S244" s="90"/>
      <c r="T244" s="90"/>
    </row>
    <row r="245" spans="1:20" ht="12.75">
      <c r="A245" s="934"/>
      <c r="B245" s="31">
        <v>6</v>
      </c>
      <c r="C245" s="377" t="s">
        <v>347</v>
      </c>
      <c r="D245" s="473">
        <v>111</v>
      </c>
      <c r="E245" s="31">
        <v>1972</v>
      </c>
      <c r="F245" s="255">
        <f t="shared" si="35"/>
        <v>56.035183</v>
      </c>
      <c r="G245" s="648">
        <v>12.24</v>
      </c>
      <c r="H245" s="648">
        <v>17.76</v>
      </c>
      <c r="I245" s="648">
        <v>26.035183000000004</v>
      </c>
      <c r="J245" s="655">
        <v>5858.8</v>
      </c>
      <c r="K245" s="648">
        <v>26.035183000000004</v>
      </c>
      <c r="L245" s="655">
        <v>5795.400000000001</v>
      </c>
      <c r="M245" s="257">
        <f t="shared" si="36"/>
        <v>0.0044923875832556855</v>
      </c>
      <c r="N245" s="256">
        <v>308.906</v>
      </c>
      <c r="O245" s="258">
        <f t="shared" si="37"/>
        <v>1.3877254787931808</v>
      </c>
      <c r="P245" s="258">
        <f t="shared" si="38"/>
        <v>269.54325499534116</v>
      </c>
      <c r="Q245" s="599">
        <f t="shared" si="39"/>
        <v>83.26352872759085</v>
      </c>
      <c r="S245" s="90"/>
      <c r="T245" s="90"/>
    </row>
    <row r="246" spans="1:20" ht="12.75">
      <c r="A246" s="934"/>
      <c r="B246" s="31">
        <v>7</v>
      </c>
      <c r="C246" s="377" t="s">
        <v>550</v>
      </c>
      <c r="D246" s="473">
        <v>55</v>
      </c>
      <c r="E246" s="31">
        <v>1967</v>
      </c>
      <c r="F246" s="255">
        <f t="shared" si="35"/>
        <v>25.949002</v>
      </c>
      <c r="G246" s="648">
        <v>5.52698</v>
      </c>
      <c r="H246" s="648">
        <v>8.8</v>
      </c>
      <c r="I246" s="648">
        <v>11.622022</v>
      </c>
      <c r="J246" s="655">
        <v>2582.18</v>
      </c>
      <c r="K246" s="648">
        <v>11.622022</v>
      </c>
      <c r="L246" s="655">
        <v>2582.18</v>
      </c>
      <c r="M246" s="257">
        <f t="shared" si="36"/>
        <v>0.004500856640513055</v>
      </c>
      <c r="N246" s="256">
        <v>308.906</v>
      </c>
      <c r="O246" s="258">
        <f t="shared" si="37"/>
        <v>1.3903416213943258</v>
      </c>
      <c r="P246" s="258">
        <f t="shared" si="38"/>
        <v>270.0513984307833</v>
      </c>
      <c r="Q246" s="599">
        <f t="shared" si="39"/>
        <v>83.42049728365954</v>
      </c>
      <c r="S246" s="90"/>
      <c r="T246" s="90"/>
    </row>
    <row r="247" spans="1:20" ht="12.75">
      <c r="A247" s="934"/>
      <c r="B247" s="31">
        <v>8</v>
      </c>
      <c r="C247" s="474" t="s">
        <v>348</v>
      </c>
      <c r="D247" s="475">
        <v>29</v>
      </c>
      <c r="E247" s="31">
        <v>2007</v>
      </c>
      <c r="F247" s="255">
        <f t="shared" si="35"/>
        <v>14.102342</v>
      </c>
      <c r="G247" s="649">
        <v>3.149842</v>
      </c>
      <c r="H247" s="649">
        <v>2.32</v>
      </c>
      <c r="I247" s="649">
        <v>8.6325</v>
      </c>
      <c r="J247" s="656">
        <v>3447.1</v>
      </c>
      <c r="K247" s="649">
        <v>8.6325</v>
      </c>
      <c r="L247" s="656">
        <v>1796.56</v>
      </c>
      <c r="M247" s="257">
        <f t="shared" si="36"/>
        <v>0.004805016253284054</v>
      </c>
      <c r="N247" s="256">
        <v>308.906</v>
      </c>
      <c r="O247" s="258">
        <f t="shared" si="37"/>
        <v>1.484298350736964</v>
      </c>
      <c r="P247" s="258">
        <f t="shared" si="38"/>
        <v>288.3009751970432</v>
      </c>
      <c r="Q247" s="599">
        <f t="shared" si="39"/>
        <v>89.05790104421784</v>
      </c>
      <c r="S247" s="90"/>
      <c r="T247" s="90"/>
    </row>
    <row r="248" spans="1:20" ht="12.75">
      <c r="A248" s="934"/>
      <c r="B248" s="31">
        <v>9</v>
      </c>
      <c r="C248" s="474" t="s">
        <v>551</v>
      </c>
      <c r="D248" s="475">
        <v>36</v>
      </c>
      <c r="E248" s="31">
        <v>1993</v>
      </c>
      <c r="F248" s="650">
        <f t="shared" si="35"/>
        <v>29.443314</v>
      </c>
      <c r="G248" s="649">
        <v>11.137132999999999</v>
      </c>
      <c r="H248" s="649">
        <v>8.64</v>
      </c>
      <c r="I248" s="649">
        <v>9.666181</v>
      </c>
      <c r="J248" s="656">
        <v>2031.72</v>
      </c>
      <c r="K248" s="649">
        <v>9.666181</v>
      </c>
      <c r="L248" s="656">
        <v>1961.5</v>
      </c>
      <c r="M248" s="137">
        <f t="shared" si="36"/>
        <v>0.004927953606933469</v>
      </c>
      <c r="N248" s="136">
        <v>308.906</v>
      </c>
      <c r="O248" s="136">
        <f t="shared" si="37"/>
        <v>1.5222744369033903</v>
      </c>
      <c r="P248" s="136">
        <f t="shared" si="38"/>
        <v>295.67721641600815</v>
      </c>
      <c r="Q248" s="138">
        <f t="shared" si="39"/>
        <v>91.33646621420341</v>
      </c>
      <c r="S248" s="90"/>
      <c r="T248" s="90"/>
    </row>
    <row r="249" spans="1:20" ht="13.5" thickBot="1">
      <c r="A249" s="935"/>
      <c r="B249" s="63">
        <v>10</v>
      </c>
      <c r="C249" s="801"/>
      <c r="D249" s="65"/>
      <c r="E249" s="65"/>
      <c r="F249" s="220"/>
      <c r="G249" s="220"/>
      <c r="H249" s="220"/>
      <c r="I249" s="220"/>
      <c r="J249" s="349"/>
      <c r="K249" s="220"/>
      <c r="L249" s="349"/>
      <c r="M249" s="65"/>
      <c r="N249" s="65"/>
      <c r="O249" s="65"/>
      <c r="P249" s="65"/>
      <c r="Q249" s="802"/>
      <c r="S249" s="90"/>
      <c r="T249" s="90"/>
    </row>
    <row r="250" spans="1:20" ht="11.25" customHeight="1">
      <c r="A250" s="898" t="s">
        <v>29</v>
      </c>
      <c r="B250" s="33">
        <v>1</v>
      </c>
      <c r="C250" s="797" t="s">
        <v>552</v>
      </c>
      <c r="D250" s="798">
        <v>30</v>
      </c>
      <c r="E250" s="68">
        <v>1971</v>
      </c>
      <c r="F250" s="279">
        <f aca="true" t="shared" si="40" ref="F250:F258">+G250+H250+I250</f>
        <v>15.330122</v>
      </c>
      <c r="G250" s="799">
        <v>2.6937320000000002</v>
      </c>
      <c r="H250" s="799">
        <v>4.8</v>
      </c>
      <c r="I250" s="799">
        <v>7.836390000000001</v>
      </c>
      <c r="J250" s="800">
        <v>1569.65</v>
      </c>
      <c r="K250" s="799">
        <v>7.836390000000001</v>
      </c>
      <c r="L250" s="800">
        <v>1569.65</v>
      </c>
      <c r="M250" s="151">
        <f aca="true" t="shared" si="41" ref="M250:M258">+K250/L250</f>
        <v>0.004992444175453126</v>
      </c>
      <c r="N250" s="152">
        <v>308.906</v>
      </c>
      <c r="O250" s="152">
        <f aca="true" t="shared" si="42" ref="O250:O258">+M250*N250</f>
        <v>1.5421959604625235</v>
      </c>
      <c r="P250" s="152">
        <f aca="true" t="shared" si="43" ref="P250:P258">+M250*60*1000</f>
        <v>299.5466505271876</v>
      </c>
      <c r="Q250" s="174">
        <f aca="true" t="shared" si="44" ref="Q250:Q258">+O250*60</f>
        <v>92.5317576277514</v>
      </c>
      <c r="S250" s="90"/>
      <c r="T250" s="90"/>
    </row>
    <row r="251" spans="1:20" ht="12.75" customHeight="1">
      <c r="A251" s="899"/>
      <c r="B251" s="35">
        <v>2</v>
      </c>
      <c r="C251" s="378" t="s">
        <v>553</v>
      </c>
      <c r="D251" s="532">
        <v>31</v>
      </c>
      <c r="E251" s="35">
        <v>1972</v>
      </c>
      <c r="F251" s="273">
        <f t="shared" si="40"/>
        <v>18.987000000000002</v>
      </c>
      <c r="G251" s="651">
        <v>5.518931</v>
      </c>
      <c r="H251" s="651">
        <v>4.8</v>
      </c>
      <c r="I251" s="651">
        <v>8.668069000000001</v>
      </c>
      <c r="J251" s="657">
        <v>1718.52</v>
      </c>
      <c r="K251" s="651">
        <v>8.668069000000001</v>
      </c>
      <c r="L251" s="657">
        <v>1718.52</v>
      </c>
      <c r="M251" s="143">
        <f t="shared" si="41"/>
        <v>0.005043915113004213</v>
      </c>
      <c r="N251" s="142">
        <v>308.906</v>
      </c>
      <c r="O251" s="142">
        <f t="shared" si="42"/>
        <v>1.5580956418976795</v>
      </c>
      <c r="P251" s="142">
        <f t="shared" si="43"/>
        <v>302.6349067802528</v>
      </c>
      <c r="Q251" s="172">
        <f t="shared" si="44"/>
        <v>93.48573851386077</v>
      </c>
      <c r="S251" s="90"/>
      <c r="T251" s="90"/>
    </row>
    <row r="252" spans="1:20" ht="12.75" customHeight="1">
      <c r="A252" s="899"/>
      <c r="B252" s="35">
        <v>3</v>
      </c>
      <c r="C252" s="378" t="s">
        <v>554</v>
      </c>
      <c r="D252" s="532">
        <v>20</v>
      </c>
      <c r="E252" s="35">
        <v>1976</v>
      </c>
      <c r="F252" s="273">
        <f t="shared" si="40"/>
        <v>15.208</v>
      </c>
      <c r="G252" s="651">
        <v>3.315</v>
      </c>
      <c r="H252" s="651">
        <v>3.04</v>
      </c>
      <c r="I252" s="651">
        <v>8.853</v>
      </c>
      <c r="J252" s="657">
        <v>1720.29</v>
      </c>
      <c r="K252" s="651">
        <v>8.853</v>
      </c>
      <c r="L252" s="657">
        <v>1720.29</v>
      </c>
      <c r="M252" s="143">
        <f t="shared" si="41"/>
        <v>0.005146225345726592</v>
      </c>
      <c r="N252" s="142">
        <v>308.906</v>
      </c>
      <c r="O252" s="142">
        <f t="shared" si="42"/>
        <v>1.5896998866470187</v>
      </c>
      <c r="P252" s="142">
        <f t="shared" si="43"/>
        <v>308.77352074359555</v>
      </c>
      <c r="Q252" s="172">
        <f t="shared" si="44"/>
        <v>95.38199319882112</v>
      </c>
      <c r="S252" s="90"/>
      <c r="T252" s="90"/>
    </row>
    <row r="253" spans="1:20" s="99" customFormat="1" ht="12.75" customHeight="1">
      <c r="A253" s="899"/>
      <c r="B253" s="106">
        <v>4</v>
      </c>
      <c r="C253" s="378" t="s">
        <v>555</v>
      </c>
      <c r="D253" s="532">
        <v>40</v>
      </c>
      <c r="E253" s="35">
        <v>2007</v>
      </c>
      <c r="F253" s="273">
        <f t="shared" si="40"/>
        <v>23.763866</v>
      </c>
      <c r="G253" s="651">
        <v>6.27822</v>
      </c>
      <c r="H253" s="651">
        <v>3.2</v>
      </c>
      <c r="I253" s="651">
        <v>14.285646</v>
      </c>
      <c r="J253" s="657">
        <v>3205.7000000000003</v>
      </c>
      <c r="K253" s="651">
        <v>14.285646</v>
      </c>
      <c r="L253" s="657">
        <v>2763.85</v>
      </c>
      <c r="M253" s="143">
        <f t="shared" si="41"/>
        <v>0.005168748665810373</v>
      </c>
      <c r="N253" s="142">
        <v>308.906</v>
      </c>
      <c r="O253" s="142">
        <f t="shared" si="42"/>
        <v>1.5966574753608191</v>
      </c>
      <c r="P253" s="142">
        <f t="shared" si="43"/>
        <v>310.12491994862233</v>
      </c>
      <c r="Q253" s="172">
        <f t="shared" si="44"/>
        <v>95.79944852164915</v>
      </c>
      <c r="S253" s="90"/>
      <c r="T253" s="90"/>
    </row>
    <row r="254" spans="1:20" s="99" customFormat="1" ht="12.75" customHeight="1">
      <c r="A254" s="899"/>
      <c r="B254" s="106">
        <v>5</v>
      </c>
      <c r="C254" s="378" t="s">
        <v>556</v>
      </c>
      <c r="D254" s="532">
        <v>21</v>
      </c>
      <c r="E254" s="35">
        <v>2000</v>
      </c>
      <c r="F254" s="273">
        <f t="shared" si="40"/>
        <v>11.131</v>
      </c>
      <c r="G254" s="651">
        <v>2.7182549999999996</v>
      </c>
      <c r="H254" s="651">
        <v>2.64</v>
      </c>
      <c r="I254" s="651">
        <v>5.772745</v>
      </c>
      <c r="J254" s="657">
        <v>1105.27</v>
      </c>
      <c r="K254" s="651">
        <v>5.772745</v>
      </c>
      <c r="L254" s="657">
        <v>1105.27</v>
      </c>
      <c r="M254" s="143">
        <f t="shared" si="41"/>
        <v>0.005222927429496865</v>
      </c>
      <c r="N254" s="142">
        <v>308.906</v>
      </c>
      <c r="O254" s="142">
        <f t="shared" si="42"/>
        <v>1.6133936205361585</v>
      </c>
      <c r="P254" s="142">
        <f t="shared" si="43"/>
        <v>313.37564576981185</v>
      </c>
      <c r="Q254" s="172">
        <f t="shared" si="44"/>
        <v>96.80361723216951</v>
      </c>
      <c r="S254" s="90"/>
      <c r="T254" s="90"/>
    </row>
    <row r="255" spans="1:20" s="99" customFormat="1" ht="12.75" customHeight="1">
      <c r="A255" s="899"/>
      <c r="B255" s="106">
        <v>6</v>
      </c>
      <c r="C255" s="378" t="s">
        <v>557</v>
      </c>
      <c r="D255" s="532">
        <v>30</v>
      </c>
      <c r="E255" s="35">
        <v>1994</v>
      </c>
      <c r="F255" s="273">
        <f t="shared" si="40"/>
        <v>17.276998</v>
      </c>
      <c r="G255" s="651">
        <v>3.6757100000000005</v>
      </c>
      <c r="H255" s="651">
        <v>4.8</v>
      </c>
      <c r="I255" s="651">
        <v>8.801288</v>
      </c>
      <c r="J255" s="657">
        <v>1654.0900000000001</v>
      </c>
      <c r="K255" s="651">
        <v>8.801288</v>
      </c>
      <c r="L255" s="657">
        <v>1654.0900000000001</v>
      </c>
      <c r="M255" s="143">
        <f t="shared" si="41"/>
        <v>0.005320924496248692</v>
      </c>
      <c r="N255" s="142">
        <v>308.906</v>
      </c>
      <c r="O255" s="142">
        <f t="shared" si="42"/>
        <v>1.6436655024381983</v>
      </c>
      <c r="P255" s="142">
        <f t="shared" si="43"/>
        <v>319.25546977492155</v>
      </c>
      <c r="Q255" s="172">
        <f t="shared" si="44"/>
        <v>98.61993014629189</v>
      </c>
      <c r="S255" s="90"/>
      <c r="T255" s="90"/>
    </row>
    <row r="256" spans="1:20" s="99" customFormat="1" ht="12.75" customHeight="1">
      <c r="A256" s="899"/>
      <c r="B256" s="106">
        <v>7</v>
      </c>
      <c r="C256" s="378" t="s">
        <v>558</v>
      </c>
      <c r="D256" s="532">
        <v>10</v>
      </c>
      <c r="E256" s="35">
        <v>1999</v>
      </c>
      <c r="F256" s="273">
        <f t="shared" si="40"/>
        <v>7.167000000000001</v>
      </c>
      <c r="G256" s="651">
        <v>0</v>
      </c>
      <c r="H256" s="651">
        <v>0</v>
      </c>
      <c r="I256" s="651">
        <v>7.167000000000001</v>
      </c>
      <c r="J256" s="657">
        <v>1261.9</v>
      </c>
      <c r="K256" s="651">
        <v>7.167000000000001</v>
      </c>
      <c r="L256" s="657">
        <v>1261.9</v>
      </c>
      <c r="M256" s="143">
        <f t="shared" si="41"/>
        <v>0.005679530866154212</v>
      </c>
      <c r="N256" s="142">
        <v>308.906</v>
      </c>
      <c r="O256" s="142">
        <f t="shared" si="42"/>
        <v>1.7544411617402331</v>
      </c>
      <c r="P256" s="142">
        <f t="shared" si="43"/>
        <v>340.77185196925274</v>
      </c>
      <c r="Q256" s="172">
        <f t="shared" si="44"/>
        <v>105.26646970441399</v>
      </c>
      <c r="S256" s="90"/>
      <c r="T256" s="90"/>
    </row>
    <row r="257" spans="1:20" s="99" customFormat="1" ht="12.75" customHeight="1">
      <c r="A257" s="899"/>
      <c r="B257" s="106">
        <v>8</v>
      </c>
      <c r="C257" s="378" t="s">
        <v>559</v>
      </c>
      <c r="D257" s="532">
        <v>41</v>
      </c>
      <c r="E257" s="35">
        <v>1993</v>
      </c>
      <c r="F257" s="273">
        <f t="shared" si="40"/>
        <v>26.191000000000003</v>
      </c>
      <c r="G257" s="651">
        <v>6.177770000000001</v>
      </c>
      <c r="H257" s="651">
        <v>6.4</v>
      </c>
      <c r="I257" s="651">
        <v>13.613230000000001</v>
      </c>
      <c r="J257" s="657">
        <v>2265.61</v>
      </c>
      <c r="K257" s="651">
        <v>13.613230000000001</v>
      </c>
      <c r="L257" s="657">
        <v>2265.61</v>
      </c>
      <c r="M257" s="143">
        <f t="shared" si="41"/>
        <v>0.006008637850291975</v>
      </c>
      <c r="N257" s="142">
        <v>308.906</v>
      </c>
      <c r="O257" s="142">
        <f t="shared" si="42"/>
        <v>1.8561042837822928</v>
      </c>
      <c r="P257" s="142">
        <f t="shared" si="43"/>
        <v>360.5182710175185</v>
      </c>
      <c r="Q257" s="172">
        <f t="shared" si="44"/>
        <v>111.36625702693756</v>
      </c>
      <c r="S257" s="90"/>
      <c r="T257" s="90"/>
    </row>
    <row r="258" spans="1:20" s="99" customFormat="1" ht="12.75" customHeight="1">
      <c r="A258" s="899"/>
      <c r="B258" s="106">
        <v>9</v>
      </c>
      <c r="C258" s="378" t="s">
        <v>560</v>
      </c>
      <c r="D258" s="532">
        <v>61</v>
      </c>
      <c r="E258" s="35">
        <v>1970</v>
      </c>
      <c r="F258" s="273">
        <f t="shared" si="40"/>
        <v>35.836006</v>
      </c>
      <c r="G258" s="651">
        <v>6.820186</v>
      </c>
      <c r="H258" s="651">
        <v>9.6</v>
      </c>
      <c r="I258" s="651">
        <v>19.41582</v>
      </c>
      <c r="J258" s="657">
        <v>3138.23</v>
      </c>
      <c r="K258" s="651">
        <v>19.41582</v>
      </c>
      <c r="L258" s="657">
        <v>3138.23</v>
      </c>
      <c r="M258" s="143">
        <f t="shared" si="41"/>
        <v>0.006186869668571137</v>
      </c>
      <c r="N258" s="142">
        <v>308.906</v>
      </c>
      <c r="O258" s="142">
        <f t="shared" si="42"/>
        <v>1.9111611618396358</v>
      </c>
      <c r="P258" s="142">
        <f t="shared" si="43"/>
        <v>371.2121801142682</v>
      </c>
      <c r="Q258" s="172">
        <f t="shared" si="44"/>
        <v>114.66966971037814</v>
      </c>
      <c r="S258" s="90"/>
      <c r="T258" s="90"/>
    </row>
    <row r="259" spans="1:20" s="99" customFormat="1" ht="12.75" customHeight="1" thickBot="1">
      <c r="A259" s="900"/>
      <c r="B259" s="125">
        <v>10</v>
      </c>
      <c r="C259" s="496"/>
      <c r="D259" s="496"/>
      <c r="E259" s="496"/>
      <c r="F259" s="807"/>
      <c r="G259" s="807"/>
      <c r="H259" s="807"/>
      <c r="I259" s="807"/>
      <c r="J259" s="808"/>
      <c r="K259" s="807"/>
      <c r="L259" s="808"/>
      <c r="M259" s="809"/>
      <c r="N259" s="809"/>
      <c r="O259" s="809"/>
      <c r="P259" s="809"/>
      <c r="Q259" s="810"/>
      <c r="S259" s="90"/>
      <c r="T259" s="90"/>
    </row>
    <row r="260" spans="1:20" s="99" customFormat="1" ht="12.75" customHeight="1">
      <c r="A260" s="936" t="s">
        <v>30</v>
      </c>
      <c r="B260" s="308">
        <v>1</v>
      </c>
      <c r="C260" s="803" t="s">
        <v>561</v>
      </c>
      <c r="D260" s="804">
        <v>21</v>
      </c>
      <c r="E260" s="292">
        <v>1986</v>
      </c>
      <c r="F260" s="363">
        <f aca="true" t="shared" si="45" ref="F260:F268">+G260+H260+I260</f>
        <v>20.302998</v>
      </c>
      <c r="G260" s="805">
        <v>1.947858</v>
      </c>
      <c r="H260" s="805">
        <v>3.2</v>
      </c>
      <c r="I260" s="805">
        <v>15.15514</v>
      </c>
      <c r="J260" s="806">
        <v>1090.65</v>
      </c>
      <c r="K260" s="805">
        <v>15.15514</v>
      </c>
      <c r="L260" s="806">
        <v>1090.65</v>
      </c>
      <c r="M260" s="298">
        <f aca="true" t="shared" si="46" ref="M260:M268">+K260/L260</f>
        <v>0.013895511850731214</v>
      </c>
      <c r="N260" s="297">
        <v>308.906</v>
      </c>
      <c r="O260" s="297">
        <f aca="true" t="shared" si="47" ref="O260:O268">+M260*N260</f>
        <v>4.2924069837619765</v>
      </c>
      <c r="P260" s="297">
        <f aca="true" t="shared" si="48" ref="P260:P268">+M260*60*1000</f>
        <v>833.7307110438728</v>
      </c>
      <c r="Q260" s="299">
        <f aca="true" t="shared" si="49" ref="Q260:Q268">+O260*60</f>
        <v>257.5444190257186</v>
      </c>
      <c r="S260" s="90"/>
      <c r="T260" s="90"/>
    </row>
    <row r="261" spans="1:20" s="99" customFormat="1" ht="12.75">
      <c r="A261" s="937"/>
      <c r="B261" s="290">
        <v>2</v>
      </c>
      <c r="C261" s="379" t="s">
        <v>562</v>
      </c>
      <c r="D261" s="470">
        <v>7</v>
      </c>
      <c r="E261" s="237">
        <v>1977</v>
      </c>
      <c r="F261" s="300">
        <f t="shared" si="45"/>
        <v>5.69692</v>
      </c>
      <c r="G261" s="652">
        <v>0.2683</v>
      </c>
      <c r="H261" s="652">
        <v>1.12</v>
      </c>
      <c r="I261" s="652">
        <v>4.30862</v>
      </c>
      <c r="J261" s="658">
        <v>360.39</v>
      </c>
      <c r="K261" s="652">
        <v>4.30862</v>
      </c>
      <c r="L261" s="658">
        <v>309.77</v>
      </c>
      <c r="M261" s="302">
        <f t="shared" si="46"/>
        <v>0.01390909384381961</v>
      </c>
      <c r="N261" s="301">
        <v>308.906</v>
      </c>
      <c r="O261" s="301">
        <f t="shared" si="47"/>
        <v>4.296602542918941</v>
      </c>
      <c r="P261" s="301">
        <f t="shared" si="48"/>
        <v>834.5456306291767</v>
      </c>
      <c r="Q261" s="303">
        <f t="shared" si="49"/>
        <v>257.79615257513643</v>
      </c>
      <c r="S261" s="90"/>
      <c r="T261" s="90"/>
    </row>
    <row r="262" spans="1:20" s="99" customFormat="1" ht="12.75">
      <c r="A262" s="937"/>
      <c r="B262" s="290">
        <v>3</v>
      </c>
      <c r="C262" s="379" t="s">
        <v>563</v>
      </c>
      <c r="D262" s="470">
        <v>30</v>
      </c>
      <c r="E262" s="237">
        <v>1980</v>
      </c>
      <c r="F262" s="300">
        <f t="shared" si="45"/>
        <v>29.695007999999998</v>
      </c>
      <c r="G262" s="652">
        <v>2.6722680000000003</v>
      </c>
      <c r="H262" s="652">
        <v>4.8</v>
      </c>
      <c r="I262" s="652">
        <v>22.222739999999998</v>
      </c>
      <c r="J262" s="658">
        <v>1574.5</v>
      </c>
      <c r="K262" s="652">
        <v>22.222739999999998</v>
      </c>
      <c r="L262" s="658">
        <v>1574.5</v>
      </c>
      <c r="M262" s="302">
        <f t="shared" si="46"/>
        <v>0.014114156875198474</v>
      </c>
      <c r="N262" s="301">
        <v>308.906</v>
      </c>
      <c r="O262" s="301">
        <f t="shared" si="47"/>
        <v>4.35994774369006</v>
      </c>
      <c r="P262" s="301">
        <f t="shared" si="48"/>
        <v>846.8494125119083</v>
      </c>
      <c r="Q262" s="303">
        <f t="shared" si="49"/>
        <v>261.5968646214036</v>
      </c>
      <c r="S262" s="90"/>
      <c r="T262" s="90"/>
    </row>
    <row r="263" spans="1:20" s="99" customFormat="1" ht="12.75">
      <c r="A263" s="937"/>
      <c r="B263" s="290">
        <v>4</v>
      </c>
      <c r="C263" s="379" t="s">
        <v>564</v>
      </c>
      <c r="D263" s="470">
        <v>7</v>
      </c>
      <c r="E263" s="237">
        <v>1961</v>
      </c>
      <c r="F263" s="300">
        <f t="shared" si="45"/>
        <v>6.016</v>
      </c>
      <c r="G263" s="652">
        <v>1.255644</v>
      </c>
      <c r="H263" s="652">
        <v>0</v>
      </c>
      <c r="I263" s="652">
        <v>4.760356</v>
      </c>
      <c r="J263" s="658">
        <v>336.01</v>
      </c>
      <c r="K263" s="652">
        <v>4.760356</v>
      </c>
      <c r="L263" s="658">
        <v>336.01</v>
      </c>
      <c r="M263" s="302">
        <f t="shared" si="46"/>
        <v>0.014167304544507604</v>
      </c>
      <c r="N263" s="301">
        <v>308.906</v>
      </c>
      <c r="O263" s="301">
        <f t="shared" si="47"/>
        <v>4.376365377625666</v>
      </c>
      <c r="P263" s="301">
        <f t="shared" si="48"/>
        <v>850.0382726704563</v>
      </c>
      <c r="Q263" s="303">
        <f t="shared" si="49"/>
        <v>262.58192265753996</v>
      </c>
      <c r="S263" s="90"/>
      <c r="T263" s="90"/>
    </row>
    <row r="264" spans="1:20" s="99" customFormat="1" ht="12.75">
      <c r="A264" s="937"/>
      <c r="B264" s="290">
        <v>5</v>
      </c>
      <c r="C264" s="379" t="s">
        <v>565</v>
      </c>
      <c r="D264" s="470">
        <v>52</v>
      </c>
      <c r="E264" s="237">
        <v>1995</v>
      </c>
      <c r="F264" s="300">
        <f t="shared" si="45"/>
        <v>70.195004</v>
      </c>
      <c r="G264" s="652">
        <v>7.975865</v>
      </c>
      <c r="H264" s="652">
        <v>8.32</v>
      </c>
      <c r="I264" s="652">
        <v>53.899139</v>
      </c>
      <c r="J264" s="658">
        <v>3798.84</v>
      </c>
      <c r="K264" s="652">
        <v>53.899139</v>
      </c>
      <c r="L264" s="658">
        <v>3798.84</v>
      </c>
      <c r="M264" s="302">
        <f t="shared" si="46"/>
        <v>0.014188315117246317</v>
      </c>
      <c r="N264" s="301">
        <v>308.906</v>
      </c>
      <c r="O264" s="301">
        <f t="shared" si="47"/>
        <v>4.382855669608091</v>
      </c>
      <c r="P264" s="301">
        <f t="shared" si="48"/>
        <v>851.298907034779</v>
      </c>
      <c r="Q264" s="303">
        <f t="shared" si="49"/>
        <v>262.97134017648546</v>
      </c>
      <c r="S264" s="90"/>
      <c r="T264" s="90"/>
    </row>
    <row r="265" spans="1:20" s="99" customFormat="1" ht="12.75">
      <c r="A265" s="937"/>
      <c r="B265" s="290">
        <v>6</v>
      </c>
      <c r="C265" s="379" t="s">
        <v>566</v>
      </c>
      <c r="D265" s="470">
        <v>10</v>
      </c>
      <c r="E265" s="237">
        <v>1964</v>
      </c>
      <c r="F265" s="300">
        <f t="shared" si="45"/>
        <v>10.307</v>
      </c>
      <c r="G265" s="652">
        <v>1.95859</v>
      </c>
      <c r="H265" s="652">
        <v>1.6</v>
      </c>
      <c r="I265" s="652">
        <v>6.74841</v>
      </c>
      <c r="J265" s="658">
        <v>474.52</v>
      </c>
      <c r="K265" s="652">
        <v>6.74841</v>
      </c>
      <c r="L265" s="658">
        <v>474.52</v>
      </c>
      <c r="M265" s="302">
        <f t="shared" si="46"/>
        <v>0.014221550198094917</v>
      </c>
      <c r="N265" s="301">
        <v>308.906</v>
      </c>
      <c r="O265" s="301">
        <f t="shared" si="47"/>
        <v>4.393122185492708</v>
      </c>
      <c r="P265" s="301">
        <f t="shared" si="48"/>
        <v>853.2930118856949</v>
      </c>
      <c r="Q265" s="303">
        <f t="shared" si="49"/>
        <v>263.5873311295625</v>
      </c>
      <c r="S265" s="90"/>
      <c r="T265" s="90"/>
    </row>
    <row r="266" spans="1:20" s="99" customFormat="1" ht="12.75">
      <c r="A266" s="937"/>
      <c r="B266" s="290">
        <v>7</v>
      </c>
      <c r="C266" s="379" t="s">
        <v>567</v>
      </c>
      <c r="D266" s="470">
        <v>6</v>
      </c>
      <c r="E266" s="237">
        <v>1960</v>
      </c>
      <c r="F266" s="300">
        <f t="shared" si="45"/>
        <v>5.076165</v>
      </c>
      <c r="G266" s="652">
        <v>0.42928</v>
      </c>
      <c r="H266" s="652">
        <v>0.96</v>
      </c>
      <c r="I266" s="652">
        <v>3.6868849999999997</v>
      </c>
      <c r="J266" s="658">
        <v>531.26</v>
      </c>
      <c r="K266" s="652">
        <v>3.6868849999999997</v>
      </c>
      <c r="L266" s="658">
        <v>259.21</v>
      </c>
      <c r="M266" s="302">
        <f t="shared" si="46"/>
        <v>0.014223544616334247</v>
      </c>
      <c r="N266" s="301">
        <v>308.906</v>
      </c>
      <c r="O266" s="301">
        <f t="shared" si="47"/>
        <v>4.393738273253347</v>
      </c>
      <c r="P266" s="301">
        <f t="shared" si="48"/>
        <v>853.4126769800548</v>
      </c>
      <c r="Q266" s="303">
        <f t="shared" si="49"/>
        <v>263.6242963952008</v>
      </c>
      <c r="S266" s="90"/>
      <c r="T266" s="90"/>
    </row>
    <row r="267" spans="1:20" s="99" customFormat="1" ht="12.75">
      <c r="A267" s="937"/>
      <c r="B267" s="290">
        <v>8</v>
      </c>
      <c r="C267" s="379" t="s">
        <v>167</v>
      </c>
      <c r="D267" s="470">
        <v>13</v>
      </c>
      <c r="E267" s="237">
        <v>1961</v>
      </c>
      <c r="F267" s="300">
        <f t="shared" si="45"/>
        <v>9.826689000000002</v>
      </c>
      <c r="G267" s="652">
        <v>0.8317300000000001</v>
      </c>
      <c r="H267" s="652">
        <v>2</v>
      </c>
      <c r="I267" s="652">
        <v>6.994959000000001</v>
      </c>
      <c r="J267" s="658">
        <v>846.44</v>
      </c>
      <c r="K267" s="652">
        <v>6.994959000000001</v>
      </c>
      <c r="L267" s="658">
        <v>485.54</v>
      </c>
      <c r="M267" s="302">
        <f t="shared" si="46"/>
        <v>0.014406555587593196</v>
      </c>
      <c r="N267" s="301">
        <v>308.906</v>
      </c>
      <c r="O267" s="301">
        <f t="shared" si="47"/>
        <v>4.450271460341064</v>
      </c>
      <c r="P267" s="301">
        <f t="shared" si="48"/>
        <v>864.3933352555919</v>
      </c>
      <c r="Q267" s="303">
        <f t="shared" si="49"/>
        <v>267.0162876204638</v>
      </c>
      <c r="S267" s="90"/>
      <c r="T267" s="90"/>
    </row>
    <row r="268" spans="1:20" s="99" customFormat="1" ht="12.75">
      <c r="A268" s="937"/>
      <c r="B268" s="290">
        <v>9</v>
      </c>
      <c r="C268" s="379" t="s">
        <v>568</v>
      </c>
      <c r="D268" s="470">
        <v>13</v>
      </c>
      <c r="E268" s="237">
        <v>1980</v>
      </c>
      <c r="F268" s="300">
        <f t="shared" si="45"/>
        <v>10.692001000000001</v>
      </c>
      <c r="G268" s="652">
        <v>1.459552</v>
      </c>
      <c r="H268" s="652">
        <v>1.28</v>
      </c>
      <c r="I268" s="652">
        <v>7.9524490000000005</v>
      </c>
      <c r="J268" s="658">
        <v>997.63</v>
      </c>
      <c r="K268" s="652">
        <v>7.9524490000000005</v>
      </c>
      <c r="L268" s="658">
        <v>551.26</v>
      </c>
      <c r="M268" s="302">
        <f t="shared" si="46"/>
        <v>0.01442594964263687</v>
      </c>
      <c r="N268" s="301">
        <v>308.906</v>
      </c>
      <c r="O268" s="301">
        <f t="shared" si="47"/>
        <v>4.456262400308385</v>
      </c>
      <c r="P268" s="301">
        <f t="shared" si="48"/>
        <v>865.5569785582121</v>
      </c>
      <c r="Q268" s="303">
        <f t="shared" si="49"/>
        <v>267.3757440185031</v>
      </c>
      <c r="S268" s="90"/>
      <c r="T268" s="90"/>
    </row>
    <row r="269" spans="1:20" s="99" customFormat="1" ht="13.5" thickBot="1">
      <c r="A269" s="938"/>
      <c r="B269" s="309">
        <v>10</v>
      </c>
      <c r="C269" s="546"/>
      <c r="D269" s="546"/>
      <c r="E269" s="546"/>
      <c r="F269" s="811"/>
      <c r="G269" s="811"/>
      <c r="H269" s="811"/>
      <c r="I269" s="811"/>
      <c r="J269" s="812"/>
      <c r="K269" s="811"/>
      <c r="L269" s="812"/>
      <c r="M269" s="813"/>
      <c r="N269" s="813"/>
      <c r="O269" s="813"/>
      <c r="P269" s="813"/>
      <c r="Q269" s="814"/>
      <c r="S269" s="90"/>
      <c r="T269" s="90"/>
    </row>
    <row r="270" spans="1:20" s="99" customFormat="1" ht="12.75" customHeight="1">
      <c r="A270" s="859" t="s">
        <v>12</v>
      </c>
      <c r="B270" s="107">
        <v>1</v>
      </c>
      <c r="C270" s="380" t="s">
        <v>349</v>
      </c>
      <c r="D270" s="500">
        <v>8</v>
      </c>
      <c r="E270" s="83">
        <v>1960</v>
      </c>
      <c r="F270" s="326">
        <f aca="true" t="shared" si="50" ref="F270:F278">+G270+H270+I270</f>
        <v>7.0723199999999995</v>
      </c>
      <c r="G270" s="654">
        <v>0.32195999999999997</v>
      </c>
      <c r="H270" s="654">
        <v>1.12</v>
      </c>
      <c r="I270" s="654">
        <v>5.63036</v>
      </c>
      <c r="J270" s="660">
        <v>601.69</v>
      </c>
      <c r="K270" s="654">
        <v>5.63036</v>
      </c>
      <c r="L270" s="660">
        <v>389.96000000000004</v>
      </c>
      <c r="M270" s="315">
        <f aca="true" t="shared" si="51" ref="M270:M278">+K270/L270</f>
        <v>0.014438301364242484</v>
      </c>
      <c r="N270" s="316">
        <v>308.906</v>
      </c>
      <c r="O270" s="316">
        <f aca="true" t="shared" si="52" ref="O270:O278">+M270*N270</f>
        <v>4.460077921222688</v>
      </c>
      <c r="P270" s="316">
        <f aca="true" t="shared" si="53" ref="P270:P278">+M270*60*1000</f>
        <v>866.2980818545491</v>
      </c>
      <c r="Q270" s="317">
        <f aca="true" t="shared" si="54" ref="Q270:Q278">+O270*60</f>
        <v>267.6046752733613</v>
      </c>
      <c r="S270" s="90"/>
      <c r="T270" s="90"/>
    </row>
    <row r="271" spans="1:20" s="99" customFormat="1" ht="12.75">
      <c r="A271" s="860"/>
      <c r="B271" s="108">
        <v>2</v>
      </c>
      <c r="C271" s="381" t="s">
        <v>569</v>
      </c>
      <c r="D271" s="472">
        <v>29</v>
      </c>
      <c r="E271" s="41">
        <v>1917</v>
      </c>
      <c r="F271" s="327">
        <f t="shared" si="50"/>
        <v>37.485001999999994</v>
      </c>
      <c r="G271" s="653">
        <v>4.641214</v>
      </c>
      <c r="H271" s="653">
        <v>4.96</v>
      </c>
      <c r="I271" s="653">
        <v>27.883788</v>
      </c>
      <c r="J271" s="659">
        <v>1918.65</v>
      </c>
      <c r="K271" s="653">
        <v>27.883788</v>
      </c>
      <c r="L271" s="659">
        <v>1918.65</v>
      </c>
      <c r="M271" s="321">
        <f t="shared" si="51"/>
        <v>0.014533024783050581</v>
      </c>
      <c r="N271" s="322">
        <v>308.906</v>
      </c>
      <c r="O271" s="322">
        <f t="shared" si="52"/>
        <v>4.489338553633023</v>
      </c>
      <c r="P271" s="322">
        <f t="shared" si="53"/>
        <v>871.9814869830349</v>
      </c>
      <c r="Q271" s="323">
        <f t="shared" si="54"/>
        <v>269.3603132179814</v>
      </c>
      <c r="S271" s="90"/>
      <c r="T271" s="90"/>
    </row>
    <row r="272" spans="1:20" s="99" customFormat="1" ht="12.75">
      <c r="A272" s="860"/>
      <c r="B272" s="108">
        <v>3</v>
      </c>
      <c r="C272" s="381" t="s">
        <v>570</v>
      </c>
      <c r="D272" s="472">
        <v>20</v>
      </c>
      <c r="E272" s="41">
        <v>1979</v>
      </c>
      <c r="F272" s="327">
        <f t="shared" si="50"/>
        <v>19.906531</v>
      </c>
      <c r="G272" s="653">
        <v>2.09274</v>
      </c>
      <c r="H272" s="653">
        <v>3.12</v>
      </c>
      <c r="I272" s="653">
        <v>14.693791000000001</v>
      </c>
      <c r="J272" s="659">
        <v>1059.35</v>
      </c>
      <c r="K272" s="653">
        <v>14.693791000000001</v>
      </c>
      <c r="L272" s="659">
        <v>996.14</v>
      </c>
      <c r="M272" s="321">
        <f t="shared" si="51"/>
        <v>0.014750728813219026</v>
      </c>
      <c r="N272" s="322">
        <v>308.906</v>
      </c>
      <c r="O272" s="322">
        <f t="shared" si="52"/>
        <v>4.5565886347762365</v>
      </c>
      <c r="P272" s="322">
        <f t="shared" si="53"/>
        <v>885.0437287931416</v>
      </c>
      <c r="Q272" s="323">
        <f t="shared" si="54"/>
        <v>273.3953180865742</v>
      </c>
      <c r="S272" s="90"/>
      <c r="T272" s="90"/>
    </row>
    <row r="273" spans="1:20" s="99" customFormat="1" ht="12.75">
      <c r="A273" s="860"/>
      <c r="B273" s="108">
        <v>4</v>
      </c>
      <c r="C273" s="380" t="s">
        <v>571</v>
      </c>
      <c r="D273" s="500">
        <v>19</v>
      </c>
      <c r="E273" s="83">
        <v>1984</v>
      </c>
      <c r="F273" s="327">
        <f t="shared" si="50"/>
        <v>19.914765000000003</v>
      </c>
      <c r="G273" s="653">
        <v>1.6473</v>
      </c>
      <c r="H273" s="653">
        <v>3.04</v>
      </c>
      <c r="I273" s="653">
        <v>15.227465</v>
      </c>
      <c r="J273" s="659">
        <v>1100.8</v>
      </c>
      <c r="K273" s="653">
        <v>15.227465</v>
      </c>
      <c r="L273" s="659">
        <v>1030.98</v>
      </c>
      <c r="M273" s="321">
        <f t="shared" si="51"/>
        <v>0.014769893693379115</v>
      </c>
      <c r="N273" s="322">
        <v>308.906</v>
      </c>
      <c r="O273" s="322">
        <f t="shared" si="52"/>
        <v>4.56250878124697</v>
      </c>
      <c r="P273" s="322">
        <f t="shared" si="53"/>
        <v>886.1936216027469</v>
      </c>
      <c r="Q273" s="317">
        <f t="shared" si="54"/>
        <v>273.75052687481815</v>
      </c>
      <c r="S273" s="90"/>
      <c r="T273" s="90"/>
    </row>
    <row r="274" spans="1:20" s="99" customFormat="1" ht="12.75">
      <c r="A274" s="860"/>
      <c r="B274" s="108">
        <v>5</v>
      </c>
      <c r="C274" s="381" t="s">
        <v>572</v>
      </c>
      <c r="D274" s="472">
        <v>20</v>
      </c>
      <c r="E274" s="41">
        <v>1987</v>
      </c>
      <c r="F274" s="327">
        <f t="shared" si="50"/>
        <v>21.929001</v>
      </c>
      <c r="G274" s="653">
        <v>2.7119760000000004</v>
      </c>
      <c r="H274" s="653">
        <v>3.2</v>
      </c>
      <c r="I274" s="653">
        <v>16.017025</v>
      </c>
      <c r="J274" s="659">
        <v>1079</v>
      </c>
      <c r="K274" s="653">
        <v>16.017025</v>
      </c>
      <c r="L274" s="659">
        <v>1079</v>
      </c>
      <c r="M274" s="321">
        <f t="shared" si="51"/>
        <v>0.014844323447636702</v>
      </c>
      <c r="N274" s="322">
        <v>308.906</v>
      </c>
      <c r="O274" s="322">
        <f t="shared" si="52"/>
        <v>4.585500578915663</v>
      </c>
      <c r="P274" s="322">
        <f t="shared" si="53"/>
        <v>890.6594068582021</v>
      </c>
      <c r="Q274" s="317">
        <f t="shared" si="54"/>
        <v>275.1300347349398</v>
      </c>
      <c r="S274" s="90"/>
      <c r="T274" s="90"/>
    </row>
    <row r="275" spans="1:20" s="99" customFormat="1" ht="12.75">
      <c r="A275" s="860"/>
      <c r="B275" s="108">
        <v>6</v>
      </c>
      <c r="C275" s="381" t="s">
        <v>573</v>
      </c>
      <c r="D275" s="472">
        <v>22</v>
      </c>
      <c r="E275" s="41">
        <v>1964</v>
      </c>
      <c r="F275" s="327">
        <f t="shared" si="50"/>
        <v>17.961591</v>
      </c>
      <c r="G275" s="653">
        <v>1.765414</v>
      </c>
      <c r="H275" s="653">
        <v>0.38</v>
      </c>
      <c r="I275" s="653">
        <v>15.816177</v>
      </c>
      <c r="J275" s="659">
        <v>1065.94</v>
      </c>
      <c r="K275" s="653">
        <v>15.816177</v>
      </c>
      <c r="L275" s="659">
        <v>1024.21</v>
      </c>
      <c r="M275" s="321">
        <f t="shared" si="51"/>
        <v>0.01544231846984505</v>
      </c>
      <c r="N275" s="322">
        <v>308.906</v>
      </c>
      <c r="O275" s="322">
        <f t="shared" si="52"/>
        <v>4.770224829245955</v>
      </c>
      <c r="P275" s="322">
        <f t="shared" si="53"/>
        <v>926.5391081907029</v>
      </c>
      <c r="Q275" s="317">
        <f t="shared" si="54"/>
        <v>286.2134897547573</v>
      </c>
      <c r="S275" s="90"/>
      <c r="T275" s="90"/>
    </row>
    <row r="276" spans="1:20" s="99" customFormat="1" ht="12.75">
      <c r="A276" s="860"/>
      <c r="B276" s="108">
        <v>7</v>
      </c>
      <c r="C276" s="381" t="s">
        <v>574</v>
      </c>
      <c r="D276" s="472">
        <v>6</v>
      </c>
      <c r="E276" s="41">
        <v>1900</v>
      </c>
      <c r="F276" s="327">
        <f t="shared" si="50"/>
        <v>4.1524</v>
      </c>
      <c r="G276" s="653">
        <v>0</v>
      </c>
      <c r="H276" s="653">
        <v>0</v>
      </c>
      <c r="I276" s="653">
        <v>4.1524</v>
      </c>
      <c r="J276" s="659">
        <v>259.28000000000003</v>
      </c>
      <c r="K276" s="653">
        <v>4.1524</v>
      </c>
      <c r="L276" s="659">
        <v>259.28000000000003</v>
      </c>
      <c r="M276" s="321">
        <f t="shared" si="51"/>
        <v>0.01601511879049676</v>
      </c>
      <c r="N276" s="322">
        <v>308.906</v>
      </c>
      <c r="O276" s="322">
        <f t="shared" si="52"/>
        <v>4.947166285097192</v>
      </c>
      <c r="P276" s="322">
        <f t="shared" si="53"/>
        <v>960.9071274298055</v>
      </c>
      <c r="Q276" s="317">
        <f t="shared" si="54"/>
        <v>296.8299771058315</v>
      </c>
      <c r="S276" s="90"/>
      <c r="T276" s="90"/>
    </row>
    <row r="277" spans="1:20" s="99" customFormat="1" ht="12.75">
      <c r="A277" s="860"/>
      <c r="B277" s="108">
        <v>8</v>
      </c>
      <c r="C277" s="381" t="s">
        <v>575</v>
      </c>
      <c r="D277" s="472">
        <v>5</v>
      </c>
      <c r="E277" s="41">
        <v>1924</v>
      </c>
      <c r="F277" s="327">
        <f t="shared" si="50"/>
        <v>4.579400000000001</v>
      </c>
      <c r="G277" s="653">
        <v>0.28439800000000004</v>
      </c>
      <c r="H277" s="653">
        <v>0</v>
      </c>
      <c r="I277" s="653">
        <v>4.295002</v>
      </c>
      <c r="J277" s="659">
        <v>245.91</v>
      </c>
      <c r="K277" s="653">
        <v>4.295002</v>
      </c>
      <c r="L277" s="659">
        <v>245.91</v>
      </c>
      <c r="M277" s="321">
        <f t="shared" si="51"/>
        <v>0.017465747631247204</v>
      </c>
      <c r="N277" s="322">
        <v>308.906</v>
      </c>
      <c r="O277" s="322">
        <f t="shared" si="52"/>
        <v>5.3952742377780485</v>
      </c>
      <c r="P277" s="322">
        <f t="shared" si="53"/>
        <v>1047.9448578748322</v>
      </c>
      <c r="Q277" s="317">
        <f t="shared" si="54"/>
        <v>323.7164542666829</v>
      </c>
      <c r="S277" s="90"/>
      <c r="T277" s="90"/>
    </row>
    <row r="278" spans="1:20" s="99" customFormat="1" ht="12.75">
      <c r="A278" s="860"/>
      <c r="B278" s="108">
        <v>9</v>
      </c>
      <c r="C278" s="381" t="s">
        <v>576</v>
      </c>
      <c r="D278" s="472">
        <v>46</v>
      </c>
      <c r="E278" s="41">
        <v>1963</v>
      </c>
      <c r="F278" s="326">
        <f t="shared" si="50"/>
        <v>18.765283</v>
      </c>
      <c r="G278" s="654">
        <v>0.05366</v>
      </c>
      <c r="H278" s="654">
        <v>0</v>
      </c>
      <c r="I278" s="654">
        <v>18.711623</v>
      </c>
      <c r="J278" s="660">
        <v>1094</v>
      </c>
      <c r="K278" s="654">
        <v>18.711623</v>
      </c>
      <c r="L278" s="660">
        <v>1064.64</v>
      </c>
      <c r="M278" s="315">
        <f t="shared" si="51"/>
        <v>0.01757554008866847</v>
      </c>
      <c r="N278" s="316">
        <v>308.906</v>
      </c>
      <c r="O278" s="604">
        <f t="shared" si="52"/>
        <v>5.429189786630222</v>
      </c>
      <c r="P278" s="604">
        <f t="shared" si="53"/>
        <v>1054.5324053201082</v>
      </c>
      <c r="Q278" s="317">
        <f t="shared" si="54"/>
        <v>325.75138719781336</v>
      </c>
      <c r="S278" s="90"/>
      <c r="T278" s="90"/>
    </row>
    <row r="279" spans="1:20" s="99" customFormat="1" ht="13.5" thickBot="1">
      <c r="A279" s="861"/>
      <c r="B279" s="109">
        <v>10</v>
      </c>
      <c r="C279" s="350"/>
      <c r="D279" s="109"/>
      <c r="E279" s="109"/>
      <c r="F279" s="351"/>
      <c r="G279" s="351"/>
      <c r="H279" s="351"/>
      <c r="I279" s="351"/>
      <c r="J279" s="352"/>
      <c r="K279" s="353"/>
      <c r="L279" s="352"/>
      <c r="M279" s="354"/>
      <c r="N279" s="351"/>
      <c r="O279" s="351"/>
      <c r="P279" s="351"/>
      <c r="Q279" s="355"/>
      <c r="S279" s="90"/>
      <c r="T279" s="90"/>
    </row>
    <row r="280" spans="19:20" ht="12.75">
      <c r="S280" s="90"/>
      <c r="T280" s="90"/>
    </row>
    <row r="281" spans="19:20" ht="12.75">
      <c r="S281" s="90"/>
      <c r="T281" s="90"/>
    </row>
    <row r="282" spans="19:20" ht="12.75">
      <c r="S282" s="90"/>
      <c r="T282" s="90"/>
    </row>
    <row r="283" spans="19:20" ht="12.75">
      <c r="S283" s="90"/>
      <c r="T283" s="90"/>
    </row>
    <row r="284" spans="1:20" ht="15">
      <c r="A284" s="906" t="s">
        <v>62</v>
      </c>
      <c r="B284" s="906"/>
      <c r="C284" s="906"/>
      <c r="D284" s="906"/>
      <c r="E284" s="906"/>
      <c r="F284" s="906"/>
      <c r="G284" s="906"/>
      <c r="H284" s="906"/>
      <c r="I284" s="906"/>
      <c r="J284" s="906"/>
      <c r="K284" s="906"/>
      <c r="L284" s="906"/>
      <c r="M284" s="906"/>
      <c r="N284" s="906"/>
      <c r="O284" s="906"/>
      <c r="P284" s="906"/>
      <c r="Q284" s="906"/>
      <c r="S284" s="90"/>
      <c r="T284" s="90"/>
    </row>
    <row r="285" spans="1:20" ht="13.5" thickBot="1">
      <c r="A285" s="883" t="s">
        <v>578</v>
      </c>
      <c r="B285" s="883"/>
      <c r="C285" s="883"/>
      <c r="D285" s="883"/>
      <c r="E285" s="883"/>
      <c r="F285" s="883"/>
      <c r="G285" s="883"/>
      <c r="H285" s="883"/>
      <c r="I285" s="883"/>
      <c r="J285" s="883"/>
      <c r="K285" s="883"/>
      <c r="L285" s="883"/>
      <c r="M285" s="883"/>
      <c r="N285" s="883"/>
      <c r="O285" s="883"/>
      <c r="P285" s="883"/>
      <c r="Q285" s="883"/>
      <c r="S285" s="90"/>
      <c r="T285" s="90"/>
    </row>
    <row r="286" spans="1:20" ht="12.75" customHeight="1">
      <c r="A286" s="887" t="s">
        <v>1</v>
      </c>
      <c r="B286" s="927" t="s">
        <v>0</v>
      </c>
      <c r="C286" s="929" t="s">
        <v>2</v>
      </c>
      <c r="D286" s="857" t="s">
        <v>3</v>
      </c>
      <c r="E286" s="857" t="s">
        <v>13</v>
      </c>
      <c r="F286" s="870" t="s">
        <v>14</v>
      </c>
      <c r="G286" s="871"/>
      <c r="H286" s="871"/>
      <c r="I286" s="872"/>
      <c r="J286" s="857" t="s">
        <v>4</v>
      </c>
      <c r="K286" s="857" t="s">
        <v>15</v>
      </c>
      <c r="L286" s="857" t="s">
        <v>5</v>
      </c>
      <c r="M286" s="857" t="s">
        <v>6</v>
      </c>
      <c r="N286" s="857" t="s">
        <v>16</v>
      </c>
      <c r="O286" s="907" t="s">
        <v>17</v>
      </c>
      <c r="P286" s="857" t="s">
        <v>25</v>
      </c>
      <c r="Q286" s="885" t="s">
        <v>26</v>
      </c>
      <c r="S286" s="90"/>
      <c r="T286" s="90"/>
    </row>
    <row r="287" spans="1:20" s="2" customFormat="1" ht="33.75">
      <c r="A287" s="888"/>
      <c r="B287" s="928"/>
      <c r="C287" s="930"/>
      <c r="D287" s="858"/>
      <c r="E287" s="858"/>
      <c r="F287" s="36" t="s">
        <v>18</v>
      </c>
      <c r="G287" s="36" t="s">
        <v>19</v>
      </c>
      <c r="H287" s="36" t="s">
        <v>20</v>
      </c>
      <c r="I287" s="36" t="s">
        <v>21</v>
      </c>
      <c r="J287" s="858"/>
      <c r="K287" s="858"/>
      <c r="L287" s="858"/>
      <c r="M287" s="858"/>
      <c r="N287" s="858"/>
      <c r="O287" s="908"/>
      <c r="P287" s="858"/>
      <c r="Q287" s="886"/>
      <c r="S287" s="90"/>
      <c r="T287" s="90"/>
    </row>
    <row r="288" spans="1:20" s="3" customFormat="1" ht="13.5" customHeight="1" thickBot="1">
      <c r="A288" s="901"/>
      <c r="B288" s="932"/>
      <c r="C288" s="931"/>
      <c r="D288" s="60" t="s">
        <v>7</v>
      </c>
      <c r="E288" s="60" t="s">
        <v>8</v>
      </c>
      <c r="F288" s="60" t="s">
        <v>9</v>
      </c>
      <c r="G288" s="60" t="s">
        <v>9</v>
      </c>
      <c r="H288" s="60" t="s">
        <v>9</v>
      </c>
      <c r="I288" s="60" t="s">
        <v>9</v>
      </c>
      <c r="J288" s="60" t="s">
        <v>22</v>
      </c>
      <c r="K288" s="60" t="s">
        <v>9</v>
      </c>
      <c r="L288" s="60" t="s">
        <v>22</v>
      </c>
      <c r="M288" s="60" t="s">
        <v>23</v>
      </c>
      <c r="N288" s="60" t="s">
        <v>10</v>
      </c>
      <c r="O288" s="60" t="s">
        <v>24</v>
      </c>
      <c r="P288" s="61" t="s">
        <v>27</v>
      </c>
      <c r="Q288" s="62" t="s">
        <v>28</v>
      </c>
      <c r="S288" s="90"/>
      <c r="T288" s="90"/>
    </row>
    <row r="289" spans="1:20" s="3" customFormat="1" ht="13.5" customHeight="1">
      <c r="A289" s="873" t="s">
        <v>51</v>
      </c>
      <c r="B289" s="356">
        <v>1</v>
      </c>
      <c r="C289" s="266" t="s">
        <v>350</v>
      </c>
      <c r="D289" s="267">
        <v>20</v>
      </c>
      <c r="E289" s="267">
        <v>2010</v>
      </c>
      <c r="F289" s="255">
        <v>9.905</v>
      </c>
      <c r="G289" s="255">
        <v>1.377</v>
      </c>
      <c r="H289" s="255">
        <v>0.8</v>
      </c>
      <c r="I289" s="255">
        <v>7.728</v>
      </c>
      <c r="J289" s="96">
        <v>935.41</v>
      </c>
      <c r="K289" s="255">
        <v>7.728</v>
      </c>
      <c r="L289" s="96">
        <v>935.41</v>
      </c>
      <c r="M289" s="257">
        <f>K289/L289</f>
        <v>0.008261617900172116</v>
      </c>
      <c r="N289" s="256">
        <v>338.99</v>
      </c>
      <c r="O289" s="258">
        <f>M289*N289</f>
        <v>2.8006058519793458</v>
      </c>
      <c r="P289" s="258">
        <f>M289*60*1000</f>
        <v>495.69707401032696</v>
      </c>
      <c r="Q289" s="259">
        <f>P289*N289/1000</f>
        <v>168.03635111876073</v>
      </c>
      <c r="S289" s="90"/>
      <c r="T289" s="90"/>
    </row>
    <row r="290" spans="1:20" s="3" customFormat="1" ht="13.5" customHeight="1">
      <c r="A290" s="873"/>
      <c r="B290" s="126">
        <v>2</v>
      </c>
      <c r="C290" s="264"/>
      <c r="D290" s="265"/>
      <c r="E290" s="265"/>
      <c r="F290" s="382"/>
      <c r="G290" s="382"/>
      <c r="H290" s="382"/>
      <c r="I290" s="382"/>
      <c r="J290" s="384"/>
      <c r="K290" s="382"/>
      <c r="L290" s="384"/>
      <c r="M290" s="265"/>
      <c r="N290" s="265"/>
      <c r="O290" s="265"/>
      <c r="P290" s="265"/>
      <c r="Q290" s="359"/>
      <c r="S290" s="90"/>
      <c r="T290" s="90"/>
    </row>
    <row r="291" spans="1:20" s="3" customFormat="1" ht="13.5" customHeight="1">
      <c r="A291" s="873"/>
      <c r="B291" s="126">
        <v>3</v>
      </c>
      <c r="C291" s="264"/>
      <c r="D291" s="265"/>
      <c r="E291" s="265"/>
      <c r="F291" s="382"/>
      <c r="G291" s="382"/>
      <c r="H291" s="382"/>
      <c r="I291" s="382"/>
      <c r="J291" s="384"/>
      <c r="K291" s="382"/>
      <c r="L291" s="384"/>
      <c r="M291" s="265"/>
      <c r="N291" s="265"/>
      <c r="O291" s="265"/>
      <c r="P291" s="265"/>
      <c r="Q291" s="359"/>
      <c r="S291" s="90"/>
      <c r="T291" s="90"/>
    </row>
    <row r="292" spans="1:20" s="3" customFormat="1" ht="13.5" customHeight="1">
      <c r="A292" s="873"/>
      <c r="B292" s="126">
        <v>4</v>
      </c>
      <c r="C292" s="264"/>
      <c r="D292" s="265"/>
      <c r="E292" s="265"/>
      <c r="F292" s="382"/>
      <c r="G292" s="382"/>
      <c r="H292" s="382"/>
      <c r="I292" s="382"/>
      <c r="J292" s="384"/>
      <c r="K292" s="382"/>
      <c r="L292" s="384"/>
      <c r="M292" s="265"/>
      <c r="N292" s="265"/>
      <c r="O292" s="265"/>
      <c r="P292" s="265"/>
      <c r="Q292" s="359"/>
      <c r="S292" s="90"/>
      <c r="T292" s="90"/>
    </row>
    <row r="293" spans="1:20" s="3" customFormat="1" ht="13.5" customHeight="1">
      <c r="A293" s="873"/>
      <c r="B293" s="126">
        <v>5</v>
      </c>
      <c r="C293" s="264"/>
      <c r="D293" s="265"/>
      <c r="E293" s="265"/>
      <c r="F293" s="382"/>
      <c r="G293" s="382"/>
      <c r="H293" s="382"/>
      <c r="I293" s="382"/>
      <c r="J293" s="384"/>
      <c r="K293" s="382"/>
      <c r="L293" s="384"/>
      <c r="M293" s="265"/>
      <c r="N293" s="265"/>
      <c r="O293" s="265"/>
      <c r="P293" s="265"/>
      <c r="Q293" s="359"/>
      <c r="S293" s="90"/>
      <c r="T293" s="90"/>
    </row>
    <row r="294" spans="1:20" s="3" customFormat="1" ht="13.5" customHeight="1">
      <c r="A294" s="873"/>
      <c r="B294" s="126">
        <v>6</v>
      </c>
      <c r="C294" s="264"/>
      <c r="D294" s="265"/>
      <c r="E294" s="265"/>
      <c r="F294" s="382"/>
      <c r="G294" s="382"/>
      <c r="H294" s="382"/>
      <c r="I294" s="382"/>
      <c r="J294" s="384"/>
      <c r="K294" s="382"/>
      <c r="L294" s="384"/>
      <c r="M294" s="265"/>
      <c r="N294" s="265"/>
      <c r="O294" s="265"/>
      <c r="P294" s="265"/>
      <c r="Q294" s="359"/>
      <c r="S294" s="90"/>
      <c r="T294" s="90"/>
    </row>
    <row r="295" spans="1:20" s="3" customFormat="1" ht="13.5" customHeight="1">
      <c r="A295" s="873"/>
      <c r="B295" s="126">
        <v>7</v>
      </c>
      <c r="C295" s="264"/>
      <c r="D295" s="265"/>
      <c r="E295" s="265"/>
      <c r="F295" s="382"/>
      <c r="G295" s="382"/>
      <c r="H295" s="382"/>
      <c r="I295" s="382"/>
      <c r="J295" s="384"/>
      <c r="K295" s="382"/>
      <c r="L295" s="384"/>
      <c r="M295" s="265"/>
      <c r="N295" s="265"/>
      <c r="O295" s="265"/>
      <c r="P295" s="265"/>
      <c r="Q295" s="359"/>
      <c r="S295" s="90"/>
      <c r="T295" s="90"/>
    </row>
    <row r="296" spans="1:20" s="3" customFormat="1" ht="13.5" customHeight="1" thickBot="1">
      <c r="A296" s="874"/>
      <c r="B296" s="177">
        <v>8</v>
      </c>
      <c r="C296" s="357"/>
      <c r="D296" s="358"/>
      <c r="E296" s="358"/>
      <c r="F296" s="383"/>
      <c r="G296" s="383"/>
      <c r="H296" s="383"/>
      <c r="I296" s="383"/>
      <c r="J296" s="385"/>
      <c r="K296" s="383"/>
      <c r="L296" s="385"/>
      <c r="M296" s="358"/>
      <c r="N296" s="358"/>
      <c r="O296" s="358"/>
      <c r="P296" s="358"/>
      <c r="Q296" s="360"/>
      <c r="S296" s="90"/>
      <c r="T296" s="90"/>
    </row>
    <row r="297" spans="1:20" ht="12.75" customHeight="1">
      <c r="A297" s="898" t="s">
        <v>29</v>
      </c>
      <c r="B297" s="68">
        <v>1</v>
      </c>
      <c r="C297" s="191" t="s">
        <v>168</v>
      </c>
      <c r="D297" s="155">
        <v>40</v>
      </c>
      <c r="E297" s="155">
        <v>1981</v>
      </c>
      <c r="F297" s="272">
        <v>30.647</v>
      </c>
      <c r="G297" s="272">
        <v>3.468</v>
      </c>
      <c r="H297" s="272">
        <v>6.4</v>
      </c>
      <c r="I297" s="273">
        <v>20.779</v>
      </c>
      <c r="J297" s="578">
        <v>2251.3</v>
      </c>
      <c r="K297" s="272">
        <v>20.779</v>
      </c>
      <c r="L297" s="578">
        <v>2251.3</v>
      </c>
      <c r="M297" s="151">
        <f>K297/L297</f>
        <v>0.0092297783502865</v>
      </c>
      <c r="N297" s="152">
        <v>338.99</v>
      </c>
      <c r="O297" s="152">
        <f aca="true" t="shared" si="55" ref="O297:O306">M297*N297</f>
        <v>3.128802562963621</v>
      </c>
      <c r="P297" s="152">
        <f aca="true" t="shared" si="56" ref="P297:P306">M297*60*1000</f>
        <v>553.7867010171901</v>
      </c>
      <c r="Q297" s="174">
        <f aca="true" t="shared" si="57" ref="Q297:Q306">P297*N297/1000</f>
        <v>187.72815377781728</v>
      </c>
      <c r="S297" s="90"/>
      <c r="T297" s="90"/>
    </row>
    <row r="298" spans="1:20" ht="11.25" customHeight="1">
      <c r="A298" s="899"/>
      <c r="B298" s="68">
        <v>2</v>
      </c>
      <c r="C298" s="191" t="s">
        <v>169</v>
      </c>
      <c r="D298" s="155">
        <v>50</v>
      </c>
      <c r="E298" s="155">
        <v>1974</v>
      </c>
      <c r="F298" s="273">
        <v>31.5455</v>
      </c>
      <c r="G298" s="273">
        <v>3.621</v>
      </c>
      <c r="H298" s="273">
        <v>8</v>
      </c>
      <c r="I298" s="273">
        <v>19.9245</v>
      </c>
      <c r="J298" s="121">
        <v>2591.85</v>
      </c>
      <c r="K298" s="273">
        <v>19.9245</v>
      </c>
      <c r="L298" s="121">
        <v>2591.85</v>
      </c>
      <c r="M298" s="151">
        <f>K298/L298</f>
        <v>0.007687366167023554</v>
      </c>
      <c r="N298" s="142">
        <v>338.99</v>
      </c>
      <c r="O298" s="152">
        <f t="shared" si="55"/>
        <v>2.6059402569593146</v>
      </c>
      <c r="P298" s="152">
        <f t="shared" si="56"/>
        <v>461.24197002141324</v>
      </c>
      <c r="Q298" s="174">
        <f t="shared" si="57"/>
        <v>156.35641541755888</v>
      </c>
      <c r="S298" s="90"/>
      <c r="T298" s="90"/>
    </row>
    <row r="299" spans="1:20" ht="12.75" customHeight="1">
      <c r="A299" s="899"/>
      <c r="B299" s="35">
        <v>3</v>
      </c>
      <c r="C299" s="191" t="s">
        <v>171</v>
      </c>
      <c r="D299" s="155">
        <v>38</v>
      </c>
      <c r="E299" s="155">
        <v>1982</v>
      </c>
      <c r="F299" s="273">
        <v>30.763</v>
      </c>
      <c r="G299" s="273">
        <v>2.836</v>
      </c>
      <c r="H299" s="273">
        <v>6.4</v>
      </c>
      <c r="I299" s="273">
        <v>21.5269</v>
      </c>
      <c r="J299" s="121">
        <v>2278.82</v>
      </c>
      <c r="K299" s="273">
        <v>20.35</v>
      </c>
      <c r="L299" s="121">
        <v>2160.52</v>
      </c>
      <c r="M299" s="143">
        <f aca="true" t="shared" si="58" ref="M299:M306">K299/L299</f>
        <v>0.0094190287523374</v>
      </c>
      <c r="N299" s="142">
        <v>338.99</v>
      </c>
      <c r="O299" s="152">
        <f t="shared" si="55"/>
        <v>3.1929565567548552</v>
      </c>
      <c r="P299" s="152">
        <f t="shared" si="56"/>
        <v>565.1417251402439</v>
      </c>
      <c r="Q299" s="172">
        <f t="shared" si="57"/>
        <v>191.57739340529128</v>
      </c>
      <c r="S299" s="90"/>
      <c r="T299" s="90"/>
    </row>
    <row r="300" spans="1:20" ht="12.75" customHeight="1">
      <c r="A300" s="899"/>
      <c r="B300" s="35">
        <v>4</v>
      </c>
      <c r="C300" s="191" t="s">
        <v>172</v>
      </c>
      <c r="D300" s="155">
        <v>19</v>
      </c>
      <c r="E300" s="155">
        <v>1984</v>
      </c>
      <c r="F300" s="273">
        <v>15.319</v>
      </c>
      <c r="G300" s="273">
        <v>1.785</v>
      </c>
      <c r="H300" s="273">
        <v>3.04</v>
      </c>
      <c r="I300" s="273">
        <v>10.494</v>
      </c>
      <c r="J300" s="121">
        <v>1053.81</v>
      </c>
      <c r="K300" s="273">
        <v>10.39</v>
      </c>
      <c r="L300" s="121">
        <v>994.89</v>
      </c>
      <c r="M300" s="143">
        <f t="shared" si="58"/>
        <v>0.010443365598206838</v>
      </c>
      <c r="N300" s="142">
        <v>338.99</v>
      </c>
      <c r="O300" s="142">
        <f t="shared" si="55"/>
        <v>3.540196504136136</v>
      </c>
      <c r="P300" s="152">
        <f t="shared" si="56"/>
        <v>626.6019358924103</v>
      </c>
      <c r="Q300" s="172">
        <f t="shared" si="57"/>
        <v>212.4117902481682</v>
      </c>
      <c r="S300" s="90"/>
      <c r="T300" s="90"/>
    </row>
    <row r="301" spans="1:20" ht="12.75" customHeight="1">
      <c r="A301" s="899"/>
      <c r="B301" s="35">
        <v>5</v>
      </c>
      <c r="C301" s="191" t="s">
        <v>173</v>
      </c>
      <c r="D301" s="155">
        <v>20</v>
      </c>
      <c r="E301" s="155">
        <v>1969</v>
      </c>
      <c r="F301" s="273">
        <v>19.91</v>
      </c>
      <c r="G301" s="273">
        <v>1.122</v>
      </c>
      <c r="H301" s="273">
        <v>3.2</v>
      </c>
      <c r="I301" s="273">
        <v>15.588</v>
      </c>
      <c r="J301" s="121">
        <v>1259.31</v>
      </c>
      <c r="K301" s="273">
        <v>15.588</v>
      </c>
      <c r="L301" s="121">
        <v>1259.31</v>
      </c>
      <c r="M301" s="143">
        <f t="shared" si="58"/>
        <v>0.012378207113419254</v>
      </c>
      <c r="N301" s="142">
        <v>338.99</v>
      </c>
      <c r="O301" s="142">
        <f t="shared" si="55"/>
        <v>4.196088429377993</v>
      </c>
      <c r="P301" s="152">
        <f t="shared" si="56"/>
        <v>742.6924268051553</v>
      </c>
      <c r="Q301" s="172">
        <f t="shared" si="57"/>
        <v>251.7653057626796</v>
      </c>
      <c r="S301" s="90"/>
      <c r="T301" s="90"/>
    </row>
    <row r="302" spans="1:20" ht="12.75" customHeight="1">
      <c r="A302" s="899"/>
      <c r="B302" s="35">
        <v>6</v>
      </c>
      <c r="C302" s="191" t="s">
        <v>174</v>
      </c>
      <c r="D302" s="155">
        <v>40</v>
      </c>
      <c r="E302" s="155">
        <v>1987</v>
      </c>
      <c r="F302" s="273">
        <v>32.078</v>
      </c>
      <c r="G302" s="273">
        <v>3.009</v>
      </c>
      <c r="H302" s="273">
        <v>6.4</v>
      </c>
      <c r="I302" s="273">
        <v>22.669</v>
      </c>
      <c r="J302" s="121">
        <v>2280.42</v>
      </c>
      <c r="K302" s="273">
        <v>22.669</v>
      </c>
      <c r="L302" s="121">
        <v>2280.42</v>
      </c>
      <c r="M302" s="143">
        <f t="shared" si="58"/>
        <v>0.009940712675735172</v>
      </c>
      <c r="N302" s="142">
        <v>338.99</v>
      </c>
      <c r="O302" s="142">
        <f t="shared" si="55"/>
        <v>3.369802189947466</v>
      </c>
      <c r="P302" s="152">
        <f t="shared" si="56"/>
        <v>596.4427605441102</v>
      </c>
      <c r="Q302" s="172">
        <f t="shared" si="57"/>
        <v>202.18813139684792</v>
      </c>
      <c r="S302" s="90"/>
      <c r="T302" s="90"/>
    </row>
    <row r="303" spans="1:20" ht="12.75" customHeight="1">
      <c r="A303" s="899"/>
      <c r="B303" s="35">
        <v>7</v>
      </c>
      <c r="C303" s="191" t="s">
        <v>351</v>
      </c>
      <c r="D303" s="155">
        <v>40</v>
      </c>
      <c r="E303" s="155">
        <v>1979</v>
      </c>
      <c r="F303" s="273">
        <v>32.764</v>
      </c>
      <c r="G303" s="273">
        <v>2.907</v>
      </c>
      <c r="H303" s="273">
        <v>6.24</v>
      </c>
      <c r="I303" s="273">
        <v>23.617</v>
      </c>
      <c r="J303" s="121">
        <v>2257.74</v>
      </c>
      <c r="K303" s="273">
        <v>23.49</v>
      </c>
      <c r="L303" s="121">
        <v>2180.68</v>
      </c>
      <c r="M303" s="143">
        <f t="shared" si="58"/>
        <v>0.010771869325164628</v>
      </c>
      <c r="N303" s="142">
        <v>338.99</v>
      </c>
      <c r="O303" s="142">
        <f t="shared" si="55"/>
        <v>3.651555982537557</v>
      </c>
      <c r="P303" s="152">
        <f t="shared" si="56"/>
        <v>646.3121595098777</v>
      </c>
      <c r="Q303" s="172">
        <f t="shared" si="57"/>
        <v>219.09335895225345</v>
      </c>
      <c r="S303" s="90"/>
      <c r="T303" s="90"/>
    </row>
    <row r="304" spans="1:20" ht="12.75" customHeight="1">
      <c r="A304" s="899"/>
      <c r="B304" s="35">
        <v>8</v>
      </c>
      <c r="C304" s="191" t="s">
        <v>175</v>
      </c>
      <c r="D304" s="155">
        <v>40</v>
      </c>
      <c r="E304" s="155">
        <v>1983</v>
      </c>
      <c r="F304" s="273">
        <v>31.078</v>
      </c>
      <c r="G304" s="273">
        <v>2.703</v>
      </c>
      <c r="H304" s="273">
        <v>6.4</v>
      </c>
      <c r="I304" s="273">
        <v>21.975</v>
      </c>
      <c r="J304" s="121">
        <v>2254.6</v>
      </c>
      <c r="K304" s="273">
        <v>21.975</v>
      </c>
      <c r="L304" s="121">
        <v>2254.6</v>
      </c>
      <c r="M304" s="143">
        <f t="shared" si="58"/>
        <v>0.00974673999822585</v>
      </c>
      <c r="N304" s="142">
        <v>338.99</v>
      </c>
      <c r="O304" s="142">
        <f t="shared" si="55"/>
        <v>3.304047391998581</v>
      </c>
      <c r="P304" s="152">
        <f t="shared" si="56"/>
        <v>584.804399893551</v>
      </c>
      <c r="Q304" s="172">
        <f t="shared" si="57"/>
        <v>198.24284351991486</v>
      </c>
      <c r="S304" s="90"/>
      <c r="T304" s="90"/>
    </row>
    <row r="305" spans="1:20" ht="13.5" customHeight="1">
      <c r="A305" s="899"/>
      <c r="B305" s="35">
        <v>9</v>
      </c>
      <c r="C305" s="191" t="s">
        <v>170</v>
      </c>
      <c r="D305" s="155">
        <v>40</v>
      </c>
      <c r="E305" s="155">
        <v>1984</v>
      </c>
      <c r="F305" s="273">
        <v>33.303</v>
      </c>
      <c r="G305" s="273">
        <v>4.029</v>
      </c>
      <c r="H305" s="273">
        <v>6.4</v>
      </c>
      <c r="I305" s="273">
        <v>22.874</v>
      </c>
      <c r="J305" s="121">
        <v>2269.42</v>
      </c>
      <c r="K305" s="273">
        <v>22.09</v>
      </c>
      <c r="L305" s="121">
        <v>2191.39</v>
      </c>
      <c r="M305" s="143">
        <f t="shared" si="58"/>
        <v>0.010080359954184331</v>
      </c>
      <c r="N305" s="142">
        <v>338.99</v>
      </c>
      <c r="O305" s="142">
        <f t="shared" si="55"/>
        <v>3.4171412208689467</v>
      </c>
      <c r="P305" s="152">
        <f t="shared" si="56"/>
        <v>604.8215972510599</v>
      </c>
      <c r="Q305" s="172">
        <f t="shared" si="57"/>
        <v>205.0284732521368</v>
      </c>
      <c r="S305" s="90"/>
      <c r="T305" s="90"/>
    </row>
    <row r="306" spans="1:20" ht="13.5" customHeight="1" thickBot="1">
      <c r="A306" s="900"/>
      <c r="B306" s="93">
        <v>10</v>
      </c>
      <c r="C306" s="199" t="s">
        <v>352</v>
      </c>
      <c r="D306" s="156">
        <v>50</v>
      </c>
      <c r="E306" s="156">
        <v>1980</v>
      </c>
      <c r="F306" s="277">
        <v>44.522</v>
      </c>
      <c r="G306" s="277">
        <v>3.825</v>
      </c>
      <c r="H306" s="277">
        <v>8</v>
      </c>
      <c r="I306" s="277">
        <v>32.697</v>
      </c>
      <c r="J306" s="188">
        <v>3015.29</v>
      </c>
      <c r="K306" s="277">
        <v>32.697</v>
      </c>
      <c r="L306" s="188">
        <v>3015.29</v>
      </c>
      <c r="M306" s="222">
        <f t="shared" si="58"/>
        <v>0.010843733106931673</v>
      </c>
      <c r="N306" s="175">
        <v>338.99</v>
      </c>
      <c r="O306" s="175">
        <f t="shared" si="55"/>
        <v>3.6759170859187678</v>
      </c>
      <c r="P306" s="175">
        <f t="shared" si="56"/>
        <v>650.6239864159004</v>
      </c>
      <c r="Q306" s="176">
        <f t="shared" si="57"/>
        <v>220.5550251551261</v>
      </c>
      <c r="S306" s="90"/>
      <c r="T306" s="90"/>
    </row>
    <row r="307" spans="1:20" ht="12.75">
      <c r="A307" s="866" t="s">
        <v>30</v>
      </c>
      <c r="B307" s="236">
        <v>1</v>
      </c>
      <c r="C307" s="248" t="s">
        <v>177</v>
      </c>
      <c r="D307" s="241">
        <v>23</v>
      </c>
      <c r="E307" s="241">
        <v>1963</v>
      </c>
      <c r="F307" s="567">
        <v>17.369</v>
      </c>
      <c r="G307" s="567">
        <v>1.377</v>
      </c>
      <c r="H307" s="567">
        <v>0.24</v>
      </c>
      <c r="I307" s="567">
        <v>15.752</v>
      </c>
      <c r="J307" s="580">
        <v>1070.85</v>
      </c>
      <c r="K307" s="567">
        <v>15.14</v>
      </c>
      <c r="L307" s="371">
        <v>1029.11</v>
      </c>
      <c r="M307" s="298">
        <f>K307/L307</f>
        <v>0.01471174121328138</v>
      </c>
      <c r="N307" s="297">
        <v>338.99</v>
      </c>
      <c r="O307" s="297">
        <f>M307*N307</f>
        <v>4.987133153890255</v>
      </c>
      <c r="P307" s="297">
        <f>M307*60*1000</f>
        <v>882.7044727968828</v>
      </c>
      <c r="Q307" s="299">
        <f>P307*N307/1000</f>
        <v>299.22798923341526</v>
      </c>
      <c r="S307" s="90"/>
      <c r="T307" s="90"/>
    </row>
    <row r="308" spans="1:20" ht="12.75">
      <c r="A308" s="867"/>
      <c r="B308" s="237">
        <v>2</v>
      </c>
      <c r="C308" s="249" t="s">
        <v>354</v>
      </c>
      <c r="D308" s="238">
        <v>12</v>
      </c>
      <c r="E308" s="238">
        <v>1980</v>
      </c>
      <c r="F308" s="300">
        <v>11.015</v>
      </c>
      <c r="G308" s="300">
        <v>1.02</v>
      </c>
      <c r="H308" s="300">
        <v>1.76</v>
      </c>
      <c r="I308" s="300">
        <v>8.235</v>
      </c>
      <c r="J308" s="291">
        <v>584.73</v>
      </c>
      <c r="K308" s="300">
        <v>8.23</v>
      </c>
      <c r="L308" s="291">
        <v>523.49</v>
      </c>
      <c r="M308" s="302">
        <f aca="true" t="shared" si="59" ref="M308:M316">K308/L308</f>
        <v>0.015721408240845097</v>
      </c>
      <c r="N308" s="301">
        <v>338.99</v>
      </c>
      <c r="O308" s="301">
        <f aca="true" t="shared" si="60" ref="O308:O316">M308*N308</f>
        <v>5.32940017956408</v>
      </c>
      <c r="P308" s="297">
        <f aca="true" t="shared" si="61" ref="P308:P316">M308*60*1000</f>
        <v>943.2844944507058</v>
      </c>
      <c r="Q308" s="303">
        <f aca="true" t="shared" si="62" ref="Q308:Q316">P308*N308/1000</f>
        <v>319.7640107738448</v>
      </c>
      <c r="S308" s="90"/>
      <c r="T308" s="90"/>
    </row>
    <row r="309" spans="1:20" ht="12.75">
      <c r="A309" s="867"/>
      <c r="B309" s="237">
        <v>3</v>
      </c>
      <c r="C309" s="249" t="s">
        <v>353</v>
      </c>
      <c r="D309" s="238">
        <v>24</v>
      </c>
      <c r="E309" s="238">
        <v>1960</v>
      </c>
      <c r="F309" s="300">
        <v>20.228</v>
      </c>
      <c r="G309" s="300">
        <v>1.173</v>
      </c>
      <c r="H309" s="300">
        <v>3.84</v>
      </c>
      <c r="I309" s="300">
        <v>15.215</v>
      </c>
      <c r="J309" s="291">
        <v>1110.04</v>
      </c>
      <c r="K309" s="300">
        <v>15.215</v>
      </c>
      <c r="L309" s="291">
        <v>1110.04</v>
      </c>
      <c r="M309" s="302">
        <f t="shared" si="59"/>
        <v>0.013706713271593817</v>
      </c>
      <c r="N309" s="301">
        <v>338.99</v>
      </c>
      <c r="O309" s="301">
        <f t="shared" si="60"/>
        <v>4.646438731937589</v>
      </c>
      <c r="P309" s="297">
        <f t="shared" si="61"/>
        <v>822.4027962956291</v>
      </c>
      <c r="Q309" s="303">
        <f t="shared" si="62"/>
        <v>278.7863239162553</v>
      </c>
      <c r="S309" s="90"/>
      <c r="T309" s="90"/>
    </row>
    <row r="310" spans="1:20" ht="12.75">
      <c r="A310" s="867"/>
      <c r="B310" s="237">
        <v>4</v>
      </c>
      <c r="C310" s="249" t="s">
        <v>179</v>
      </c>
      <c r="D310" s="238">
        <v>21</v>
      </c>
      <c r="E310" s="238">
        <v>1986</v>
      </c>
      <c r="F310" s="300">
        <v>23.908</v>
      </c>
      <c r="G310" s="300">
        <v>1.734</v>
      </c>
      <c r="H310" s="300">
        <v>3.52</v>
      </c>
      <c r="I310" s="300">
        <v>18.654</v>
      </c>
      <c r="J310" s="291">
        <v>1161.95</v>
      </c>
      <c r="K310" s="300">
        <v>17.62</v>
      </c>
      <c r="L310" s="291">
        <v>1097.49</v>
      </c>
      <c r="M310" s="302">
        <f t="shared" si="59"/>
        <v>0.016054815989211747</v>
      </c>
      <c r="N310" s="301">
        <v>338.99</v>
      </c>
      <c r="O310" s="301">
        <f t="shared" si="60"/>
        <v>5.44242207218289</v>
      </c>
      <c r="P310" s="297">
        <f t="shared" si="61"/>
        <v>963.2889593527049</v>
      </c>
      <c r="Q310" s="303">
        <f t="shared" si="62"/>
        <v>326.5453243309734</v>
      </c>
      <c r="S310" s="90"/>
      <c r="T310" s="90"/>
    </row>
    <row r="311" spans="1:20" ht="12.75">
      <c r="A311" s="867"/>
      <c r="B311" s="237">
        <v>5</v>
      </c>
      <c r="C311" s="249" t="s">
        <v>178</v>
      </c>
      <c r="D311" s="238">
        <v>12</v>
      </c>
      <c r="E311" s="238">
        <v>1980</v>
      </c>
      <c r="F311" s="300">
        <v>10.447</v>
      </c>
      <c r="G311" s="300">
        <v>0.561</v>
      </c>
      <c r="H311" s="300">
        <v>1.6</v>
      </c>
      <c r="I311" s="300">
        <v>8.286</v>
      </c>
      <c r="J311" s="291">
        <v>587.63</v>
      </c>
      <c r="K311" s="300">
        <v>8.03</v>
      </c>
      <c r="L311" s="291">
        <v>468.68</v>
      </c>
      <c r="M311" s="302">
        <f t="shared" si="59"/>
        <v>0.01713322522830076</v>
      </c>
      <c r="N311" s="297">
        <v>338.99</v>
      </c>
      <c r="O311" s="301">
        <f t="shared" si="60"/>
        <v>5.807992020141675</v>
      </c>
      <c r="P311" s="297">
        <f t="shared" si="61"/>
        <v>1027.9935136980455</v>
      </c>
      <c r="Q311" s="303">
        <f t="shared" si="62"/>
        <v>348.47952120850044</v>
      </c>
      <c r="S311" s="90"/>
      <c r="T311" s="90"/>
    </row>
    <row r="312" spans="1:20" ht="12.75">
      <c r="A312" s="867"/>
      <c r="B312" s="237">
        <v>6</v>
      </c>
      <c r="C312" s="249" t="s">
        <v>180</v>
      </c>
      <c r="D312" s="238">
        <v>3</v>
      </c>
      <c r="E312" s="238">
        <v>1900</v>
      </c>
      <c r="F312" s="300">
        <v>10.496</v>
      </c>
      <c r="G312" s="300">
        <v>0.663</v>
      </c>
      <c r="H312" s="300">
        <v>1.92</v>
      </c>
      <c r="I312" s="300">
        <v>7.913</v>
      </c>
      <c r="J312" s="291">
        <v>558.26</v>
      </c>
      <c r="K312" s="300">
        <v>7.73</v>
      </c>
      <c r="L312" s="291">
        <v>485.29</v>
      </c>
      <c r="M312" s="302">
        <f t="shared" si="59"/>
        <v>0.015928620000412126</v>
      </c>
      <c r="N312" s="301">
        <v>338.99</v>
      </c>
      <c r="O312" s="301">
        <f t="shared" si="60"/>
        <v>5.399642893939707</v>
      </c>
      <c r="P312" s="297">
        <f t="shared" si="61"/>
        <v>955.7172000247276</v>
      </c>
      <c r="Q312" s="303">
        <f t="shared" si="62"/>
        <v>323.9785736363824</v>
      </c>
      <c r="S312" s="90"/>
      <c r="T312" s="90"/>
    </row>
    <row r="313" spans="1:20" ht="12.75">
      <c r="A313" s="867"/>
      <c r="B313" s="237">
        <v>7</v>
      </c>
      <c r="C313" s="249" t="s">
        <v>187</v>
      </c>
      <c r="D313" s="238">
        <v>19</v>
      </c>
      <c r="E313" s="238">
        <v>1961</v>
      </c>
      <c r="F313" s="300">
        <v>20.698</v>
      </c>
      <c r="G313" s="300">
        <v>1.071</v>
      </c>
      <c r="H313" s="300">
        <v>0.21</v>
      </c>
      <c r="I313" s="300">
        <v>19.417</v>
      </c>
      <c r="J313" s="291">
        <v>886.26</v>
      </c>
      <c r="K313" s="300">
        <v>14.66</v>
      </c>
      <c r="L313" s="291">
        <v>669.1</v>
      </c>
      <c r="M313" s="302">
        <f t="shared" si="59"/>
        <v>0.02191002839635331</v>
      </c>
      <c r="N313" s="301">
        <v>338.99</v>
      </c>
      <c r="O313" s="301">
        <f t="shared" si="60"/>
        <v>7.427280526079809</v>
      </c>
      <c r="P313" s="297">
        <f t="shared" si="61"/>
        <v>1314.6017037811985</v>
      </c>
      <c r="Q313" s="303">
        <f t="shared" si="62"/>
        <v>445.63683156478845</v>
      </c>
      <c r="S313" s="90"/>
      <c r="T313" s="90"/>
    </row>
    <row r="314" spans="1:20" ht="12.75">
      <c r="A314" s="867"/>
      <c r="B314" s="237">
        <v>8</v>
      </c>
      <c r="C314" s="249" t="s">
        <v>355</v>
      </c>
      <c r="D314" s="238">
        <v>8</v>
      </c>
      <c r="E314" s="238">
        <v>1989</v>
      </c>
      <c r="F314" s="300">
        <v>12.69</v>
      </c>
      <c r="G314" s="300">
        <v>0.153</v>
      </c>
      <c r="H314" s="300">
        <v>0.08</v>
      </c>
      <c r="I314" s="300">
        <v>12.457</v>
      </c>
      <c r="J314" s="291">
        <v>729.13</v>
      </c>
      <c r="K314" s="300">
        <v>4.44</v>
      </c>
      <c r="L314" s="291">
        <v>236.04</v>
      </c>
      <c r="M314" s="302">
        <f t="shared" si="59"/>
        <v>0.018810371123538387</v>
      </c>
      <c r="N314" s="297">
        <v>338.99</v>
      </c>
      <c r="O314" s="301">
        <f t="shared" si="60"/>
        <v>6.376527707168278</v>
      </c>
      <c r="P314" s="297">
        <f t="shared" si="61"/>
        <v>1128.6222674123032</v>
      </c>
      <c r="Q314" s="303">
        <f t="shared" si="62"/>
        <v>382.59166243009673</v>
      </c>
      <c r="S314" s="90"/>
      <c r="T314" s="90"/>
    </row>
    <row r="315" spans="1:20" ht="12.75">
      <c r="A315" s="868"/>
      <c r="B315" s="250">
        <v>9</v>
      </c>
      <c r="C315" s="249" t="s">
        <v>356</v>
      </c>
      <c r="D315" s="238">
        <v>45</v>
      </c>
      <c r="E315" s="238">
        <v>1968</v>
      </c>
      <c r="F315" s="300">
        <v>40.106</v>
      </c>
      <c r="G315" s="300">
        <v>2.958</v>
      </c>
      <c r="H315" s="300">
        <v>7.2</v>
      </c>
      <c r="I315" s="300">
        <v>29.948</v>
      </c>
      <c r="J315" s="291">
        <v>1855.91</v>
      </c>
      <c r="K315" s="300">
        <v>29.948</v>
      </c>
      <c r="L315" s="291">
        <v>1855.91</v>
      </c>
      <c r="M315" s="302">
        <f t="shared" si="59"/>
        <v>0.016136558346040487</v>
      </c>
      <c r="N315" s="301">
        <v>338.99</v>
      </c>
      <c r="O315" s="301">
        <f t="shared" si="60"/>
        <v>5.4701319137242645</v>
      </c>
      <c r="P315" s="297">
        <f t="shared" si="61"/>
        <v>968.1935007624292</v>
      </c>
      <c r="Q315" s="303">
        <f t="shared" si="62"/>
        <v>328.20791482345584</v>
      </c>
      <c r="S315" s="90"/>
      <c r="T315" s="90"/>
    </row>
    <row r="316" spans="1:20" ht="13.5" thickBot="1">
      <c r="A316" s="869"/>
      <c r="B316" s="251">
        <v>10</v>
      </c>
      <c r="C316" s="252" t="s">
        <v>183</v>
      </c>
      <c r="D316" s="242">
        <v>4</v>
      </c>
      <c r="E316" s="242">
        <v>1947</v>
      </c>
      <c r="F316" s="304">
        <v>6.912</v>
      </c>
      <c r="G316" s="304">
        <v>0.663</v>
      </c>
      <c r="H316" s="304">
        <v>0.72</v>
      </c>
      <c r="I316" s="304">
        <v>5.529</v>
      </c>
      <c r="J316" s="293">
        <v>256.84</v>
      </c>
      <c r="K316" s="304">
        <v>4.82</v>
      </c>
      <c r="L316" s="293">
        <v>224.01</v>
      </c>
      <c r="M316" s="306">
        <f t="shared" si="59"/>
        <v>0.02151689656711754</v>
      </c>
      <c r="N316" s="305">
        <v>338.99</v>
      </c>
      <c r="O316" s="305">
        <f t="shared" si="60"/>
        <v>7.2940127672871755</v>
      </c>
      <c r="P316" s="305">
        <f t="shared" si="61"/>
        <v>1291.0137940270524</v>
      </c>
      <c r="Q316" s="307">
        <f t="shared" si="62"/>
        <v>437.6407660372305</v>
      </c>
      <c r="S316" s="90"/>
      <c r="T316" s="90"/>
    </row>
    <row r="317" spans="1:20" ht="12.75">
      <c r="A317" s="905" t="s">
        <v>12</v>
      </c>
      <c r="B317" s="39">
        <v>1</v>
      </c>
      <c r="C317" s="476" t="s">
        <v>185</v>
      </c>
      <c r="D317" s="245">
        <v>9</v>
      </c>
      <c r="E317" s="245">
        <v>1925</v>
      </c>
      <c r="F317" s="575">
        <v>10.119</v>
      </c>
      <c r="G317" s="575">
        <v>0.357</v>
      </c>
      <c r="H317" s="575">
        <v>1.6</v>
      </c>
      <c r="I317" s="575">
        <v>8.162</v>
      </c>
      <c r="J317" s="376">
        <v>392.63</v>
      </c>
      <c r="K317" s="575">
        <v>7.86</v>
      </c>
      <c r="L317" s="372">
        <v>326.76</v>
      </c>
      <c r="M317" s="231">
        <f>K317/L317</f>
        <v>0.024054351817847965</v>
      </c>
      <c r="N317" s="316">
        <v>338.99</v>
      </c>
      <c r="O317" s="181">
        <f>M317*N317</f>
        <v>8.154184722732282</v>
      </c>
      <c r="P317" s="181">
        <f>M317*60*1000</f>
        <v>1443.2611090708779</v>
      </c>
      <c r="Q317" s="317">
        <f>P317*N317/1000</f>
        <v>489.2510833639369</v>
      </c>
      <c r="S317" s="90"/>
      <c r="T317" s="90"/>
    </row>
    <row r="318" spans="1:20" ht="12.75">
      <c r="A318" s="864"/>
      <c r="B318" s="41">
        <v>2</v>
      </c>
      <c r="C318" s="171" t="s">
        <v>181</v>
      </c>
      <c r="D318" s="157">
        <v>6</v>
      </c>
      <c r="E318" s="157">
        <v>1910</v>
      </c>
      <c r="F318" s="189">
        <v>7.594</v>
      </c>
      <c r="G318" s="189">
        <v>0.204</v>
      </c>
      <c r="H318" s="189">
        <v>0.96</v>
      </c>
      <c r="I318" s="189">
        <v>6.43</v>
      </c>
      <c r="J318" s="329">
        <v>303.9</v>
      </c>
      <c r="K318" s="189">
        <v>6.43</v>
      </c>
      <c r="L318" s="329">
        <v>303.9</v>
      </c>
      <c r="M318" s="321">
        <f aca="true" t="shared" si="63" ref="M318:M326">K318/L318</f>
        <v>0.021158275748601515</v>
      </c>
      <c r="N318" s="322">
        <v>338.99</v>
      </c>
      <c r="O318" s="322">
        <f aca="true" t="shared" si="64" ref="O318:O326">M318*N318</f>
        <v>7.172443896018428</v>
      </c>
      <c r="P318" s="181">
        <f aca="true" t="shared" si="65" ref="P318:P326">M318*60*1000</f>
        <v>1269.496544916091</v>
      </c>
      <c r="Q318" s="323">
        <f aca="true" t="shared" si="66" ref="Q318:Q326">P318*N318/1000</f>
        <v>430.34663376110564</v>
      </c>
      <c r="S318" s="90"/>
      <c r="T318" s="90"/>
    </row>
    <row r="319" spans="1:20" ht="12.75">
      <c r="A319" s="864"/>
      <c r="B319" s="41">
        <v>3</v>
      </c>
      <c r="C319" s="171" t="s">
        <v>186</v>
      </c>
      <c r="D319" s="157">
        <v>11</v>
      </c>
      <c r="E319" s="157">
        <v>1961</v>
      </c>
      <c r="F319" s="189">
        <v>15.102</v>
      </c>
      <c r="G319" s="189">
        <v>1.122</v>
      </c>
      <c r="H319" s="189">
        <v>0.11</v>
      </c>
      <c r="I319" s="189">
        <v>13.87</v>
      </c>
      <c r="J319" s="329">
        <v>524.32</v>
      </c>
      <c r="K319" s="189">
        <v>12.56</v>
      </c>
      <c r="L319" s="329">
        <v>474.9</v>
      </c>
      <c r="M319" s="321">
        <f t="shared" si="63"/>
        <v>0.02644767319435671</v>
      </c>
      <c r="N319" s="322">
        <v>338.99</v>
      </c>
      <c r="O319" s="322">
        <f t="shared" si="64"/>
        <v>8.96549673615498</v>
      </c>
      <c r="P319" s="181">
        <f t="shared" si="65"/>
        <v>1586.8603916614027</v>
      </c>
      <c r="Q319" s="323">
        <f t="shared" si="66"/>
        <v>537.929804169299</v>
      </c>
      <c r="S319" s="90"/>
      <c r="T319" s="90"/>
    </row>
    <row r="320" spans="1:20" ht="12.75">
      <c r="A320" s="864"/>
      <c r="B320" s="41">
        <v>4</v>
      </c>
      <c r="C320" s="171" t="s">
        <v>182</v>
      </c>
      <c r="D320" s="157">
        <v>6</v>
      </c>
      <c r="E320" s="157">
        <v>1930</v>
      </c>
      <c r="F320" s="189">
        <v>7.181</v>
      </c>
      <c r="G320" s="189">
        <v>0.204</v>
      </c>
      <c r="H320" s="189">
        <v>0.8</v>
      </c>
      <c r="I320" s="189">
        <v>6.177</v>
      </c>
      <c r="J320" s="329">
        <v>323.39</v>
      </c>
      <c r="K320" s="189">
        <v>6.01</v>
      </c>
      <c r="L320" s="329">
        <v>266.7</v>
      </c>
      <c r="M320" s="321">
        <f t="shared" si="63"/>
        <v>0.022534683164604424</v>
      </c>
      <c r="N320" s="322">
        <v>338.99</v>
      </c>
      <c r="O320" s="322">
        <f t="shared" si="64"/>
        <v>7.639032245969254</v>
      </c>
      <c r="P320" s="181">
        <f t="shared" si="65"/>
        <v>1352.0809898762654</v>
      </c>
      <c r="Q320" s="323">
        <f t="shared" si="66"/>
        <v>458.3419347581553</v>
      </c>
      <c r="S320" s="90"/>
      <c r="T320" s="90"/>
    </row>
    <row r="321" spans="1:20" ht="12.75">
      <c r="A321" s="864"/>
      <c r="B321" s="41">
        <v>5</v>
      </c>
      <c r="C321" s="171" t="s">
        <v>176</v>
      </c>
      <c r="D321" s="157">
        <v>4</v>
      </c>
      <c r="E321" s="157">
        <v>1914</v>
      </c>
      <c r="F321" s="189">
        <v>7.315</v>
      </c>
      <c r="G321" s="189">
        <v>0.204</v>
      </c>
      <c r="H321" s="189">
        <v>0.64</v>
      </c>
      <c r="I321" s="189">
        <v>6.471</v>
      </c>
      <c r="J321" s="329">
        <v>203.32</v>
      </c>
      <c r="K321" s="189">
        <v>4.81</v>
      </c>
      <c r="L321" s="329">
        <v>151.17</v>
      </c>
      <c r="M321" s="321">
        <f t="shared" si="63"/>
        <v>0.031818482503142155</v>
      </c>
      <c r="N321" s="322">
        <v>338.99</v>
      </c>
      <c r="O321" s="322">
        <f t="shared" si="64"/>
        <v>10.78614738374016</v>
      </c>
      <c r="P321" s="181">
        <f t="shared" si="65"/>
        <v>1909.1089501885292</v>
      </c>
      <c r="Q321" s="323">
        <f t="shared" si="66"/>
        <v>647.1688430244095</v>
      </c>
      <c r="S321" s="90"/>
      <c r="T321" s="90"/>
    </row>
    <row r="322" spans="1:20" ht="12.75">
      <c r="A322" s="864"/>
      <c r="B322" s="41">
        <v>6</v>
      </c>
      <c r="C322" s="171" t="s">
        <v>188</v>
      </c>
      <c r="D322" s="157">
        <v>12</v>
      </c>
      <c r="E322" s="157">
        <v>1962</v>
      </c>
      <c r="F322" s="189">
        <v>16.162</v>
      </c>
      <c r="G322" s="189">
        <v>0.306</v>
      </c>
      <c r="H322" s="189">
        <v>0.14</v>
      </c>
      <c r="I322" s="189">
        <v>15.716</v>
      </c>
      <c r="J322" s="329">
        <v>864.16</v>
      </c>
      <c r="K322" s="189">
        <v>13.02</v>
      </c>
      <c r="L322" s="329">
        <v>544.13</v>
      </c>
      <c r="M322" s="321">
        <f t="shared" si="63"/>
        <v>0.02392810541598515</v>
      </c>
      <c r="N322" s="322">
        <v>338.99</v>
      </c>
      <c r="O322" s="322">
        <f t="shared" si="64"/>
        <v>8.111388454964807</v>
      </c>
      <c r="P322" s="181">
        <f t="shared" si="65"/>
        <v>1435.686324959109</v>
      </c>
      <c r="Q322" s="323">
        <f t="shared" si="66"/>
        <v>486.6833072978884</v>
      </c>
      <c r="S322" s="90"/>
      <c r="T322" s="90"/>
    </row>
    <row r="323" spans="1:20" ht="12.75">
      <c r="A323" s="864"/>
      <c r="B323" s="41">
        <v>7</v>
      </c>
      <c r="C323" s="171" t="s">
        <v>357</v>
      </c>
      <c r="D323" s="157">
        <v>12</v>
      </c>
      <c r="E323" s="157">
        <v>1968</v>
      </c>
      <c r="F323" s="189">
        <v>13.796</v>
      </c>
      <c r="G323" s="189">
        <v>0.306</v>
      </c>
      <c r="H323" s="189">
        <v>0.08</v>
      </c>
      <c r="I323" s="189">
        <v>13.41</v>
      </c>
      <c r="J323" s="329">
        <v>489.67</v>
      </c>
      <c r="K323" s="189">
        <v>12.12</v>
      </c>
      <c r="L323" s="329">
        <v>409.77</v>
      </c>
      <c r="M323" s="321">
        <f>K323/L323</f>
        <v>0.029577567903946115</v>
      </c>
      <c r="N323" s="322">
        <v>338.99</v>
      </c>
      <c r="O323" s="322">
        <f>M323*N323</f>
        <v>10.026499743758693</v>
      </c>
      <c r="P323" s="181">
        <f>M323*60*1000</f>
        <v>1774.654074236767</v>
      </c>
      <c r="Q323" s="323">
        <f>P323*N323/1000</f>
        <v>601.5899846255217</v>
      </c>
      <c r="S323" s="90"/>
      <c r="T323" s="90"/>
    </row>
    <row r="324" spans="1:20" ht="12.75">
      <c r="A324" s="864"/>
      <c r="B324" s="41">
        <v>8</v>
      </c>
      <c r="C324" s="171" t="s">
        <v>189</v>
      </c>
      <c r="D324" s="157">
        <v>15</v>
      </c>
      <c r="E324" s="157">
        <v>1969</v>
      </c>
      <c r="F324" s="189">
        <v>15.842</v>
      </c>
      <c r="G324" s="189">
        <v>1.02</v>
      </c>
      <c r="H324" s="189">
        <v>0.15</v>
      </c>
      <c r="I324" s="189">
        <v>14.672</v>
      </c>
      <c r="J324" s="329">
        <v>617.45</v>
      </c>
      <c r="K324" s="189">
        <v>13.36</v>
      </c>
      <c r="L324" s="329">
        <v>562.44</v>
      </c>
      <c r="M324" s="321">
        <f t="shared" si="63"/>
        <v>0.02375364483322665</v>
      </c>
      <c r="N324" s="322">
        <v>338.99</v>
      </c>
      <c r="O324" s="322">
        <f t="shared" si="64"/>
        <v>8.052248062015503</v>
      </c>
      <c r="P324" s="181">
        <f t="shared" si="65"/>
        <v>1425.2186899935991</v>
      </c>
      <c r="Q324" s="323">
        <f t="shared" si="66"/>
        <v>483.1348837209302</v>
      </c>
      <c r="S324" s="90"/>
      <c r="T324" s="90"/>
    </row>
    <row r="325" spans="1:20" ht="12.75">
      <c r="A325" s="864"/>
      <c r="B325" s="41">
        <v>9</v>
      </c>
      <c r="C325" s="253" t="s">
        <v>184</v>
      </c>
      <c r="D325" s="157">
        <v>4</v>
      </c>
      <c r="E325" s="157">
        <v>1930</v>
      </c>
      <c r="F325" s="327">
        <v>7.064</v>
      </c>
      <c r="G325" s="327">
        <v>0.255</v>
      </c>
      <c r="H325" s="327">
        <v>0.07</v>
      </c>
      <c r="I325" s="327">
        <v>6.739</v>
      </c>
      <c r="J325" s="329">
        <v>319.18</v>
      </c>
      <c r="K325" s="327">
        <v>3.37</v>
      </c>
      <c r="L325" s="329">
        <v>159.84</v>
      </c>
      <c r="M325" s="321">
        <f t="shared" si="63"/>
        <v>0.021083583583583584</v>
      </c>
      <c r="N325" s="41">
        <v>338.99</v>
      </c>
      <c r="O325" s="322">
        <f t="shared" si="64"/>
        <v>7.147123998999</v>
      </c>
      <c r="P325" s="181">
        <f t="shared" si="65"/>
        <v>1265.015015015015</v>
      </c>
      <c r="Q325" s="323">
        <f t="shared" si="66"/>
        <v>428.82743993993995</v>
      </c>
      <c r="S325" s="90"/>
      <c r="T325" s="90"/>
    </row>
    <row r="326" spans="1:20" ht="13.5" thickBot="1">
      <c r="A326" s="865"/>
      <c r="B326" s="46">
        <v>10</v>
      </c>
      <c r="C326" s="477" t="s">
        <v>190</v>
      </c>
      <c r="D326" s="247">
        <v>18</v>
      </c>
      <c r="E326" s="247">
        <v>1961</v>
      </c>
      <c r="F326" s="328">
        <v>25.693</v>
      </c>
      <c r="G326" s="328">
        <v>1.122</v>
      </c>
      <c r="H326" s="328">
        <v>0.21</v>
      </c>
      <c r="I326" s="328">
        <v>24.361</v>
      </c>
      <c r="J326" s="373">
        <v>887.64</v>
      </c>
      <c r="K326" s="328">
        <v>19.95</v>
      </c>
      <c r="L326" s="373">
        <v>726.9</v>
      </c>
      <c r="M326" s="318">
        <f t="shared" si="63"/>
        <v>0.027445315724308708</v>
      </c>
      <c r="N326" s="46">
        <v>338.99</v>
      </c>
      <c r="O326" s="319">
        <f t="shared" si="64"/>
        <v>9.303687577383409</v>
      </c>
      <c r="P326" s="319">
        <f t="shared" si="65"/>
        <v>1646.7189434585225</v>
      </c>
      <c r="Q326" s="320">
        <f t="shared" si="66"/>
        <v>558.2212546430046</v>
      </c>
      <c r="S326" s="90"/>
      <c r="T326" s="90"/>
    </row>
    <row r="327" spans="19:20" ht="12.75">
      <c r="S327" s="90"/>
      <c r="T327" s="90"/>
    </row>
    <row r="328" spans="19:20" ht="12.75">
      <c r="S328" s="90"/>
      <c r="T328" s="90"/>
    </row>
    <row r="329" spans="19:20" ht="12.75">
      <c r="S329" s="90"/>
      <c r="T329" s="90"/>
    </row>
    <row r="330" spans="19:20" ht="12.75">
      <c r="S330" s="90"/>
      <c r="T330" s="90"/>
    </row>
    <row r="331" spans="19:20" ht="12.75">
      <c r="S331" s="90"/>
      <c r="T331" s="90"/>
    </row>
    <row r="332" spans="19:20" ht="12.75">
      <c r="S332" s="90"/>
      <c r="T332" s="90"/>
    </row>
    <row r="333" spans="1:20" ht="15">
      <c r="A333" s="906" t="s">
        <v>63</v>
      </c>
      <c r="B333" s="906"/>
      <c r="C333" s="906"/>
      <c r="D333" s="906"/>
      <c r="E333" s="906"/>
      <c r="F333" s="906"/>
      <c r="G333" s="906"/>
      <c r="H333" s="906"/>
      <c r="I333" s="906"/>
      <c r="J333" s="906"/>
      <c r="K333" s="906"/>
      <c r="L333" s="906"/>
      <c r="M333" s="906"/>
      <c r="N333" s="906"/>
      <c r="O333" s="906"/>
      <c r="P333" s="906"/>
      <c r="Q333" s="906"/>
      <c r="S333" s="90"/>
      <c r="T333" s="90"/>
    </row>
    <row r="334" spans="1:20" ht="13.5" thickBot="1">
      <c r="A334" s="883" t="s">
        <v>579</v>
      </c>
      <c r="B334" s="883"/>
      <c r="C334" s="883"/>
      <c r="D334" s="883"/>
      <c r="E334" s="883"/>
      <c r="F334" s="883"/>
      <c r="G334" s="883"/>
      <c r="H334" s="883"/>
      <c r="I334" s="883"/>
      <c r="J334" s="883"/>
      <c r="K334" s="883"/>
      <c r="L334" s="883"/>
      <c r="M334" s="883"/>
      <c r="N334" s="883"/>
      <c r="O334" s="883"/>
      <c r="P334" s="883"/>
      <c r="Q334" s="883"/>
      <c r="S334" s="90"/>
      <c r="T334" s="90"/>
    </row>
    <row r="335" spans="1:20" ht="12.75" customHeight="1">
      <c r="A335" s="887" t="s">
        <v>1</v>
      </c>
      <c r="B335" s="927" t="s">
        <v>0</v>
      </c>
      <c r="C335" s="929" t="s">
        <v>2</v>
      </c>
      <c r="D335" s="857" t="s">
        <v>3</v>
      </c>
      <c r="E335" s="857" t="s">
        <v>13</v>
      </c>
      <c r="F335" s="870" t="s">
        <v>14</v>
      </c>
      <c r="G335" s="871"/>
      <c r="H335" s="871"/>
      <c r="I335" s="872"/>
      <c r="J335" s="857" t="s">
        <v>4</v>
      </c>
      <c r="K335" s="857" t="s">
        <v>15</v>
      </c>
      <c r="L335" s="857" t="s">
        <v>5</v>
      </c>
      <c r="M335" s="857" t="s">
        <v>6</v>
      </c>
      <c r="N335" s="857" t="s">
        <v>16</v>
      </c>
      <c r="O335" s="907" t="s">
        <v>17</v>
      </c>
      <c r="P335" s="857" t="s">
        <v>25</v>
      </c>
      <c r="Q335" s="885" t="s">
        <v>26</v>
      </c>
      <c r="S335" s="90"/>
      <c r="T335" s="90"/>
    </row>
    <row r="336" spans="1:20" s="2" customFormat="1" ht="33.75">
      <c r="A336" s="888"/>
      <c r="B336" s="928"/>
      <c r="C336" s="930"/>
      <c r="D336" s="858"/>
      <c r="E336" s="858"/>
      <c r="F336" s="36" t="s">
        <v>18</v>
      </c>
      <c r="G336" s="36" t="s">
        <v>19</v>
      </c>
      <c r="H336" s="36" t="s">
        <v>20</v>
      </c>
      <c r="I336" s="36" t="s">
        <v>21</v>
      </c>
      <c r="J336" s="858"/>
      <c r="K336" s="858"/>
      <c r="L336" s="858"/>
      <c r="M336" s="858"/>
      <c r="N336" s="858"/>
      <c r="O336" s="908"/>
      <c r="P336" s="858"/>
      <c r="Q336" s="886"/>
      <c r="S336" s="90"/>
      <c r="T336" s="90"/>
    </row>
    <row r="337" spans="1:20" s="3" customFormat="1" ht="13.5" customHeight="1" thickBot="1">
      <c r="A337" s="888"/>
      <c r="B337" s="928"/>
      <c r="C337" s="931"/>
      <c r="D337" s="60" t="s">
        <v>7</v>
      </c>
      <c r="E337" s="60" t="s">
        <v>8</v>
      </c>
      <c r="F337" s="60" t="s">
        <v>9</v>
      </c>
      <c r="G337" s="60" t="s">
        <v>9</v>
      </c>
      <c r="H337" s="60" t="s">
        <v>9</v>
      </c>
      <c r="I337" s="60" t="s">
        <v>9</v>
      </c>
      <c r="J337" s="60" t="s">
        <v>22</v>
      </c>
      <c r="K337" s="60" t="s">
        <v>9</v>
      </c>
      <c r="L337" s="60" t="s">
        <v>22</v>
      </c>
      <c r="M337" s="60" t="s">
        <v>23</v>
      </c>
      <c r="N337" s="60" t="s">
        <v>10</v>
      </c>
      <c r="O337" s="60" t="s">
        <v>24</v>
      </c>
      <c r="P337" s="61" t="s">
        <v>27</v>
      </c>
      <c r="Q337" s="62" t="s">
        <v>28</v>
      </c>
      <c r="S337" s="90"/>
      <c r="T337" s="90"/>
    </row>
    <row r="338" spans="1:20" ht="12.75">
      <c r="A338" s="904" t="s">
        <v>11</v>
      </c>
      <c r="B338" s="30">
        <v>1</v>
      </c>
      <c r="C338" s="266" t="s">
        <v>358</v>
      </c>
      <c r="D338" s="267">
        <v>55</v>
      </c>
      <c r="E338" s="267">
        <v>1990</v>
      </c>
      <c r="F338" s="663">
        <v>33.646</v>
      </c>
      <c r="G338" s="663">
        <v>6.324</v>
      </c>
      <c r="H338" s="663">
        <v>12.56</v>
      </c>
      <c r="I338" s="663">
        <v>14.762</v>
      </c>
      <c r="J338" s="665">
        <v>3527.73</v>
      </c>
      <c r="K338" s="663">
        <v>14.762</v>
      </c>
      <c r="L338" s="665">
        <v>3527.73</v>
      </c>
      <c r="M338" s="668">
        <v>0.004184</v>
      </c>
      <c r="N338" s="207">
        <v>278.1</v>
      </c>
      <c r="O338" s="661">
        <f>M338*N338*1.09</f>
        <v>1.2682917360000003</v>
      </c>
      <c r="P338" s="661">
        <f>M338*60*1000</f>
        <v>251.04000000000005</v>
      </c>
      <c r="Q338" s="815">
        <f>P338*N338/1000</f>
        <v>69.81422400000001</v>
      </c>
      <c r="R338" s="6"/>
      <c r="S338" s="90"/>
      <c r="T338" s="90"/>
    </row>
    <row r="339" spans="1:20" ht="12.75">
      <c r="A339" s="876"/>
      <c r="B339" s="31">
        <v>2</v>
      </c>
      <c r="C339" s="263" t="s">
        <v>359</v>
      </c>
      <c r="D339" s="208">
        <v>46</v>
      </c>
      <c r="E339" s="208">
        <v>1993</v>
      </c>
      <c r="F339" s="391">
        <v>29.128983</v>
      </c>
      <c r="G339" s="391">
        <v>5.754024</v>
      </c>
      <c r="H339" s="391">
        <v>9.84</v>
      </c>
      <c r="I339" s="391">
        <v>13.53497</v>
      </c>
      <c r="J339" s="393">
        <v>2941.14</v>
      </c>
      <c r="K339" s="391">
        <v>12.134509</v>
      </c>
      <c r="L339" s="393">
        <v>2706.72</v>
      </c>
      <c r="M339" s="669">
        <v>0.004483</v>
      </c>
      <c r="N339" s="207">
        <v>278.1</v>
      </c>
      <c r="O339" s="662">
        <f aca="true" t="shared" si="67" ref="O339:O377">M339*N339*1.09</f>
        <v>1.358927307</v>
      </c>
      <c r="P339" s="662">
        <f>M339*60*1000</f>
        <v>268.98</v>
      </c>
      <c r="Q339" s="162">
        <f>P339*N339/1000</f>
        <v>74.80333800000002</v>
      </c>
      <c r="S339" s="90"/>
      <c r="T339" s="90"/>
    </row>
    <row r="340" spans="1:20" ht="12.75">
      <c r="A340" s="876"/>
      <c r="B340" s="31">
        <v>3</v>
      </c>
      <c r="C340" s="263" t="s">
        <v>194</v>
      </c>
      <c r="D340" s="208">
        <v>54</v>
      </c>
      <c r="E340" s="208">
        <v>2008</v>
      </c>
      <c r="F340" s="391">
        <v>26.52812</v>
      </c>
      <c r="G340" s="391">
        <v>3.774</v>
      </c>
      <c r="H340" s="391">
        <v>3.03912</v>
      </c>
      <c r="I340" s="391">
        <v>19.715</v>
      </c>
      <c r="J340" s="393">
        <v>3786.21</v>
      </c>
      <c r="K340" s="391">
        <v>10.683</v>
      </c>
      <c r="L340" s="393">
        <v>2030.27</v>
      </c>
      <c r="M340" s="669">
        <v>0.005261</v>
      </c>
      <c r="N340" s="207">
        <v>278.1</v>
      </c>
      <c r="O340" s="662">
        <f t="shared" si="67"/>
        <v>1.5947616690000002</v>
      </c>
      <c r="P340" s="662">
        <f aca="true" t="shared" si="68" ref="P340:P347">M340*60*1000</f>
        <v>315.65999999999997</v>
      </c>
      <c r="Q340" s="162">
        <f aca="true" t="shared" si="69" ref="Q340:Q347">P340*N340/1000</f>
        <v>87.78504600000001</v>
      </c>
      <c r="S340" s="90"/>
      <c r="T340" s="90"/>
    </row>
    <row r="341" spans="1:20" ht="12.75">
      <c r="A341" s="876"/>
      <c r="B341" s="31">
        <v>4</v>
      </c>
      <c r="C341" s="263" t="s">
        <v>191</v>
      </c>
      <c r="D341" s="208">
        <v>25</v>
      </c>
      <c r="E341" s="208">
        <v>1978</v>
      </c>
      <c r="F341" s="391">
        <v>11.841</v>
      </c>
      <c r="G341" s="391">
        <v>2.754</v>
      </c>
      <c r="H341" s="391">
        <v>1</v>
      </c>
      <c r="I341" s="391">
        <v>8.087</v>
      </c>
      <c r="J341" s="393">
        <v>1284.25</v>
      </c>
      <c r="K341" s="391">
        <v>8.087</v>
      </c>
      <c r="L341" s="393">
        <v>1284.25</v>
      </c>
      <c r="M341" s="669">
        <v>0.006297</v>
      </c>
      <c r="N341" s="207">
        <v>278.1</v>
      </c>
      <c r="O341" s="662">
        <f t="shared" si="67"/>
        <v>1.9088033130000002</v>
      </c>
      <c r="P341" s="662">
        <f t="shared" si="68"/>
        <v>377.82</v>
      </c>
      <c r="Q341" s="162">
        <f t="shared" si="69"/>
        <v>105.07174200000001</v>
      </c>
      <c r="S341" s="90"/>
      <c r="T341" s="90"/>
    </row>
    <row r="342" spans="1:20" ht="12.75">
      <c r="A342" s="876"/>
      <c r="B342" s="31">
        <v>5</v>
      </c>
      <c r="C342" s="263" t="s">
        <v>580</v>
      </c>
      <c r="D342" s="208">
        <v>60</v>
      </c>
      <c r="E342" s="208">
        <v>1988</v>
      </c>
      <c r="F342" s="391">
        <v>32.880198</v>
      </c>
      <c r="G342" s="391">
        <v>7.191</v>
      </c>
      <c r="H342" s="391">
        <v>9.6</v>
      </c>
      <c r="I342" s="391">
        <v>16.089198</v>
      </c>
      <c r="J342" s="393">
        <v>2363.76</v>
      </c>
      <c r="K342" s="391">
        <v>16.089198</v>
      </c>
      <c r="L342" s="393">
        <v>2363.76</v>
      </c>
      <c r="M342" s="669">
        <v>0.006806</v>
      </c>
      <c r="N342" s="207">
        <v>278.1</v>
      </c>
      <c r="O342" s="662">
        <f t="shared" si="67"/>
        <v>2.0630959740000003</v>
      </c>
      <c r="P342" s="662">
        <f t="shared" si="68"/>
        <v>408.36</v>
      </c>
      <c r="Q342" s="162">
        <f t="shared" si="69"/>
        <v>113.56491600000001</v>
      </c>
      <c r="S342" s="90"/>
      <c r="T342" s="90"/>
    </row>
    <row r="343" spans="1:20" ht="12.75">
      <c r="A343" s="876"/>
      <c r="B343" s="31">
        <v>6</v>
      </c>
      <c r="C343" s="263" t="s">
        <v>361</v>
      </c>
      <c r="D343" s="208">
        <v>55</v>
      </c>
      <c r="E343" s="208">
        <v>1993</v>
      </c>
      <c r="F343" s="391">
        <v>40.574002</v>
      </c>
      <c r="G343" s="391">
        <v>7.599</v>
      </c>
      <c r="H343" s="391">
        <v>8.64</v>
      </c>
      <c r="I343" s="391">
        <v>24.335002</v>
      </c>
      <c r="J343" s="393">
        <v>3524.86</v>
      </c>
      <c r="K343" s="391">
        <v>24.335002</v>
      </c>
      <c r="L343" s="393">
        <v>3524.86</v>
      </c>
      <c r="M343" s="669">
        <v>0.006903</v>
      </c>
      <c r="N343" s="207">
        <v>278.1</v>
      </c>
      <c r="O343" s="662">
        <f t="shared" si="67"/>
        <v>2.0924994870000004</v>
      </c>
      <c r="P343" s="662">
        <f t="shared" si="68"/>
        <v>414.18</v>
      </c>
      <c r="Q343" s="162">
        <f t="shared" si="69"/>
        <v>115.18345800000002</v>
      </c>
      <c r="S343" s="90"/>
      <c r="T343" s="90"/>
    </row>
    <row r="344" spans="1:20" ht="12.75">
      <c r="A344" s="876"/>
      <c r="B344" s="31">
        <v>7</v>
      </c>
      <c r="C344" s="263" t="s">
        <v>581</v>
      </c>
      <c r="D344" s="208">
        <v>44</v>
      </c>
      <c r="E344" s="208">
        <v>2006</v>
      </c>
      <c r="F344" s="391">
        <v>29.568004</v>
      </c>
      <c r="G344" s="391">
        <v>3.264</v>
      </c>
      <c r="H344" s="391">
        <v>7.04</v>
      </c>
      <c r="I344" s="391">
        <v>19.264004</v>
      </c>
      <c r="J344" s="393">
        <v>2558.48</v>
      </c>
      <c r="K344" s="391">
        <v>8.109515</v>
      </c>
      <c r="L344" s="393">
        <v>1150.54</v>
      </c>
      <c r="M344" s="669">
        <v>0.007048</v>
      </c>
      <c r="N344" s="207">
        <v>278.1</v>
      </c>
      <c r="O344" s="662">
        <f t="shared" si="67"/>
        <v>2.1364531920000003</v>
      </c>
      <c r="P344" s="662">
        <f t="shared" si="68"/>
        <v>422.88</v>
      </c>
      <c r="Q344" s="162">
        <f t="shared" si="69"/>
        <v>117.60292800000002</v>
      </c>
      <c r="S344" s="90"/>
      <c r="T344" s="90"/>
    </row>
    <row r="345" spans="1:20" ht="12.75">
      <c r="A345" s="876"/>
      <c r="B345" s="31">
        <v>8</v>
      </c>
      <c r="C345" s="263" t="s">
        <v>582</v>
      </c>
      <c r="D345" s="208">
        <v>9</v>
      </c>
      <c r="E345" s="208">
        <v>2006</v>
      </c>
      <c r="F345" s="391">
        <v>7.3602</v>
      </c>
      <c r="G345" s="391">
        <v>0.408</v>
      </c>
      <c r="H345" s="391">
        <v>1.44</v>
      </c>
      <c r="I345" s="391">
        <v>5.512199</v>
      </c>
      <c r="J345" s="393">
        <v>887.8</v>
      </c>
      <c r="K345" s="391">
        <v>3.997157</v>
      </c>
      <c r="L345" s="393">
        <v>560.62</v>
      </c>
      <c r="M345" s="669">
        <v>0.007129</v>
      </c>
      <c r="N345" s="207">
        <v>278.1</v>
      </c>
      <c r="O345" s="662">
        <f t="shared" si="67"/>
        <v>2.161006641</v>
      </c>
      <c r="P345" s="662">
        <f t="shared" si="68"/>
        <v>427.74</v>
      </c>
      <c r="Q345" s="162">
        <f t="shared" si="69"/>
        <v>118.95449400000001</v>
      </c>
      <c r="S345" s="90"/>
      <c r="T345" s="90"/>
    </row>
    <row r="346" spans="1:20" ht="12.75">
      <c r="A346" s="876"/>
      <c r="B346" s="31">
        <v>9</v>
      </c>
      <c r="C346" s="263" t="s">
        <v>360</v>
      </c>
      <c r="D346" s="208">
        <v>25</v>
      </c>
      <c r="E346" s="208">
        <v>1976</v>
      </c>
      <c r="F346" s="391">
        <v>16.481001</v>
      </c>
      <c r="G346" s="391">
        <v>2.94423</v>
      </c>
      <c r="H346" s="391">
        <v>4</v>
      </c>
      <c r="I346" s="391">
        <v>9.536771</v>
      </c>
      <c r="J346" s="393">
        <v>1309.93</v>
      </c>
      <c r="K346" s="391">
        <v>9.174718</v>
      </c>
      <c r="L346" s="393">
        <v>1260.2</v>
      </c>
      <c r="M346" s="669">
        <v>0.00728</v>
      </c>
      <c r="N346" s="207">
        <v>278.1</v>
      </c>
      <c r="O346" s="662">
        <f t="shared" si="67"/>
        <v>2.2067791200000006</v>
      </c>
      <c r="P346" s="662">
        <f t="shared" si="68"/>
        <v>436.8</v>
      </c>
      <c r="Q346" s="162">
        <f t="shared" si="69"/>
        <v>121.47408000000001</v>
      </c>
      <c r="S346" s="90"/>
      <c r="T346" s="90"/>
    </row>
    <row r="347" spans="1:20" s="99" customFormat="1" ht="13.5" thickBot="1">
      <c r="A347" s="877"/>
      <c r="B347" s="102">
        <v>10</v>
      </c>
      <c r="C347" s="821" t="s">
        <v>193</v>
      </c>
      <c r="D347" s="239">
        <v>54</v>
      </c>
      <c r="E347" s="239">
        <v>1992</v>
      </c>
      <c r="F347" s="392">
        <v>33.345978</v>
      </c>
      <c r="G347" s="392">
        <v>5.428236</v>
      </c>
      <c r="H347" s="392">
        <v>8.64</v>
      </c>
      <c r="I347" s="392">
        <v>19.277765</v>
      </c>
      <c r="J347" s="705">
        <v>2632.94</v>
      </c>
      <c r="K347" s="392">
        <v>19.277765</v>
      </c>
      <c r="L347" s="705">
        <v>2632.94</v>
      </c>
      <c r="M347" s="822">
        <v>0.007321</v>
      </c>
      <c r="N347" s="386">
        <v>278.1</v>
      </c>
      <c r="O347" s="387">
        <f t="shared" si="67"/>
        <v>2.2192074090000005</v>
      </c>
      <c r="P347" s="387">
        <f t="shared" si="68"/>
        <v>439.26000000000005</v>
      </c>
      <c r="Q347" s="388">
        <f t="shared" si="69"/>
        <v>122.15820600000002</v>
      </c>
      <c r="S347" s="100"/>
      <c r="T347" s="100"/>
    </row>
    <row r="348" spans="1:20" ht="11.25" customHeight="1">
      <c r="A348" s="898" t="s">
        <v>29</v>
      </c>
      <c r="B348" s="33">
        <v>1</v>
      </c>
      <c r="C348" s="203" t="s">
        <v>583</v>
      </c>
      <c r="D348" s="154">
        <v>52</v>
      </c>
      <c r="E348" s="154">
        <v>1976</v>
      </c>
      <c r="F348" s="818">
        <v>39.717</v>
      </c>
      <c r="G348" s="818">
        <v>7.1247</v>
      </c>
      <c r="H348" s="818">
        <v>8.16</v>
      </c>
      <c r="I348" s="818">
        <v>24.4323</v>
      </c>
      <c r="J348" s="819">
        <v>3247.28</v>
      </c>
      <c r="K348" s="818">
        <v>23.877196</v>
      </c>
      <c r="L348" s="819">
        <v>3176.92</v>
      </c>
      <c r="M348" s="820">
        <v>0.007515</v>
      </c>
      <c r="N348" s="740">
        <v>278.1</v>
      </c>
      <c r="O348" s="741">
        <f t="shared" si="67"/>
        <v>2.2780144350000002</v>
      </c>
      <c r="P348" s="741">
        <f>M348*60*1000</f>
        <v>450.90000000000003</v>
      </c>
      <c r="Q348" s="742">
        <f>N348*P348/1000</f>
        <v>125.39529000000002</v>
      </c>
      <c r="S348" s="90"/>
      <c r="T348" s="90"/>
    </row>
    <row r="349" spans="1:20" ht="12.75" customHeight="1">
      <c r="A349" s="899"/>
      <c r="B349" s="35">
        <v>2</v>
      </c>
      <c r="C349" s="191" t="s">
        <v>584</v>
      </c>
      <c r="D349" s="155">
        <v>55</v>
      </c>
      <c r="E349" s="155">
        <v>1995</v>
      </c>
      <c r="F349" s="200">
        <v>42.379999</v>
      </c>
      <c r="G349" s="200">
        <v>8.517</v>
      </c>
      <c r="H349" s="200">
        <v>8.72</v>
      </c>
      <c r="I349" s="200">
        <v>25.142999</v>
      </c>
      <c r="J349" s="394">
        <v>3308.16</v>
      </c>
      <c r="K349" s="200">
        <v>25.142999</v>
      </c>
      <c r="L349" s="394">
        <v>3308.16</v>
      </c>
      <c r="M349" s="670">
        <v>0.0076</v>
      </c>
      <c r="N349" s="164">
        <v>278.1</v>
      </c>
      <c r="O349" s="165">
        <f t="shared" si="67"/>
        <v>2.3037804000000004</v>
      </c>
      <c r="P349" s="165">
        <f>M349*60*1000</f>
        <v>456</v>
      </c>
      <c r="Q349" s="166">
        <f aca="true" t="shared" si="70" ref="Q349:Q357">N349*P349/1000</f>
        <v>126.81360000000001</v>
      </c>
      <c r="S349" s="90"/>
      <c r="T349" s="90"/>
    </row>
    <row r="350" spans="1:20" ht="12.75" customHeight="1">
      <c r="A350" s="899"/>
      <c r="B350" s="35">
        <v>3</v>
      </c>
      <c r="C350" s="191" t="s">
        <v>362</v>
      </c>
      <c r="D350" s="155">
        <v>104</v>
      </c>
      <c r="E350" s="155">
        <v>1965</v>
      </c>
      <c r="F350" s="200">
        <v>59.048001</v>
      </c>
      <c r="G350" s="200">
        <v>9.14226</v>
      </c>
      <c r="H350" s="200">
        <v>15.84</v>
      </c>
      <c r="I350" s="200">
        <v>34.065741</v>
      </c>
      <c r="J350" s="394">
        <v>4447.51</v>
      </c>
      <c r="K350" s="200">
        <v>34.065741</v>
      </c>
      <c r="L350" s="394">
        <v>4447.51</v>
      </c>
      <c r="M350" s="670">
        <v>0.007659</v>
      </c>
      <c r="N350" s="164">
        <v>278.1</v>
      </c>
      <c r="O350" s="165">
        <f t="shared" si="67"/>
        <v>2.3216650110000003</v>
      </c>
      <c r="P350" s="165">
        <f aca="true" t="shared" si="71" ref="P350:P357">M350*60*1000</f>
        <v>459.54</v>
      </c>
      <c r="Q350" s="166">
        <f t="shared" si="70"/>
        <v>127.79807400000003</v>
      </c>
      <c r="S350" s="90"/>
      <c r="T350" s="90"/>
    </row>
    <row r="351" spans="1:20" ht="12.75" customHeight="1">
      <c r="A351" s="899"/>
      <c r="B351" s="35">
        <v>4</v>
      </c>
      <c r="C351" s="191" t="s">
        <v>585</v>
      </c>
      <c r="D351" s="155">
        <v>72</v>
      </c>
      <c r="E351" s="155">
        <v>1978</v>
      </c>
      <c r="F351" s="200">
        <v>51.021</v>
      </c>
      <c r="G351" s="200">
        <v>7.293</v>
      </c>
      <c r="H351" s="200">
        <v>11.52</v>
      </c>
      <c r="I351" s="200">
        <v>32.208</v>
      </c>
      <c r="J351" s="394">
        <v>4194.91</v>
      </c>
      <c r="K351" s="200">
        <v>32.208</v>
      </c>
      <c r="L351" s="394">
        <v>4194.91</v>
      </c>
      <c r="M351" s="670">
        <v>0.007677</v>
      </c>
      <c r="N351" s="164">
        <v>278.1</v>
      </c>
      <c r="O351" s="165">
        <f t="shared" si="67"/>
        <v>2.3271213330000005</v>
      </c>
      <c r="P351" s="165">
        <f t="shared" si="71"/>
        <v>460.61999999999995</v>
      </c>
      <c r="Q351" s="166">
        <f t="shared" si="70"/>
        <v>128.098422</v>
      </c>
      <c r="S351" s="90"/>
      <c r="T351" s="90"/>
    </row>
    <row r="352" spans="1:20" ht="12.75" customHeight="1">
      <c r="A352" s="899"/>
      <c r="B352" s="35">
        <v>5</v>
      </c>
      <c r="C352" s="191" t="s">
        <v>309</v>
      </c>
      <c r="D352" s="155">
        <v>36</v>
      </c>
      <c r="E352" s="155">
        <v>1981</v>
      </c>
      <c r="F352" s="200">
        <v>24.291007</v>
      </c>
      <c r="G352" s="200">
        <v>3.4935</v>
      </c>
      <c r="H352" s="200">
        <v>5.76</v>
      </c>
      <c r="I352" s="200">
        <v>15.037507</v>
      </c>
      <c r="J352" s="394">
        <v>1915.14</v>
      </c>
      <c r="K352" s="200">
        <v>14.776274</v>
      </c>
      <c r="L352" s="394">
        <v>1881.87</v>
      </c>
      <c r="M352" s="670">
        <v>0.007851</v>
      </c>
      <c r="N352" s="164">
        <v>278.1</v>
      </c>
      <c r="O352" s="165">
        <f t="shared" si="67"/>
        <v>2.3798657790000006</v>
      </c>
      <c r="P352" s="165">
        <f t="shared" si="71"/>
        <v>471.06000000000006</v>
      </c>
      <c r="Q352" s="166">
        <f t="shared" si="70"/>
        <v>131.001786</v>
      </c>
      <c r="S352" s="90"/>
      <c r="T352" s="90"/>
    </row>
    <row r="353" spans="1:20" ht="12.75" customHeight="1">
      <c r="A353" s="899"/>
      <c r="B353" s="35">
        <v>6</v>
      </c>
      <c r="C353" s="191" t="s">
        <v>586</v>
      </c>
      <c r="D353" s="155">
        <v>100</v>
      </c>
      <c r="E353" s="155">
        <v>1966</v>
      </c>
      <c r="F353" s="200">
        <v>60.758009</v>
      </c>
      <c r="G353" s="200">
        <v>9.4044</v>
      </c>
      <c r="H353" s="200">
        <v>15.84</v>
      </c>
      <c r="I353" s="200">
        <v>35.513609</v>
      </c>
      <c r="J353" s="394">
        <v>4481.51</v>
      </c>
      <c r="K353" s="200">
        <v>35.513609</v>
      </c>
      <c r="L353" s="394">
        <v>4481.51</v>
      </c>
      <c r="M353" s="670">
        <v>0.007924</v>
      </c>
      <c r="N353" s="164">
        <v>278.1</v>
      </c>
      <c r="O353" s="165">
        <f t="shared" si="67"/>
        <v>2.401994196000001</v>
      </c>
      <c r="P353" s="165">
        <f t="shared" si="71"/>
        <v>475.44000000000005</v>
      </c>
      <c r="Q353" s="166">
        <f t="shared" si="70"/>
        <v>132.21986400000003</v>
      </c>
      <c r="S353" s="90"/>
      <c r="T353" s="90"/>
    </row>
    <row r="354" spans="1:20" ht="12.75" customHeight="1">
      <c r="A354" s="899"/>
      <c r="B354" s="35">
        <v>7</v>
      </c>
      <c r="C354" s="191" t="s">
        <v>587</v>
      </c>
      <c r="D354" s="155">
        <v>60</v>
      </c>
      <c r="E354" s="155">
        <v>1994</v>
      </c>
      <c r="F354" s="200">
        <v>14.936</v>
      </c>
      <c r="G354" s="200">
        <v>2.04</v>
      </c>
      <c r="H354" s="200">
        <v>3.52</v>
      </c>
      <c r="I354" s="200">
        <v>9.376</v>
      </c>
      <c r="J354" s="394">
        <v>1170.37</v>
      </c>
      <c r="K354" s="200">
        <v>9.376</v>
      </c>
      <c r="L354" s="394">
        <v>1170.37</v>
      </c>
      <c r="M354" s="670">
        <v>0.008011</v>
      </c>
      <c r="N354" s="164">
        <v>278.1</v>
      </c>
      <c r="O354" s="165">
        <f t="shared" si="67"/>
        <v>2.4283664190000005</v>
      </c>
      <c r="P354" s="165">
        <f t="shared" si="71"/>
        <v>480.66</v>
      </c>
      <c r="Q354" s="166">
        <f t="shared" si="70"/>
        <v>133.67154600000003</v>
      </c>
      <c r="S354" s="90"/>
      <c r="T354" s="90"/>
    </row>
    <row r="355" spans="1:20" ht="12.75" customHeight="1">
      <c r="A355" s="899"/>
      <c r="B355" s="35">
        <v>8</v>
      </c>
      <c r="C355" s="191" t="s">
        <v>588</v>
      </c>
      <c r="D355" s="155">
        <v>101</v>
      </c>
      <c r="E355" s="155">
        <v>1968</v>
      </c>
      <c r="F355" s="200">
        <v>61.365992</v>
      </c>
      <c r="G355" s="200">
        <v>9.21876</v>
      </c>
      <c r="H355" s="200">
        <v>15.92</v>
      </c>
      <c r="I355" s="200">
        <v>36.227232</v>
      </c>
      <c r="J355" s="394">
        <v>4482.08</v>
      </c>
      <c r="K355" s="200">
        <v>36.227232</v>
      </c>
      <c r="L355" s="394">
        <v>4482.08</v>
      </c>
      <c r="M355" s="670">
        <v>0.008082</v>
      </c>
      <c r="N355" s="164">
        <v>278.1</v>
      </c>
      <c r="O355" s="165">
        <f t="shared" si="67"/>
        <v>2.449888578000001</v>
      </c>
      <c r="P355" s="165">
        <f t="shared" si="71"/>
        <v>484.92</v>
      </c>
      <c r="Q355" s="166">
        <f t="shared" si="70"/>
        <v>134.856252</v>
      </c>
      <c r="S355" s="90"/>
      <c r="T355" s="90"/>
    </row>
    <row r="356" spans="1:20" ht="13.5" customHeight="1">
      <c r="A356" s="899"/>
      <c r="B356" s="35">
        <v>9</v>
      </c>
      <c r="C356" s="191" t="s">
        <v>589</v>
      </c>
      <c r="D356" s="155">
        <v>54</v>
      </c>
      <c r="E356" s="155">
        <v>1988</v>
      </c>
      <c r="F356" s="200">
        <v>51.812</v>
      </c>
      <c r="G356" s="200">
        <v>10.404</v>
      </c>
      <c r="H356" s="200">
        <v>12.96</v>
      </c>
      <c r="I356" s="200">
        <v>28.448</v>
      </c>
      <c r="J356" s="394">
        <v>3515.85</v>
      </c>
      <c r="K356" s="200">
        <v>28.448</v>
      </c>
      <c r="L356" s="394">
        <v>3515.85</v>
      </c>
      <c r="M356" s="670">
        <v>0.008091</v>
      </c>
      <c r="N356" s="164">
        <v>278.1</v>
      </c>
      <c r="O356" s="165">
        <f t="shared" si="67"/>
        <v>2.452616739</v>
      </c>
      <c r="P356" s="165">
        <f t="shared" si="71"/>
        <v>485.4599999999999</v>
      </c>
      <c r="Q356" s="166">
        <f t="shared" si="70"/>
        <v>135.00642599999998</v>
      </c>
      <c r="S356" s="90"/>
      <c r="T356" s="90"/>
    </row>
    <row r="357" spans="1:20" ht="13.5" customHeight="1" thickBot="1">
      <c r="A357" s="900"/>
      <c r="B357" s="93">
        <v>10</v>
      </c>
      <c r="C357" s="199" t="s">
        <v>192</v>
      </c>
      <c r="D357" s="156">
        <v>25</v>
      </c>
      <c r="E357" s="156">
        <v>1973</v>
      </c>
      <c r="F357" s="201">
        <v>16.941</v>
      </c>
      <c r="G357" s="201">
        <v>2.397</v>
      </c>
      <c r="H357" s="201">
        <v>4</v>
      </c>
      <c r="I357" s="201">
        <v>10.544</v>
      </c>
      <c r="J357" s="395">
        <v>1292.7</v>
      </c>
      <c r="K357" s="201">
        <v>10.544</v>
      </c>
      <c r="L357" s="395">
        <v>1292.7</v>
      </c>
      <c r="M357" s="825">
        <v>0.008156</v>
      </c>
      <c r="N357" s="202">
        <v>278.1</v>
      </c>
      <c r="O357" s="196">
        <f t="shared" si="67"/>
        <v>2.472320124000001</v>
      </c>
      <c r="P357" s="196">
        <f t="shared" si="71"/>
        <v>489.36</v>
      </c>
      <c r="Q357" s="197">
        <f t="shared" si="70"/>
        <v>136.091016</v>
      </c>
      <c r="S357" s="90"/>
      <c r="T357" s="90"/>
    </row>
    <row r="358" spans="1:20" ht="12.75">
      <c r="A358" s="866" t="s">
        <v>30</v>
      </c>
      <c r="B358" s="236">
        <v>1</v>
      </c>
      <c r="C358" s="823" t="s">
        <v>590</v>
      </c>
      <c r="D358" s="361">
        <v>12</v>
      </c>
      <c r="E358" s="361">
        <v>1971</v>
      </c>
      <c r="F358" s="700">
        <v>12.010001</v>
      </c>
      <c r="G358" s="700">
        <v>0.983076</v>
      </c>
      <c r="H358" s="700">
        <v>1.92</v>
      </c>
      <c r="I358" s="700">
        <v>9.106925</v>
      </c>
      <c r="J358" s="707">
        <v>534.73</v>
      </c>
      <c r="K358" s="700">
        <v>8.409851</v>
      </c>
      <c r="L358" s="707">
        <v>493.8</v>
      </c>
      <c r="M358" s="824">
        <v>0.01703</v>
      </c>
      <c r="N358" s="682">
        <v>278.1</v>
      </c>
      <c r="O358" s="683">
        <f t="shared" si="67"/>
        <v>5.162286870000001</v>
      </c>
      <c r="P358" s="683">
        <f>M358*60*1000</f>
        <v>1021.8000000000001</v>
      </c>
      <c r="Q358" s="684">
        <f>N358*P358/1000</f>
        <v>284.16258</v>
      </c>
      <c r="S358" s="90"/>
      <c r="T358" s="90"/>
    </row>
    <row r="359" spans="1:20" ht="12.75">
      <c r="A359" s="867"/>
      <c r="B359" s="237">
        <v>2</v>
      </c>
      <c r="C359" s="249" t="s">
        <v>591</v>
      </c>
      <c r="D359" s="238">
        <v>5</v>
      </c>
      <c r="E359" s="238">
        <v>1890</v>
      </c>
      <c r="F359" s="664">
        <v>6.746</v>
      </c>
      <c r="G359" s="664">
        <v>0.153</v>
      </c>
      <c r="H359" s="664">
        <v>0.72</v>
      </c>
      <c r="I359" s="664">
        <v>5.873</v>
      </c>
      <c r="J359" s="666">
        <v>336.82</v>
      </c>
      <c r="K359" s="664">
        <v>3.152017</v>
      </c>
      <c r="L359" s="666">
        <v>180.77</v>
      </c>
      <c r="M359" s="671">
        <v>0.017436</v>
      </c>
      <c r="N359" s="389">
        <v>278.1</v>
      </c>
      <c r="O359" s="390">
        <f t="shared" si="67"/>
        <v>5.285357244000001</v>
      </c>
      <c r="P359" s="390">
        <f>M359*60*1000</f>
        <v>1046.16</v>
      </c>
      <c r="Q359" s="685">
        <f aca="true" t="shared" si="72" ref="Q359:Q367">N359*P359/1000</f>
        <v>290.937096</v>
      </c>
      <c r="S359" s="90"/>
      <c r="T359" s="90"/>
    </row>
    <row r="360" spans="1:20" ht="12.75">
      <c r="A360" s="867"/>
      <c r="B360" s="237">
        <v>3</v>
      </c>
      <c r="C360" s="249" t="s">
        <v>364</v>
      </c>
      <c r="D360" s="238">
        <v>12</v>
      </c>
      <c r="E360" s="238">
        <v>1973</v>
      </c>
      <c r="F360" s="664">
        <v>8.929</v>
      </c>
      <c r="G360" s="664">
        <v>0</v>
      </c>
      <c r="H360" s="664">
        <v>0</v>
      </c>
      <c r="I360" s="664">
        <v>8.929</v>
      </c>
      <c r="J360" s="666">
        <v>510.06</v>
      </c>
      <c r="K360" s="664">
        <v>8.929</v>
      </c>
      <c r="L360" s="666">
        <v>510.06</v>
      </c>
      <c r="M360" s="671">
        <v>0.017505</v>
      </c>
      <c r="N360" s="389">
        <v>278.1</v>
      </c>
      <c r="O360" s="390">
        <f t="shared" si="67"/>
        <v>5.3062731450000005</v>
      </c>
      <c r="P360" s="390">
        <f aca="true" t="shared" si="73" ref="P360:P367">M360*60*1000</f>
        <v>1050.3</v>
      </c>
      <c r="Q360" s="685">
        <f t="shared" si="72"/>
        <v>292.08843</v>
      </c>
      <c r="S360" s="90"/>
      <c r="T360" s="90"/>
    </row>
    <row r="361" spans="1:20" ht="12.75">
      <c r="A361" s="867"/>
      <c r="B361" s="237">
        <v>4</v>
      </c>
      <c r="C361" s="249" t="s">
        <v>592</v>
      </c>
      <c r="D361" s="238">
        <v>20</v>
      </c>
      <c r="E361" s="238">
        <v>1985</v>
      </c>
      <c r="F361" s="664">
        <v>22.981998</v>
      </c>
      <c r="G361" s="664">
        <v>0.8925</v>
      </c>
      <c r="H361" s="664">
        <v>3.2</v>
      </c>
      <c r="I361" s="664">
        <v>18.889498</v>
      </c>
      <c r="J361" s="666">
        <v>1047.19</v>
      </c>
      <c r="K361" s="664">
        <v>18.889498</v>
      </c>
      <c r="L361" s="666">
        <v>1047.19</v>
      </c>
      <c r="M361" s="671">
        <v>0.018038</v>
      </c>
      <c r="N361" s="389">
        <v>278.1</v>
      </c>
      <c r="O361" s="390">
        <f t="shared" si="67"/>
        <v>5.467840902000001</v>
      </c>
      <c r="P361" s="390">
        <f t="shared" si="73"/>
        <v>1082.28</v>
      </c>
      <c r="Q361" s="685">
        <f t="shared" si="72"/>
        <v>300.982068</v>
      </c>
      <c r="S361" s="90"/>
      <c r="T361" s="90"/>
    </row>
    <row r="362" spans="1:20" ht="12.75">
      <c r="A362" s="867"/>
      <c r="B362" s="237">
        <v>5</v>
      </c>
      <c r="C362" s="249" t="s">
        <v>593</v>
      </c>
      <c r="D362" s="238">
        <v>8</v>
      </c>
      <c r="E362" s="238">
        <v>1956</v>
      </c>
      <c r="F362" s="664">
        <v>8.749802</v>
      </c>
      <c r="G362" s="664">
        <v>0</v>
      </c>
      <c r="H362" s="664">
        <v>0</v>
      </c>
      <c r="I362" s="664">
        <v>8.749802</v>
      </c>
      <c r="J362" s="666">
        <v>469.85</v>
      </c>
      <c r="K362" s="664">
        <v>8.749802</v>
      </c>
      <c r="L362" s="666">
        <v>469.85</v>
      </c>
      <c r="M362" s="671">
        <v>0.018622</v>
      </c>
      <c r="N362" s="389">
        <v>278.1</v>
      </c>
      <c r="O362" s="390">
        <f t="shared" si="67"/>
        <v>5.644868238000001</v>
      </c>
      <c r="P362" s="390">
        <f t="shared" si="73"/>
        <v>1117.32</v>
      </c>
      <c r="Q362" s="685">
        <f t="shared" si="72"/>
        <v>310.72669199999996</v>
      </c>
      <c r="S362" s="90"/>
      <c r="T362" s="90"/>
    </row>
    <row r="363" spans="1:20" ht="12.75">
      <c r="A363" s="867"/>
      <c r="B363" s="237">
        <v>6</v>
      </c>
      <c r="C363" s="249" t="s">
        <v>367</v>
      </c>
      <c r="D363" s="238">
        <v>7</v>
      </c>
      <c r="E363" s="238">
        <v>1900</v>
      </c>
      <c r="F363" s="664">
        <v>6.355</v>
      </c>
      <c r="G363" s="664">
        <v>0.44676</v>
      </c>
      <c r="H363" s="664">
        <v>0.96</v>
      </c>
      <c r="I363" s="664">
        <v>4.94824</v>
      </c>
      <c r="J363" s="666">
        <v>263.54</v>
      </c>
      <c r="K363" s="664">
        <v>2.938264</v>
      </c>
      <c r="L363" s="666">
        <v>156.49</v>
      </c>
      <c r="M363" s="671">
        <v>0.018776</v>
      </c>
      <c r="N363" s="389">
        <v>278.1</v>
      </c>
      <c r="O363" s="390">
        <f t="shared" si="67"/>
        <v>5.691550104000002</v>
      </c>
      <c r="P363" s="390">
        <f t="shared" si="73"/>
        <v>1126.56</v>
      </c>
      <c r="Q363" s="685">
        <f t="shared" si="72"/>
        <v>313.296336</v>
      </c>
      <c r="S363" s="90"/>
      <c r="T363" s="90"/>
    </row>
    <row r="364" spans="1:20" ht="12.75">
      <c r="A364" s="867"/>
      <c r="B364" s="237">
        <v>7</v>
      </c>
      <c r="C364" s="249" t="s">
        <v>366</v>
      </c>
      <c r="D364" s="238">
        <v>24</v>
      </c>
      <c r="E364" s="238">
        <v>1961</v>
      </c>
      <c r="F364" s="664">
        <v>22.078998</v>
      </c>
      <c r="G364" s="664">
        <v>1.72176</v>
      </c>
      <c r="H364" s="664">
        <v>3.6</v>
      </c>
      <c r="I364" s="664">
        <v>16.757238</v>
      </c>
      <c r="J364" s="666">
        <v>887.52</v>
      </c>
      <c r="K364" s="664">
        <v>13.553704</v>
      </c>
      <c r="L364" s="666">
        <v>717.85</v>
      </c>
      <c r="M364" s="671">
        <v>0.01888</v>
      </c>
      <c r="N364" s="389">
        <v>278.1</v>
      </c>
      <c r="O364" s="390">
        <f t="shared" si="67"/>
        <v>5.723075520000002</v>
      </c>
      <c r="P364" s="390">
        <f t="shared" si="73"/>
        <v>1132.8</v>
      </c>
      <c r="Q364" s="685">
        <f t="shared" si="72"/>
        <v>315.03168</v>
      </c>
      <c r="S364" s="90"/>
      <c r="T364" s="90"/>
    </row>
    <row r="365" spans="1:20" ht="12.75">
      <c r="A365" s="867"/>
      <c r="B365" s="237">
        <v>8</v>
      </c>
      <c r="C365" s="249" t="s">
        <v>365</v>
      </c>
      <c r="D365" s="238">
        <v>9</v>
      </c>
      <c r="E365" s="238">
        <v>1989</v>
      </c>
      <c r="F365" s="664">
        <v>11.460001</v>
      </c>
      <c r="G365" s="664">
        <v>0.255</v>
      </c>
      <c r="H365" s="664">
        <v>1.152</v>
      </c>
      <c r="I365" s="664">
        <v>10.053001</v>
      </c>
      <c r="J365" s="666">
        <v>530.14</v>
      </c>
      <c r="K365" s="664">
        <v>10.053001</v>
      </c>
      <c r="L365" s="666">
        <v>530.14</v>
      </c>
      <c r="M365" s="671">
        <v>0.018962</v>
      </c>
      <c r="N365" s="389">
        <v>278.1</v>
      </c>
      <c r="O365" s="390">
        <f t="shared" si="67"/>
        <v>5.747932098000001</v>
      </c>
      <c r="P365" s="390">
        <f t="shared" si="73"/>
        <v>1137.72</v>
      </c>
      <c r="Q365" s="685">
        <f t="shared" si="72"/>
        <v>316.39993200000004</v>
      </c>
      <c r="S365" s="90"/>
      <c r="T365" s="90"/>
    </row>
    <row r="366" spans="1:20" ht="12.75">
      <c r="A366" s="868"/>
      <c r="B366" s="250">
        <v>9</v>
      </c>
      <c r="C366" s="249" t="s">
        <v>195</v>
      </c>
      <c r="D366" s="238">
        <v>8</v>
      </c>
      <c r="E366" s="238">
        <v>1970</v>
      </c>
      <c r="F366" s="664">
        <v>7.275999</v>
      </c>
      <c r="G366" s="664">
        <v>0.153</v>
      </c>
      <c r="H366" s="664">
        <v>0.96</v>
      </c>
      <c r="I366" s="664">
        <v>6.162999</v>
      </c>
      <c r="J366" s="666">
        <v>321.83</v>
      </c>
      <c r="K366" s="664">
        <v>4.323655</v>
      </c>
      <c r="L366" s="666">
        <v>225.78</v>
      </c>
      <c r="M366" s="671">
        <v>0.019149</v>
      </c>
      <c r="N366" s="389">
        <v>278.1</v>
      </c>
      <c r="O366" s="390">
        <f t="shared" si="67"/>
        <v>5.804617221</v>
      </c>
      <c r="P366" s="390">
        <f t="shared" si="73"/>
        <v>1148.94</v>
      </c>
      <c r="Q366" s="685">
        <f t="shared" si="72"/>
        <v>319.520214</v>
      </c>
      <c r="S366" s="90"/>
      <c r="T366" s="90"/>
    </row>
    <row r="367" spans="1:20" ht="13.5" thickBot="1">
      <c r="A367" s="869"/>
      <c r="B367" s="251">
        <v>10</v>
      </c>
      <c r="C367" s="252" t="s">
        <v>198</v>
      </c>
      <c r="D367" s="242">
        <v>22</v>
      </c>
      <c r="E367" s="242">
        <v>1960</v>
      </c>
      <c r="F367" s="752">
        <v>21.913</v>
      </c>
      <c r="G367" s="752">
        <v>1.224</v>
      </c>
      <c r="H367" s="752">
        <v>3.04</v>
      </c>
      <c r="I367" s="752">
        <v>17.649</v>
      </c>
      <c r="J367" s="754">
        <v>943.17</v>
      </c>
      <c r="K367" s="752">
        <v>12.15311</v>
      </c>
      <c r="L367" s="754">
        <v>630.75</v>
      </c>
      <c r="M367" s="834">
        <v>0.019267</v>
      </c>
      <c r="N367" s="750">
        <v>278.1</v>
      </c>
      <c r="O367" s="744">
        <f t="shared" si="67"/>
        <v>5.840386443000001</v>
      </c>
      <c r="P367" s="744">
        <f t="shared" si="73"/>
        <v>1156.02</v>
      </c>
      <c r="Q367" s="745">
        <f t="shared" si="72"/>
        <v>321.489162</v>
      </c>
      <c r="S367" s="90"/>
      <c r="T367" s="90"/>
    </row>
    <row r="368" spans="1:20" ht="12.75">
      <c r="A368" s="905" t="s">
        <v>12</v>
      </c>
      <c r="B368" s="83">
        <v>1</v>
      </c>
      <c r="C368" s="826" t="s">
        <v>196</v>
      </c>
      <c r="D368" s="827">
        <v>9</v>
      </c>
      <c r="E368" s="827">
        <v>1965</v>
      </c>
      <c r="F368" s="828">
        <v>8.714</v>
      </c>
      <c r="G368" s="828">
        <v>0.867</v>
      </c>
      <c r="H368" s="828">
        <v>0.07</v>
      </c>
      <c r="I368" s="828">
        <v>7.777</v>
      </c>
      <c r="J368" s="829">
        <v>399.34</v>
      </c>
      <c r="K368" s="828">
        <v>7.777</v>
      </c>
      <c r="L368" s="829">
        <v>399.34</v>
      </c>
      <c r="M368" s="830">
        <v>0.019474</v>
      </c>
      <c r="N368" s="831">
        <v>278.1</v>
      </c>
      <c r="O368" s="832">
        <f t="shared" si="67"/>
        <v>5.903134146000002</v>
      </c>
      <c r="P368" s="832">
        <f>M368*60*1000</f>
        <v>1168.44</v>
      </c>
      <c r="Q368" s="833">
        <f>N368*P368/1000</f>
        <v>324.943164</v>
      </c>
      <c r="S368" s="90"/>
      <c r="T368" s="90"/>
    </row>
    <row r="369" spans="1:20" ht="12.75">
      <c r="A369" s="864"/>
      <c r="B369" s="41">
        <v>2</v>
      </c>
      <c r="C369" s="192" t="s">
        <v>363</v>
      </c>
      <c r="D369" s="193">
        <v>12</v>
      </c>
      <c r="E369" s="193">
        <v>1977</v>
      </c>
      <c r="F369" s="324">
        <v>14.167003</v>
      </c>
      <c r="G369" s="324">
        <v>0.306</v>
      </c>
      <c r="H369" s="324">
        <v>1.92</v>
      </c>
      <c r="I369" s="324">
        <v>11.941003</v>
      </c>
      <c r="J369" s="667">
        <v>611.77</v>
      </c>
      <c r="K369" s="324">
        <v>11.941003</v>
      </c>
      <c r="L369" s="667">
        <v>611.77</v>
      </c>
      <c r="M369" s="672">
        <v>0.019518</v>
      </c>
      <c r="N369" s="205">
        <v>278.1</v>
      </c>
      <c r="O369" s="212">
        <f t="shared" si="67"/>
        <v>5.916471822000001</v>
      </c>
      <c r="P369" s="212">
        <f>M369*60*1000</f>
        <v>1171.0800000000002</v>
      </c>
      <c r="Q369" s="211">
        <f aca="true" t="shared" si="74" ref="Q369:Q377">N369*P369/1000</f>
        <v>325.67734800000005</v>
      </c>
      <c r="S369" s="90"/>
      <c r="T369" s="90"/>
    </row>
    <row r="370" spans="1:20" ht="12.75">
      <c r="A370" s="864"/>
      <c r="B370" s="41">
        <v>3</v>
      </c>
      <c r="C370" s="192" t="s">
        <v>594</v>
      </c>
      <c r="D370" s="193">
        <v>13</v>
      </c>
      <c r="E370" s="193">
        <v>1961</v>
      </c>
      <c r="F370" s="324">
        <v>13.058999</v>
      </c>
      <c r="G370" s="324">
        <v>1.071</v>
      </c>
      <c r="H370" s="324">
        <v>1.92</v>
      </c>
      <c r="I370" s="324">
        <v>10.067999</v>
      </c>
      <c r="J370" s="667">
        <v>513.65</v>
      </c>
      <c r="K370" s="324">
        <v>10.067999</v>
      </c>
      <c r="L370" s="667">
        <v>513.65</v>
      </c>
      <c r="M370" s="672">
        <v>0.0196</v>
      </c>
      <c r="N370" s="205">
        <v>278.1</v>
      </c>
      <c r="O370" s="212">
        <f t="shared" si="67"/>
        <v>5.941328400000001</v>
      </c>
      <c r="P370" s="212">
        <f aca="true" t="shared" si="75" ref="P370:P377">M370*60*1000</f>
        <v>1176</v>
      </c>
      <c r="Q370" s="211">
        <f t="shared" si="74"/>
        <v>327.04560000000004</v>
      </c>
      <c r="S370" s="90"/>
      <c r="T370" s="90"/>
    </row>
    <row r="371" spans="1:20" ht="12.75">
      <c r="A371" s="864"/>
      <c r="B371" s="41">
        <v>4</v>
      </c>
      <c r="C371" s="192" t="s">
        <v>197</v>
      </c>
      <c r="D371" s="193">
        <v>4</v>
      </c>
      <c r="E371" s="193">
        <v>1850</v>
      </c>
      <c r="F371" s="324">
        <v>4.639999</v>
      </c>
      <c r="G371" s="324">
        <v>0.102</v>
      </c>
      <c r="H371" s="324">
        <v>0.64</v>
      </c>
      <c r="I371" s="324">
        <v>3.897999</v>
      </c>
      <c r="J371" s="667">
        <v>190.97</v>
      </c>
      <c r="K371" s="324">
        <v>3.162366</v>
      </c>
      <c r="L371" s="667">
        <v>154.93</v>
      </c>
      <c r="M371" s="672">
        <v>0.020411</v>
      </c>
      <c r="N371" s="205">
        <v>278.1</v>
      </c>
      <c r="O371" s="212">
        <f t="shared" si="67"/>
        <v>6.187166019000001</v>
      </c>
      <c r="P371" s="212">
        <f t="shared" si="75"/>
        <v>1224.6599999999999</v>
      </c>
      <c r="Q371" s="211">
        <f t="shared" si="74"/>
        <v>340.577946</v>
      </c>
      <c r="S371" s="90"/>
      <c r="T371" s="90"/>
    </row>
    <row r="372" spans="1:20" ht="12.75">
      <c r="A372" s="864"/>
      <c r="B372" s="41">
        <v>5</v>
      </c>
      <c r="C372" s="192" t="s">
        <v>200</v>
      </c>
      <c r="D372" s="193">
        <v>6</v>
      </c>
      <c r="E372" s="193">
        <v>1959</v>
      </c>
      <c r="F372" s="324">
        <v>7.873001</v>
      </c>
      <c r="G372" s="324">
        <v>0.408</v>
      </c>
      <c r="H372" s="324">
        <v>0.96</v>
      </c>
      <c r="I372" s="324">
        <v>6.505001</v>
      </c>
      <c r="J372" s="667">
        <v>317.83</v>
      </c>
      <c r="K372" s="324">
        <v>6.505001</v>
      </c>
      <c r="L372" s="667">
        <v>317.83</v>
      </c>
      <c r="M372" s="672">
        <v>0.020466</v>
      </c>
      <c r="N372" s="205">
        <v>278.1</v>
      </c>
      <c r="O372" s="212">
        <f t="shared" si="67"/>
        <v>6.203838114000002</v>
      </c>
      <c r="P372" s="212">
        <f t="shared" si="75"/>
        <v>1227.9600000000003</v>
      </c>
      <c r="Q372" s="211">
        <f t="shared" si="74"/>
        <v>341.4956760000001</v>
      </c>
      <c r="S372" s="90"/>
      <c r="T372" s="90"/>
    </row>
    <row r="373" spans="1:20" ht="12.75">
      <c r="A373" s="864"/>
      <c r="B373" s="41">
        <v>6</v>
      </c>
      <c r="C373" s="192" t="s">
        <v>595</v>
      </c>
      <c r="D373" s="193">
        <v>6</v>
      </c>
      <c r="E373" s="193">
        <v>1959</v>
      </c>
      <c r="F373" s="324">
        <v>8.157</v>
      </c>
      <c r="G373" s="324">
        <v>0.6375</v>
      </c>
      <c r="H373" s="324">
        <v>0.96</v>
      </c>
      <c r="I373" s="324">
        <v>6.5595</v>
      </c>
      <c r="J373" s="667">
        <v>313.25</v>
      </c>
      <c r="K373" s="324">
        <v>6.5595</v>
      </c>
      <c r="L373" s="667">
        <v>313.25</v>
      </c>
      <c r="M373" s="672">
        <v>0.02094</v>
      </c>
      <c r="N373" s="205">
        <v>278.1</v>
      </c>
      <c r="O373" s="212">
        <f t="shared" si="67"/>
        <v>6.347521260000001</v>
      </c>
      <c r="P373" s="212">
        <f t="shared" si="75"/>
        <v>1256.3999999999999</v>
      </c>
      <c r="Q373" s="211">
        <f t="shared" si="74"/>
        <v>349.40484</v>
      </c>
      <c r="S373" s="90"/>
      <c r="T373" s="90"/>
    </row>
    <row r="374" spans="1:20" ht="12.75">
      <c r="A374" s="864"/>
      <c r="B374" s="41">
        <v>7</v>
      </c>
      <c r="C374" s="192" t="s">
        <v>596</v>
      </c>
      <c r="D374" s="193">
        <v>83</v>
      </c>
      <c r="E374" s="193">
        <v>1963</v>
      </c>
      <c r="F374" s="324">
        <v>31.391196</v>
      </c>
      <c r="G374" s="324">
        <v>0</v>
      </c>
      <c r="H374" s="324">
        <v>0</v>
      </c>
      <c r="I374" s="324">
        <v>31.391196</v>
      </c>
      <c r="J374" s="667">
        <v>1484.32</v>
      </c>
      <c r="K374" s="324">
        <v>29.854755</v>
      </c>
      <c r="L374" s="667">
        <v>1411.67</v>
      </c>
      <c r="M374" s="672">
        <v>0.021148</v>
      </c>
      <c r="N374" s="205">
        <v>278.1</v>
      </c>
      <c r="O374" s="212">
        <f t="shared" si="67"/>
        <v>6.410572092000001</v>
      </c>
      <c r="P374" s="212">
        <f t="shared" si="75"/>
        <v>1268.88</v>
      </c>
      <c r="Q374" s="211">
        <f t="shared" si="74"/>
        <v>352.87552800000003</v>
      </c>
      <c r="S374" s="90"/>
      <c r="T374" s="90"/>
    </row>
    <row r="375" spans="1:20" ht="12.75">
      <c r="A375" s="864"/>
      <c r="B375" s="41">
        <v>8</v>
      </c>
      <c r="C375" s="192" t="s">
        <v>597</v>
      </c>
      <c r="D375" s="193">
        <v>5</v>
      </c>
      <c r="E375" s="193">
        <v>1938</v>
      </c>
      <c r="F375" s="324">
        <v>3.6884</v>
      </c>
      <c r="G375" s="324">
        <v>0.408</v>
      </c>
      <c r="H375" s="324">
        <v>0.04</v>
      </c>
      <c r="I375" s="324">
        <v>3.2404</v>
      </c>
      <c r="J375" s="667">
        <v>152.85</v>
      </c>
      <c r="K375" s="324">
        <v>3.2404</v>
      </c>
      <c r="L375" s="667">
        <v>152.85</v>
      </c>
      <c r="M375" s="672">
        <v>0.021199</v>
      </c>
      <c r="N375" s="205">
        <v>278.1</v>
      </c>
      <c r="O375" s="212">
        <f t="shared" si="67"/>
        <v>6.4260316710000005</v>
      </c>
      <c r="P375" s="212">
        <f t="shared" si="75"/>
        <v>1271.9399999999998</v>
      </c>
      <c r="Q375" s="211">
        <f t="shared" si="74"/>
        <v>353.72651399999995</v>
      </c>
      <c r="S375" s="90"/>
      <c r="T375" s="90"/>
    </row>
    <row r="376" spans="1:20" ht="12.75">
      <c r="A376" s="864"/>
      <c r="B376" s="41">
        <v>9</v>
      </c>
      <c r="C376" s="253" t="s">
        <v>199</v>
      </c>
      <c r="D376" s="193">
        <v>4</v>
      </c>
      <c r="E376" s="193">
        <v>1870</v>
      </c>
      <c r="F376" s="324">
        <v>4.622</v>
      </c>
      <c r="G376" s="324">
        <v>0.3825</v>
      </c>
      <c r="H376" s="324">
        <v>0.64</v>
      </c>
      <c r="I376" s="324">
        <v>3.5995</v>
      </c>
      <c r="J376" s="667">
        <v>160.97</v>
      </c>
      <c r="K376" s="324">
        <v>3.5995</v>
      </c>
      <c r="L376" s="667">
        <v>160.97</v>
      </c>
      <c r="M376" s="672">
        <v>0.022361</v>
      </c>
      <c r="N376" s="205">
        <v>278.1</v>
      </c>
      <c r="O376" s="212">
        <f t="shared" si="67"/>
        <v>6.7782675690000005</v>
      </c>
      <c r="P376" s="212">
        <f t="shared" si="75"/>
        <v>1341.6599999999999</v>
      </c>
      <c r="Q376" s="211">
        <f t="shared" si="74"/>
        <v>373.115646</v>
      </c>
      <c r="S376" s="90"/>
      <c r="T376" s="90"/>
    </row>
    <row r="377" spans="1:20" ht="13.5" thickBot="1">
      <c r="A377" s="865"/>
      <c r="B377" s="46">
        <v>10</v>
      </c>
      <c r="C377" s="816" t="s">
        <v>598</v>
      </c>
      <c r="D377" s="247">
        <v>5</v>
      </c>
      <c r="E377" s="247">
        <v>1938</v>
      </c>
      <c r="F377" s="703">
        <v>4.013001</v>
      </c>
      <c r="G377" s="703">
        <v>0</v>
      </c>
      <c r="H377" s="703">
        <v>0</v>
      </c>
      <c r="I377" s="703">
        <v>4.013001</v>
      </c>
      <c r="J377" s="710">
        <v>168.56</v>
      </c>
      <c r="K377" s="703">
        <v>4.013001</v>
      </c>
      <c r="L377" s="710">
        <v>168.56</v>
      </c>
      <c r="M377" s="817">
        <v>0.023807</v>
      </c>
      <c r="N377" s="695">
        <v>278.1</v>
      </c>
      <c r="O377" s="696">
        <f t="shared" si="67"/>
        <v>7.216592103</v>
      </c>
      <c r="P377" s="696">
        <f t="shared" si="75"/>
        <v>1428.4199999999998</v>
      </c>
      <c r="Q377" s="697">
        <f t="shared" si="74"/>
        <v>397.243602</v>
      </c>
      <c r="S377" s="90"/>
      <c r="T377" s="90"/>
    </row>
    <row r="378" spans="19:20" ht="12.75">
      <c r="S378" s="90"/>
      <c r="T378" s="90"/>
    </row>
    <row r="379" spans="19:20" ht="12.75">
      <c r="S379" s="90"/>
      <c r="T379" s="90"/>
    </row>
    <row r="380" spans="19:20" ht="12.75">
      <c r="S380" s="90"/>
      <c r="T380" s="90"/>
    </row>
    <row r="381" spans="19:20" ht="12.75">
      <c r="S381" s="90"/>
      <c r="T381" s="90"/>
    </row>
    <row r="382" spans="1:20" ht="15">
      <c r="A382" s="906" t="s">
        <v>64</v>
      </c>
      <c r="B382" s="906"/>
      <c r="C382" s="906"/>
      <c r="D382" s="906"/>
      <c r="E382" s="906"/>
      <c r="F382" s="906"/>
      <c r="G382" s="906"/>
      <c r="H382" s="906"/>
      <c r="I382" s="906"/>
      <c r="J382" s="906"/>
      <c r="K382" s="906"/>
      <c r="L382" s="906"/>
      <c r="M382" s="906"/>
      <c r="N382" s="906"/>
      <c r="O382" s="906"/>
      <c r="P382" s="906"/>
      <c r="Q382" s="906"/>
      <c r="S382" s="90"/>
      <c r="T382" s="90"/>
    </row>
    <row r="383" spans="1:20" ht="13.5" thickBot="1">
      <c r="A383" s="883" t="s">
        <v>599</v>
      </c>
      <c r="B383" s="883"/>
      <c r="C383" s="883"/>
      <c r="D383" s="883"/>
      <c r="E383" s="883"/>
      <c r="F383" s="883"/>
      <c r="G383" s="883"/>
      <c r="H383" s="883"/>
      <c r="I383" s="883"/>
      <c r="J383" s="883"/>
      <c r="K383" s="883"/>
      <c r="L383" s="883"/>
      <c r="M383" s="883"/>
      <c r="N383" s="883"/>
      <c r="O383" s="883"/>
      <c r="P383" s="883"/>
      <c r="Q383" s="883"/>
      <c r="S383" s="90"/>
      <c r="T383" s="90"/>
    </row>
    <row r="384" spans="1:20" ht="12.75" customHeight="1">
      <c r="A384" s="887" t="s">
        <v>1</v>
      </c>
      <c r="B384" s="889" t="s">
        <v>0</v>
      </c>
      <c r="C384" s="857" t="s">
        <v>2</v>
      </c>
      <c r="D384" s="857" t="s">
        <v>3</v>
      </c>
      <c r="E384" s="857" t="s">
        <v>13</v>
      </c>
      <c r="F384" s="870" t="s">
        <v>14</v>
      </c>
      <c r="G384" s="871"/>
      <c r="H384" s="871"/>
      <c r="I384" s="872"/>
      <c r="J384" s="857" t="s">
        <v>4</v>
      </c>
      <c r="K384" s="857" t="s">
        <v>15</v>
      </c>
      <c r="L384" s="857" t="s">
        <v>5</v>
      </c>
      <c r="M384" s="857" t="s">
        <v>6</v>
      </c>
      <c r="N384" s="857" t="s">
        <v>16</v>
      </c>
      <c r="O384" s="907" t="s">
        <v>17</v>
      </c>
      <c r="P384" s="857" t="s">
        <v>25</v>
      </c>
      <c r="Q384" s="885" t="s">
        <v>26</v>
      </c>
      <c r="S384" s="90"/>
      <c r="T384" s="90"/>
    </row>
    <row r="385" spans="1:20" s="2" customFormat="1" ht="33.75">
      <c r="A385" s="888"/>
      <c r="B385" s="890"/>
      <c r="C385" s="891"/>
      <c r="D385" s="858"/>
      <c r="E385" s="858"/>
      <c r="F385" s="36" t="s">
        <v>18</v>
      </c>
      <c r="G385" s="36" t="s">
        <v>19</v>
      </c>
      <c r="H385" s="36" t="s">
        <v>20</v>
      </c>
      <c r="I385" s="36" t="s">
        <v>21</v>
      </c>
      <c r="J385" s="858"/>
      <c r="K385" s="858"/>
      <c r="L385" s="858"/>
      <c r="M385" s="858"/>
      <c r="N385" s="858"/>
      <c r="O385" s="908"/>
      <c r="P385" s="858"/>
      <c r="Q385" s="886"/>
      <c r="S385" s="90"/>
      <c r="T385" s="90"/>
    </row>
    <row r="386" spans="1:20" s="3" customFormat="1" ht="13.5" customHeight="1" thickBot="1">
      <c r="A386" s="888"/>
      <c r="B386" s="890"/>
      <c r="C386" s="903"/>
      <c r="D386" s="60" t="s">
        <v>7</v>
      </c>
      <c r="E386" s="60" t="s">
        <v>8</v>
      </c>
      <c r="F386" s="60" t="s">
        <v>9</v>
      </c>
      <c r="G386" s="60" t="s">
        <v>9</v>
      </c>
      <c r="H386" s="60" t="s">
        <v>9</v>
      </c>
      <c r="I386" s="60" t="s">
        <v>9</v>
      </c>
      <c r="J386" s="60" t="s">
        <v>22</v>
      </c>
      <c r="K386" s="60" t="s">
        <v>9</v>
      </c>
      <c r="L386" s="60" t="s">
        <v>22</v>
      </c>
      <c r="M386" s="60" t="s">
        <v>23</v>
      </c>
      <c r="N386" s="60" t="s">
        <v>10</v>
      </c>
      <c r="O386" s="60" t="s">
        <v>24</v>
      </c>
      <c r="P386" s="61" t="s">
        <v>27</v>
      </c>
      <c r="Q386" s="62" t="s">
        <v>28</v>
      </c>
      <c r="S386" s="90"/>
      <c r="T386" s="90"/>
    </row>
    <row r="387" spans="1:20" ht="11.25" customHeight="1">
      <c r="A387" s="898" t="s">
        <v>29</v>
      </c>
      <c r="B387" s="33">
        <v>1</v>
      </c>
      <c r="C387" s="34" t="s">
        <v>368</v>
      </c>
      <c r="D387" s="35">
        <v>52</v>
      </c>
      <c r="E387" s="35">
        <v>1973</v>
      </c>
      <c r="F387" s="272">
        <v>28.482</v>
      </c>
      <c r="G387" s="272">
        <v>2.94</v>
      </c>
      <c r="H387" s="272">
        <v>8</v>
      </c>
      <c r="I387" s="273">
        <v>17.6</v>
      </c>
      <c r="J387" s="578">
        <v>2742.82</v>
      </c>
      <c r="K387" s="272">
        <v>14.6</v>
      </c>
      <c r="L387" s="578">
        <v>2625.72</v>
      </c>
      <c r="M387" s="151">
        <f>K387/L387</f>
        <v>0.005560379629206465</v>
      </c>
      <c r="N387" s="152">
        <v>246.8</v>
      </c>
      <c r="O387" s="152">
        <f>M387*N387</f>
        <v>1.3723016924881557</v>
      </c>
      <c r="P387" s="152">
        <f>M387*60*1000</f>
        <v>333.6227777523879</v>
      </c>
      <c r="Q387" s="174">
        <f>P387*N387/1000</f>
        <v>82.33810154928933</v>
      </c>
      <c r="S387" s="90"/>
      <c r="T387" s="90"/>
    </row>
    <row r="388" spans="1:20" ht="12.75" customHeight="1">
      <c r="A388" s="899"/>
      <c r="B388" s="35">
        <v>2</v>
      </c>
      <c r="C388" s="34" t="s">
        <v>369</v>
      </c>
      <c r="D388" s="35">
        <v>30</v>
      </c>
      <c r="E388" s="35">
        <v>1987</v>
      </c>
      <c r="F388" s="273">
        <v>15.8</v>
      </c>
      <c r="G388" s="273">
        <v>2.05</v>
      </c>
      <c r="H388" s="273">
        <v>4.8</v>
      </c>
      <c r="I388" s="273">
        <v>8.9</v>
      </c>
      <c r="J388" s="121">
        <v>1510.61</v>
      </c>
      <c r="K388" s="273">
        <v>8.65</v>
      </c>
      <c r="L388" s="121">
        <v>1454.73</v>
      </c>
      <c r="M388" s="151">
        <f>K388/L388</f>
        <v>0.005946120585950658</v>
      </c>
      <c r="N388" s="152">
        <v>246.8</v>
      </c>
      <c r="O388" s="152">
        <f>M388*N388</f>
        <v>1.4675025606126224</v>
      </c>
      <c r="P388" s="152">
        <f>M388*60*1000</f>
        <v>356.76723515703947</v>
      </c>
      <c r="Q388" s="174">
        <f>P388*N388/1000</f>
        <v>88.05015363675734</v>
      </c>
      <c r="S388" s="90"/>
      <c r="T388" s="90"/>
    </row>
    <row r="389" spans="1:20" ht="12.75" customHeight="1">
      <c r="A389" s="899"/>
      <c r="B389" s="35">
        <v>3</v>
      </c>
      <c r="C389" s="34" t="s">
        <v>370</v>
      </c>
      <c r="D389" s="35">
        <v>34</v>
      </c>
      <c r="E389" s="35">
        <v>1973</v>
      </c>
      <c r="F389" s="273">
        <v>18.1</v>
      </c>
      <c r="G389" s="273">
        <v>2.16</v>
      </c>
      <c r="H389" s="273">
        <v>5.12</v>
      </c>
      <c r="I389" s="273">
        <v>10.8</v>
      </c>
      <c r="J389" s="121">
        <v>1759.84</v>
      </c>
      <c r="K389" s="273">
        <v>10.8</v>
      </c>
      <c r="L389" s="121">
        <v>1759.84</v>
      </c>
      <c r="M389" s="143">
        <f>K389/L389</f>
        <v>0.006136921538321666</v>
      </c>
      <c r="N389" s="152">
        <v>246.8</v>
      </c>
      <c r="O389" s="152">
        <f>M389*N389</f>
        <v>1.5145922356577872</v>
      </c>
      <c r="P389" s="152">
        <f>M389*60*1000</f>
        <v>368.21529229929996</v>
      </c>
      <c r="Q389" s="172">
        <f>P389*N389/1000</f>
        <v>90.87553413946723</v>
      </c>
      <c r="S389" s="90"/>
      <c r="T389" s="90"/>
    </row>
    <row r="390" spans="1:20" ht="12.75" customHeight="1">
      <c r="A390" s="899"/>
      <c r="B390" s="35">
        <v>4</v>
      </c>
      <c r="C390" s="34" t="s">
        <v>371</v>
      </c>
      <c r="D390" s="35">
        <v>12</v>
      </c>
      <c r="E390" s="35">
        <v>1963</v>
      </c>
      <c r="F390" s="273">
        <v>6.9</v>
      </c>
      <c r="G390" s="273">
        <v>0.91</v>
      </c>
      <c r="H390" s="273">
        <v>1.92</v>
      </c>
      <c r="I390" s="273">
        <v>4.07</v>
      </c>
      <c r="J390" s="121">
        <v>528.5</v>
      </c>
      <c r="K390" s="273">
        <v>4.07</v>
      </c>
      <c r="L390" s="121">
        <v>528.5</v>
      </c>
      <c r="M390" s="143">
        <f>K390/L390</f>
        <v>0.007701040681173132</v>
      </c>
      <c r="N390" s="152">
        <v>246.8</v>
      </c>
      <c r="O390" s="142">
        <f>M390*N390</f>
        <v>1.900616840113529</v>
      </c>
      <c r="P390" s="152">
        <f>M390*60*1000</f>
        <v>462.0624408703879</v>
      </c>
      <c r="Q390" s="172">
        <f>P390*N390/1000</f>
        <v>114.03701040681173</v>
      </c>
      <c r="S390" s="90"/>
      <c r="T390" s="90"/>
    </row>
    <row r="391" spans="1:20" ht="12.75" customHeight="1">
      <c r="A391" s="899"/>
      <c r="B391" s="35">
        <v>5</v>
      </c>
      <c r="C391" s="34" t="s">
        <v>372</v>
      </c>
      <c r="D391" s="35">
        <v>32</v>
      </c>
      <c r="E391" s="35">
        <v>1977</v>
      </c>
      <c r="F391" s="273">
        <v>26</v>
      </c>
      <c r="G391" s="273">
        <v>2.25</v>
      </c>
      <c r="H391" s="273">
        <v>7.04</v>
      </c>
      <c r="I391" s="273">
        <v>16.74</v>
      </c>
      <c r="J391" s="121">
        <v>1794.45</v>
      </c>
      <c r="K391" s="273">
        <v>16.74</v>
      </c>
      <c r="L391" s="121">
        <v>1794.45</v>
      </c>
      <c r="M391" s="143">
        <f>K391/L391</f>
        <v>0.009328763688038116</v>
      </c>
      <c r="N391" s="152">
        <v>246.8</v>
      </c>
      <c r="O391" s="142">
        <f>M391*N391</f>
        <v>2.302338878207807</v>
      </c>
      <c r="P391" s="152">
        <f>M391*60*1000</f>
        <v>559.725821282287</v>
      </c>
      <c r="Q391" s="172">
        <f>P391*N391/1000</f>
        <v>138.14033269246846</v>
      </c>
      <c r="S391" s="90"/>
      <c r="T391" s="90"/>
    </row>
    <row r="392" spans="1:20" ht="12.75" customHeight="1">
      <c r="A392" s="899"/>
      <c r="B392" s="35">
        <v>6</v>
      </c>
      <c r="C392" s="34"/>
      <c r="D392" s="35"/>
      <c r="E392" s="35"/>
      <c r="F392" s="273"/>
      <c r="G392" s="273"/>
      <c r="H392" s="273"/>
      <c r="I392" s="273"/>
      <c r="J392" s="121"/>
      <c r="K392" s="273"/>
      <c r="L392" s="121"/>
      <c r="M392" s="143"/>
      <c r="N392" s="152"/>
      <c r="O392" s="142"/>
      <c r="P392" s="152"/>
      <c r="Q392" s="172"/>
      <c r="S392" s="90"/>
      <c r="T392" s="90"/>
    </row>
    <row r="393" spans="1:20" ht="12.75" customHeight="1">
      <c r="A393" s="899"/>
      <c r="B393" s="35">
        <v>7</v>
      </c>
      <c r="C393" s="34"/>
      <c r="D393" s="144"/>
      <c r="E393" s="144"/>
      <c r="F393" s="366"/>
      <c r="G393" s="366"/>
      <c r="H393" s="366"/>
      <c r="I393" s="366"/>
      <c r="J393" s="368"/>
      <c r="K393" s="366"/>
      <c r="L393" s="368"/>
      <c r="M393" s="144"/>
      <c r="N393" s="144"/>
      <c r="O393" s="145"/>
      <c r="P393" s="145"/>
      <c r="Q393" s="146"/>
      <c r="S393" s="90"/>
      <c r="T393" s="90"/>
    </row>
    <row r="394" spans="1:20" ht="16.5" customHeight="1" thickBot="1">
      <c r="A394" s="900"/>
      <c r="B394" s="93"/>
      <c r="C394" s="92"/>
      <c r="D394" s="93"/>
      <c r="E394" s="93"/>
      <c r="F394" s="402"/>
      <c r="G394" s="402"/>
      <c r="H394" s="402"/>
      <c r="I394" s="402"/>
      <c r="J394" s="397"/>
      <c r="K394" s="402"/>
      <c r="L394" s="397"/>
      <c r="M394" s="398"/>
      <c r="N394" s="396"/>
      <c r="O394" s="399"/>
      <c r="P394" s="175"/>
      <c r="Q394" s="176"/>
      <c r="S394" s="90"/>
      <c r="T394" s="90"/>
    </row>
    <row r="395" spans="1:20" ht="12.75">
      <c r="A395" s="866" t="s">
        <v>30</v>
      </c>
      <c r="B395" s="236">
        <v>1</v>
      </c>
      <c r="C395" s="282" t="s">
        <v>201</v>
      </c>
      <c r="D395" s="236">
        <v>45</v>
      </c>
      <c r="E395" s="236">
        <v>1972</v>
      </c>
      <c r="F395" s="567">
        <v>37.7</v>
      </c>
      <c r="G395" s="567">
        <v>3.49</v>
      </c>
      <c r="H395" s="567">
        <v>7.2</v>
      </c>
      <c r="I395" s="567">
        <v>27.03</v>
      </c>
      <c r="J395" s="580">
        <v>1840.92</v>
      </c>
      <c r="K395" s="567">
        <v>27.03</v>
      </c>
      <c r="L395" s="371">
        <v>1840.92</v>
      </c>
      <c r="M395" s="298">
        <f>K395/L395</f>
        <v>0.014682875953327684</v>
      </c>
      <c r="N395" s="297">
        <v>246.8</v>
      </c>
      <c r="O395" s="297">
        <f>M395*N395</f>
        <v>3.6237337852812725</v>
      </c>
      <c r="P395" s="297">
        <f>M395*60*1000</f>
        <v>880.9725571996611</v>
      </c>
      <c r="Q395" s="299">
        <f>P395*N395/1000</f>
        <v>217.42402711687635</v>
      </c>
      <c r="S395" s="90"/>
      <c r="T395" s="90"/>
    </row>
    <row r="396" spans="1:20" ht="12.75">
      <c r="A396" s="867"/>
      <c r="B396" s="237">
        <v>2</v>
      </c>
      <c r="C396" s="284" t="s">
        <v>375</v>
      </c>
      <c r="D396" s="237">
        <v>36</v>
      </c>
      <c r="E396" s="237">
        <v>1972</v>
      </c>
      <c r="F396" s="300">
        <v>32.567</v>
      </c>
      <c r="G396" s="300">
        <v>2.583507</v>
      </c>
      <c r="H396" s="300">
        <v>5.76</v>
      </c>
      <c r="I396" s="300">
        <v>24.26</v>
      </c>
      <c r="J396" s="291">
        <v>1516.82</v>
      </c>
      <c r="K396" s="300">
        <v>23.35</v>
      </c>
      <c r="L396" s="291">
        <v>1461.52</v>
      </c>
      <c r="M396" s="302">
        <f>K396/L396</f>
        <v>0.01597651759811703</v>
      </c>
      <c r="N396" s="297">
        <v>246.8</v>
      </c>
      <c r="O396" s="301">
        <f>M396*N396</f>
        <v>3.943004543215283</v>
      </c>
      <c r="P396" s="297">
        <f>M396*60*1000</f>
        <v>958.5910558870219</v>
      </c>
      <c r="Q396" s="303">
        <f>P396*N396/1000</f>
        <v>236.580272592917</v>
      </c>
      <c r="S396" s="90"/>
      <c r="T396" s="90"/>
    </row>
    <row r="397" spans="1:20" ht="12.75">
      <c r="A397" s="867"/>
      <c r="B397" s="237">
        <v>3</v>
      </c>
      <c r="C397" s="284" t="s">
        <v>373</v>
      </c>
      <c r="D397" s="237">
        <v>28</v>
      </c>
      <c r="E397" s="237">
        <v>1963</v>
      </c>
      <c r="F397" s="300">
        <v>22.664</v>
      </c>
      <c r="G397" s="300">
        <v>2.856</v>
      </c>
      <c r="H397" s="300">
        <v>0</v>
      </c>
      <c r="I397" s="300">
        <v>19.808</v>
      </c>
      <c r="J397" s="291">
        <v>1271.69</v>
      </c>
      <c r="K397" s="300">
        <v>11.87</v>
      </c>
      <c r="L397" s="291">
        <v>714.34</v>
      </c>
      <c r="M397" s="302">
        <f>K397/L397</f>
        <v>0.016616737127978273</v>
      </c>
      <c r="N397" s="297">
        <v>246.8</v>
      </c>
      <c r="O397" s="301">
        <f>M397*N397</f>
        <v>4.101010723185038</v>
      </c>
      <c r="P397" s="297">
        <f>M397*60*1000</f>
        <v>997.0042276786963</v>
      </c>
      <c r="Q397" s="303">
        <f>P397*N397/1000</f>
        <v>246.06064339110227</v>
      </c>
      <c r="S397" s="90"/>
      <c r="T397" s="90"/>
    </row>
    <row r="398" spans="1:20" ht="12.75">
      <c r="A398" s="867"/>
      <c r="B398" s="237">
        <v>4</v>
      </c>
      <c r="C398" s="284" t="s">
        <v>374</v>
      </c>
      <c r="D398" s="237">
        <v>40</v>
      </c>
      <c r="E398" s="237">
        <v>1978</v>
      </c>
      <c r="F398" s="300">
        <v>45.8</v>
      </c>
      <c r="G398" s="300">
        <v>3.7</v>
      </c>
      <c r="H398" s="300">
        <v>6.4</v>
      </c>
      <c r="I398" s="300">
        <v>35.71</v>
      </c>
      <c r="J398" s="291">
        <v>2108.1</v>
      </c>
      <c r="K398" s="300">
        <v>35.71</v>
      </c>
      <c r="L398" s="291">
        <v>2108.1</v>
      </c>
      <c r="M398" s="302">
        <f>K398/L398</f>
        <v>0.01693942412599023</v>
      </c>
      <c r="N398" s="297">
        <v>246.8</v>
      </c>
      <c r="O398" s="301">
        <f>M398*N398</f>
        <v>4.180649874294389</v>
      </c>
      <c r="P398" s="297">
        <f>M398*60*1000</f>
        <v>1016.3654475594137</v>
      </c>
      <c r="Q398" s="303">
        <f>P398*N398/1000</f>
        <v>250.83899245766332</v>
      </c>
      <c r="S398" s="90"/>
      <c r="T398" s="90"/>
    </row>
    <row r="399" spans="1:20" ht="12.75">
      <c r="A399" s="867"/>
      <c r="B399" s="237">
        <v>5</v>
      </c>
      <c r="C399" s="284"/>
      <c r="D399" s="285"/>
      <c r="E399" s="285"/>
      <c r="F399" s="367"/>
      <c r="G399" s="367"/>
      <c r="H399" s="367"/>
      <c r="I399" s="367"/>
      <c r="J399" s="369"/>
      <c r="K399" s="367"/>
      <c r="L399" s="369"/>
      <c r="M399" s="285"/>
      <c r="N399" s="285"/>
      <c r="O399" s="310"/>
      <c r="P399" s="311"/>
      <c r="Q399" s="286"/>
      <c r="S399" s="90"/>
      <c r="T399" s="90"/>
    </row>
    <row r="400" spans="1:20" ht="12.75">
      <c r="A400" s="867"/>
      <c r="B400" s="237">
        <v>6</v>
      </c>
      <c r="C400" s="284"/>
      <c r="D400" s="237"/>
      <c r="E400" s="237"/>
      <c r="F400" s="300"/>
      <c r="G400" s="300"/>
      <c r="H400" s="300"/>
      <c r="I400" s="300"/>
      <c r="J400" s="291"/>
      <c r="K400" s="300"/>
      <c r="L400" s="291"/>
      <c r="M400" s="302"/>
      <c r="N400" s="301"/>
      <c r="O400" s="400"/>
      <c r="P400" s="301"/>
      <c r="Q400" s="303"/>
      <c r="S400" s="90"/>
      <c r="T400" s="90"/>
    </row>
    <row r="401" spans="1:20" ht="12.75">
      <c r="A401" s="867"/>
      <c r="B401" s="237">
        <v>7</v>
      </c>
      <c r="C401" s="284"/>
      <c r="D401" s="237"/>
      <c r="E401" s="237"/>
      <c r="F401" s="300"/>
      <c r="G401" s="300"/>
      <c r="H401" s="300"/>
      <c r="I401" s="300"/>
      <c r="J401" s="291"/>
      <c r="K401" s="300"/>
      <c r="L401" s="291"/>
      <c r="M401" s="302"/>
      <c r="N401" s="301"/>
      <c r="O401" s="400"/>
      <c r="P401" s="301"/>
      <c r="Q401" s="303"/>
      <c r="S401" s="90"/>
      <c r="T401" s="90"/>
    </row>
    <row r="402" spans="1:20" ht="13.5" thickBot="1">
      <c r="A402" s="869"/>
      <c r="B402" s="251">
        <v>8</v>
      </c>
      <c r="C402" s="288"/>
      <c r="D402" s="251"/>
      <c r="E402" s="251"/>
      <c r="F402" s="304"/>
      <c r="G402" s="304"/>
      <c r="H402" s="304"/>
      <c r="I402" s="304"/>
      <c r="J402" s="293"/>
      <c r="K402" s="304"/>
      <c r="L402" s="293"/>
      <c r="M402" s="306"/>
      <c r="N402" s="305"/>
      <c r="O402" s="401"/>
      <c r="P402" s="305"/>
      <c r="Q402" s="307"/>
      <c r="S402" s="90"/>
      <c r="T402" s="90"/>
    </row>
    <row r="403" spans="1:20" ht="12.75">
      <c r="A403" s="905" t="s">
        <v>12</v>
      </c>
      <c r="B403" s="39">
        <v>1</v>
      </c>
      <c r="C403" s="243" t="s">
        <v>376</v>
      </c>
      <c r="D403" s="39">
        <v>24</v>
      </c>
      <c r="E403" s="39">
        <v>1965</v>
      </c>
      <c r="F403" s="575">
        <v>24.172</v>
      </c>
      <c r="G403" s="575">
        <v>1.53</v>
      </c>
      <c r="H403" s="575">
        <v>3.84</v>
      </c>
      <c r="I403" s="575">
        <v>18.8</v>
      </c>
      <c r="J403" s="376">
        <v>1116.83</v>
      </c>
      <c r="K403" s="575">
        <v>16.5</v>
      </c>
      <c r="L403" s="372">
        <v>982.04</v>
      </c>
      <c r="M403" s="231">
        <f aca="true" t="shared" si="76" ref="M403:M408">K403/L403</f>
        <v>0.016801759602460185</v>
      </c>
      <c r="N403" s="316">
        <v>246.8</v>
      </c>
      <c r="O403" s="181">
        <f aca="true" t="shared" si="77" ref="O403:O408">M403*N403</f>
        <v>4.146674269887174</v>
      </c>
      <c r="P403" s="181">
        <f aca="true" t="shared" si="78" ref="P403:P408">M403*60*1000</f>
        <v>1008.1055761476113</v>
      </c>
      <c r="Q403" s="317">
        <f aca="true" t="shared" si="79" ref="Q403:Q408">P403*N403/1000</f>
        <v>248.80045619323047</v>
      </c>
      <c r="S403" s="90"/>
      <c r="T403" s="90"/>
    </row>
    <row r="404" spans="1:20" ht="12.75">
      <c r="A404" s="864"/>
      <c r="B404" s="41">
        <v>2</v>
      </c>
      <c r="C404" s="49" t="s">
        <v>377</v>
      </c>
      <c r="D404" s="41">
        <v>25</v>
      </c>
      <c r="E404" s="41">
        <v>1964</v>
      </c>
      <c r="F404" s="189">
        <v>23.971</v>
      </c>
      <c r="G404" s="189">
        <v>1.33</v>
      </c>
      <c r="H404" s="189">
        <v>3.84</v>
      </c>
      <c r="I404" s="189">
        <v>18.77</v>
      </c>
      <c r="J404" s="329">
        <v>1114.14</v>
      </c>
      <c r="K404" s="189">
        <v>16.11</v>
      </c>
      <c r="L404" s="329">
        <v>954.2</v>
      </c>
      <c r="M404" s="321">
        <f t="shared" si="76"/>
        <v>0.01688325298679522</v>
      </c>
      <c r="N404" s="316">
        <v>246.8</v>
      </c>
      <c r="O404" s="322">
        <f t="shared" si="77"/>
        <v>4.166786837141061</v>
      </c>
      <c r="P404" s="181">
        <f t="shared" si="78"/>
        <v>1012.9951792077132</v>
      </c>
      <c r="Q404" s="323">
        <f t="shared" si="79"/>
        <v>250.00721022846363</v>
      </c>
      <c r="S404" s="90"/>
      <c r="T404" s="90"/>
    </row>
    <row r="405" spans="1:20" ht="12.75">
      <c r="A405" s="864"/>
      <c r="B405" s="41">
        <v>3</v>
      </c>
      <c r="C405" s="49" t="s">
        <v>601</v>
      </c>
      <c r="D405" s="41">
        <v>9</v>
      </c>
      <c r="E405" s="41">
        <v>1968</v>
      </c>
      <c r="F405" s="189">
        <v>9</v>
      </c>
      <c r="G405" s="189">
        <v>0.561</v>
      </c>
      <c r="H405" s="189">
        <v>1.44</v>
      </c>
      <c r="I405" s="189">
        <v>7</v>
      </c>
      <c r="J405" s="329">
        <v>412.22</v>
      </c>
      <c r="K405" s="189">
        <v>7</v>
      </c>
      <c r="L405" s="329">
        <v>412.22</v>
      </c>
      <c r="M405" s="321">
        <f t="shared" si="76"/>
        <v>0.01698122361845616</v>
      </c>
      <c r="N405" s="316">
        <v>246.8</v>
      </c>
      <c r="O405" s="322">
        <f t="shared" si="77"/>
        <v>4.19096598903498</v>
      </c>
      <c r="P405" s="181">
        <f t="shared" si="78"/>
        <v>1018.8734171073696</v>
      </c>
      <c r="Q405" s="323">
        <f t="shared" si="79"/>
        <v>251.45795934209883</v>
      </c>
      <c r="S405" s="90"/>
      <c r="T405" s="90"/>
    </row>
    <row r="406" spans="1:20" ht="12.75">
      <c r="A406" s="864"/>
      <c r="B406" s="41">
        <v>4</v>
      </c>
      <c r="C406" s="49" t="s">
        <v>602</v>
      </c>
      <c r="D406" s="41">
        <v>13</v>
      </c>
      <c r="E406" s="41">
        <v>1958</v>
      </c>
      <c r="F406" s="189">
        <v>14.848</v>
      </c>
      <c r="G406" s="189">
        <v>0.36</v>
      </c>
      <c r="H406" s="189">
        <v>1.45</v>
      </c>
      <c r="I406" s="189">
        <v>13.03</v>
      </c>
      <c r="J406" s="329">
        <v>693.99</v>
      </c>
      <c r="K406" s="189">
        <v>4.92</v>
      </c>
      <c r="L406" s="329">
        <v>262.18</v>
      </c>
      <c r="M406" s="321">
        <f t="shared" si="76"/>
        <v>0.018765733465558012</v>
      </c>
      <c r="N406" s="316">
        <v>246.8</v>
      </c>
      <c r="O406" s="322">
        <f t="shared" si="77"/>
        <v>4.631383019299718</v>
      </c>
      <c r="P406" s="181">
        <f t="shared" si="78"/>
        <v>1125.9440079334809</v>
      </c>
      <c r="Q406" s="323">
        <f t="shared" si="79"/>
        <v>277.88298115798307</v>
      </c>
      <c r="S406" s="90"/>
      <c r="T406" s="90"/>
    </row>
    <row r="407" spans="1:20" ht="12.75">
      <c r="A407" s="864"/>
      <c r="B407" s="41">
        <v>5</v>
      </c>
      <c r="C407" s="49" t="s">
        <v>202</v>
      </c>
      <c r="D407" s="41">
        <v>47</v>
      </c>
      <c r="E407" s="41">
        <v>1981</v>
      </c>
      <c r="F407" s="189">
        <v>36.564</v>
      </c>
      <c r="G407" s="189">
        <v>0.42</v>
      </c>
      <c r="H407" s="189">
        <v>2.65</v>
      </c>
      <c r="I407" s="189">
        <v>33.46</v>
      </c>
      <c r="J407" s="329">
        <v>1526.37</v>
      </c>
      <c r="K407" s="189">
        <v>32.73</v>
      </c>
      <c r="L407" s="329">
        <v>1491.96</v>
      </c>
      <c r="M407" s="321">
        <f t="shared" si="76"/>
        <v>0.021937585458055173</v>
      </c>
      <c r="N407" s="316">
        <v>246.8</v>
      </c>
      <c r="O407" s="322">
        <f t="shared" si="77"/>
        <v>5.414196091048017</v>
      </c>
      <c r="P407" s="181">
        <f t="shared" si="78"/>
        <v>1316.2551274833104</v>
      </c>
      <c r="Q407" s="323">
        <f t="shared" si="79"/>
        <v>324.851765462881</v>
      </c>
      <c r="S407" s="90"/>
      <c r="T407" s="90"/>
    </row>
    <row r="408" spans="1:20" ht="12.75">
      <c r="A408" s="864"/>
      <c r="B408" s="41">
        <v>6</v>
      </c>
      <c r="C408" s="49" t="s">
        <v>600</v>
      </c>
      <c r="D408" s="41">
        <v>18</v>
      </c>
      <c r="E408" s="41">
        <v>1967</v>
      </c>
      <c r="F408" s="189">
        <v>15.7</v>
      </c>
      <c r="G408" s="189">
        <v>1.02</v>
      </c>
      <c r="H408" s="189">
        <v>0</v>
      </c>
      <c r="I408" s="189">
        <v>14.64</v>
      </c>
      <c r="J408" s="329">
        <v>597.08</v>
      </c>
      <c r="K408" s="189">
        <v>14.64</v>
      </c>
      <c r="L408" s="329">
        <v>597.08</v>
      </c>
      <c r="M408" s="321">
        <f t="shared" si="76"/>
        <v>0.02451932739331413</v>
      </c>
      <c r="N408" s="316">
        <v>246.8</v>
      </c>
      <c r="O408" s="322">
        <f t="shared" si="77"/>
        <v>6.051370000669927</v>
      </c>
      <c r="P408" s="181">
        <f t="shared" si="78"/>
        <v>1471.1596435988477</v>
      </c>
      <c r="Q408" s="323">
        <f t="shared" si="79"/>
        <v>363.08220004019563</v>
      </c>
      <c r="S408" s="90"/>
      <c r="T408" s="90"/>
    </row>
    <row r="409" spans="1:20" ht="12.75">
      <c r="A409" s="864"/>
      <c r="B409" s="41">
        <v>7</v>
      </c>
      <c r="C409" s="49"/>
      <c r="D409" s="41"/>
      <c r="E409" s="41"/>
      <c r="F409" s="327"/>
      <c r="G409" s="327"/>
      <c r="H409" s="327"/>
      <c r="I409" s="327"/>
      <c r="J409" s="329"/>
      <c r="K409" s="327"/>
      <c r="L409" s="329"/>
      <c r="M409" s="321"/>
      <c r="N409" s="316"/>
      <c r="O409" s="322"/>
      <c r="P409" s="316"/>
      <c r="Q409" s="323"/>
      <c r="S409" s="90"/>
      <c r="T409" s="90"/>
    </row>
    <row r="410" spans="1:20" ht="13.5" thickBot="1">
      <c r="A410" s="865"/>
      <c r="B410" s="46">
        <v>8</v>
      </c>
      <c r="C410" s="51"/>
      <c r="D410" s="46"/>
      <c r="E410" s="46"/>
      <c r="F410" s="328"/>
      <c r="G410" s="328"/>
      <c r="H410" s="328"/>
      <c r="I410" s="328"/>
      <c r="J410" s="373"/>
      <c r="K410" s="328"/>
      <c r="L410" s="373"/>
      <c r="M410" s="318"/>
      <c r="N410" s="319"/>
      <c r="O410" s="319"/>
      <c r="P410" s="319"/>
      <c r="Q410" s="320"/>
      <c r="S410" s="90"/>
      <c r="T410" s="90"/>
    </row>
    <row r="411" spans="19:20" ht="12.75">
      <c r="S411" s="90"/>
      <c r="T411" s="90"/>
    </row>
    <row r="412" spans="19:20" ht="12.75">
      <c r="S412" s="90"/>
      <c r="T412" s="90"/>
    </row>
    <row r="413" spans="19:20" ht="12.75">
      <c r="S413" s="90"/>
      <c r="T413" s="90"/>
    </row>
    <row r="414" spans="19:20" ht="12.75">
      <c r="S414" s="90"/>
      <c r="T414" s="90"/>
    </row>
    <row r="415" spans="19:20" ht="12.75">
      <c r="S415" s="90"/>
      <c r="T415" s="90"/>
    </row>
    <row r="416" spans="19:20" ht="12.75">
      <c r="S416" s="90"/>
      <c r="T416" s="90"/>
    </row>
    <row r="417" spans="1:20" ht="15">
      <c r="A417" s="906" t="s">
        <v>65</v>
      </c>
      <c r="B417" s="906"/>
      <c r="C417" s="906"/>
      <c r="D417" s="906"/>
      <c r="E417" s="906"/>
      <c r="F417" s="906"/>
      <c r="G417" s="906"/>
      <c r="H417" s="906"/>
      <c r="I417" s="906"/>
      <c r="J417" s="906"/>
      <c r="K417" s="906"/>
      <c r="L417" s="906"/>
      <c r="M417" s="906"/>
      <c r="N417" s="906"/>
      <c r="O417" s="906"/>
      <c r="P417" s="906"/>
      <c r="Q417" s="906"/>
      <c r="S417" s="90"/>
      <c r="T417" s="90"/>
    </row>
    <row r="418" spans="1:20" ht="13.5" thickBot="1">
      <c r="A418" s="883" t="s">
        <v>603</v>
      </c>
      <c r="B418" s="883"/>
      <c r="C418" s="883"/>
      <c r="D418" s="883"/>
      <c r="E418" s="883"/>
      <c r="F418" s="883"/>
      <c r="G418" s="883"/>
      <c r="H418" s="883"/>
      <c r="I418" s="883"/>
      <c r="J418" s="883"/>
      <c r="K418" s="883"/>
      <c r="L418" s="883"/>
      <c r="M418" s="883"/>
      <c r="N418" s="883"/>
      <c r="O418" s="883"/>
      <c r="P418" s="883"/>
      <c r="Q418" s="883"/>
      <c r="S418" s="90"/>
      <c r="T418" s="90"/>
    </row>
    <row r="419" spans="1:20" ht="12.75" customHeight="1">
      <c r="A419" s="919" t="s">
        <v>1</v>
      </c>
      <c r="B419" s="922" t="s">
        <v>0</v>
      </c>
      <c r="C419" s="858" t="s">
        <v>2</v>
      </c>
      <c r="D419" s="858" t="s">
        <v>3</v>
      </c>
      <c r="E419" s="858" t="s">
        <v>13</v>
      </c>
      <c r="F419" s="926" t="s">
        <v>14</v>
      </c>
      <c r="G419" s="926"/>
      <c r="H419" s="926"/>
      <c r="I419" s="926"/>
      <c r="J419" s="858" t="s">
        <v>4</v>
      </c>
      <c r="K419" s="858" t="s">
        <v>15</v>
      </c>
      <c r="L419" s="858" t="s">
        <v>5</v>
      </c>
      <c r="M419" s="858" t="s">
        <v>6</v>
      </c>
      <c r="N419" s="858" t="s">
        <v>16</v>
      </c>
      <c r="O419" s="858" t="s">
        <v>17</v>
      </c>
      <c r="P419" s="858" t="s">
        <v>25</v>
      </c>
      <c r="Q419" s="886" t="s">
        <v>26</v>
      </c>
      <c r="S419" s="90"/>
      <c r="T419" s="90"/>
    </row>
    <row r="420" spans="1:20" s="2" customFormat="1" ht="33.75">
      <c r="A420" s="920"/>
      <c r="B420" s="923"/>
      <c r="C420" s="917"/>
      <c r="D420" s="917"/>
      <c r="E420" s="917"/>
      <c r="F420" s="36" t="s">
        <v>18</v>
      </c>
      <c r="G420" s="36" t="s">
        <v>19</v>
      </c>
      <c r="H420" s="36" t="s">
        <v>20</v>
      </c>
      <c r="I420" s="36" t="s">
        <v>21</v>
      </c>
      <c r="J420" s="917"/>
      <c r="K420" s="917"/>
      <c r="L420" s="917"/>
      <c r="M420" s="917"/>
      <c r="N420" s="917"/>
      <c r="O420" s="917"/>
      <c r="P420" s="917"/>
      <c r="Q420" s="918"/>
      <c r="S420" s="90"/>
      <c r="T420" s="90"/>
    </row>
    <row r="421" spans="1:20" s="3" customFormat="1" ht="13.5" customHeight="1" thickBot="1">
      <c r="A421" s="921"/>
      <c r="B421" s="924"/>
      <c r="C421" s="925"/>
      <c r="D421" s="60" t="s">
        <v>7</v>
      </c>
      <c r="E421" s="60" t="s">
        <v>8</v>
      </c>
      <c r="F421" s="60" t="s">
        <v>9</v>
      </c>
      <c r="G421" s="60" t="s">
        <v>9</v>
      </c>
      <c r="H421" s="60" t="s">
        <v>9</v>
      </c>
      <c r="I421" s="60" t="s">
        <v>9</v>
      </c>
      <c r="J421" s="60" t="s">
        <v>22</v>
      </c>
      <c r="K421" s="60" t="s">
        <v>9</v>
      </c>
      <c r="L421" s="60" t="s">
        <v>22</v>
      </c>
      <c r="M421" s="60" t="s">
        <v>23</v>
      </c>
      <c r="N421" s="60" t="s">
        <v>10</v>
      </c>
      <c r="O421" s="60" t="s">
        <v>24</v>
      </c>
      <c r="P421" s="60" t="s">
        <v>27</v>
      </c>
      <c r="Q421" s="62" t="s">
        <v>28</v>
      </c>
      <c r="S421" s="90"/>
      <c r="T421" s="90"/>
    </row>
    <row r="422" spans="1:20" ht="12.75">
      <c r="A422" s="892" t="s">
        <v>11</v>
      </c>
      <c r="B422" s="345">
        <v>1</v>
      </c>
      <c r="C422" s="478" t="s">
        <v>378</v>
      </c>
      <c r="D422" s="206">
        <v>39</v>
      </c>
      <c r="E422" s="206">
        <v>1985</v>
      </c>
      <c r="F422" s="698">
        <f aca="true" t="shared" si="80" ref="F422:F461">G422+H422+I422</f>
        <v>15.73</v>
      </c>
      <c r="G422" s="698">
        <v>4.13</v>
      </c>
      <c r="H422" s="698">
        <v>6.32</v>
      </c>
      <c r="I422" s="698">
        <v>5.28</v>
      </c>
      <c r="J422" s="704">
        <v>2285.27</v>
      </c>
      <c r="K422" s="698">
        <v>5.28</v>
      </c>
      <c r="L422" s="704">
        <v>2285.27</v>
      </c>
      <c r="M422" s="673">
        <f aca="true" t="shared" si="81" ref="M422:M461">K422/L422</f>
        <v>0.0023104490935425574</v>
      </c>
      <c r="N422" s="674">
        <v>316.2</v>
      </c>
      <c r="O422" s="675">
        <f aca="true" t="shared" si="82" ref="O422:O461">M422*N422</f>
        <v>0.7305640033781566</v>
      </c>
      <c r="P422" s="675">
        <f aca="true" t="shared" si="83" ref="P422:P461">M422*60*1000</f>
        <v>138.62694561255344</v>
      </c>
      <c r="Q422" s="676">
        <f aca="true" t="shared" si="84" ref="Q422:Q461">P422*N422/1000</f>
        <v>43.833840202689395</v>
      </c>
      <c r="R422" s="6"/>
      <c r="S422" s="90"/>
      <c r="T422" s="90"/>
    </row>
    <row r="423" spans="1:20" ht="12.75">
      <c r="A423" s="855"/>
      <c r="B423" s="128">
        <v>2</v>
      </c>
      <c r="C423" s="479" t="s">
        <v>604</v>
      </c>
      <c r="D423" s="208">
        <v>45</v>
      </c>
      <c r="E423" s="208">
        <v>1975</v>
      </c>
      <c r="F423" s="391">
        <f t="shared" si="80"/>
        <v>15.84</v>
      </c>
      <c r="G423" s="391">
        <v>3.11</v>
      </c>
      <c r="H423" s="391">
        <v>7.2</v>
      </c>
      <c r="I423" s="391">
        <v>5.53</v>
      </c>
      <c r="J423" s="393">
        <v>2325.22</v>
      </c>
      <c r="K423" s="391">
        <v>5.53</v>
      </c>
      <c r="L423" s="393">
        <v>2325.22</v>
      </c>
      <c r="M423" s="160">
        <f t="shared" si="81"/>
        <v>0.002378269583093213</v>
      </c>
      <c r="N423" s="161">
        <v>316.2</v>
      </c>
      <c r="O423" s="662">
        <f t="shared" si="82"/>
        <v>0.7520088421740739</v>
      </c>
      <c r="P423" s="662">
        <f t="shared" si="83"/>
        <v>142.6961749855928</v>
      </c>
      <c r="Q423" s="162">
        <f t="shared" si="84"/>
        <v>45.12053053044444</v>
      </c>
      <c r="S423" s="90"/>
      <c r="T423" s="90"/>
    </row>
    <row r="424" spans="1:20" ht="12.75">
      <c r="A424" s="855"/>
      <c r="B424" s="128">
        <v>3</v>
      </c>
      <c r="C424" s="479" t="s">
        <v>380</v>
      </c>
      <c r="D424" s="208">
        <v>44</v>
      </c>
      <c r="E424" s="208">
        <v>1975</v>
      </c>
      <c r="F424" s="391">
        <f t="shared" si="80"/>
        <v>16.700000000000003</v>
      </c>
      <c r="G424" s="391">
        <v>3.33</v>
      </c>
      <c r="H424" s="391">
        <v>7.04</v>
      </c>
      <c r="I424" s="391">
        <v>6.33</v>
      </c>
      <c r="J424" s="393">
        <v>2309.11</v>
      </c>
      <c r="K424" s="391">
        <v>6.33</v>
      </c>
      <c r="L424" s="393">
        <v>2309.11</v>
      </c>
      <c r="M424" s="160">
        <f t="shared" si="81"/>
        <v>0.002741315918254219</v>
      </c>
      <c r="N424" s="161">
        <v>316.2</v>
      </c>
      <c r="O424" s="662">
        <f t="shared" si="82"/>
        <v>0.866804093351984</v>
      </c>
      <c r="P424" s="662">
        <f t="shared" si="83"/>
        <v>164.47895509525316</v>
      </c>
      <c r="Q424" s="162">
        <f t="shared" si="84"/>
        <v>52.00824560111904</v>
      </c>
      <c r="S424" s="90"/>
      <c r="T424" s="90"/>
    </row>
    <row r="425" spans="1:20" ht="12.75">
      <c r="A425" s="855"/>
      <c r="B425" s="128">
        <v>4</v>
      </c>
      <c r="C425" s="479" t="s">
        <v>379</v>
      </c>
      <c r="D425" s="208">
        <v>45</v>
      </c>
      <c r="E425" s="208">
        <v>1991</v>
      </c>
      <c r="F425" s="391">
        <f t="shared" si="80"/>
        <v>16.52</v>
      </c>
      <c r="G425" s="391">
        <v>3.76</v>
      </c>
      <c r="H425" s="391">
        <v>6.24</v>
      </c>
      <c r="I425" s="391">
        <v>6.52</v>
      </c>
      <c r="J425" s="393">
        <v>2321.73</v>
      </c>
      <c r="K425" s="391">
        <v>6.52</v>
      </c>
      <c r="L425" s="393">
        <v>2321.73</v>
      </c>
      <c r="M425" s="160">
        <f t="shared" si="81"/>
        <v>0.002808250744057233</v>
      </c>
      <c r="N425" s="161">
        <v>316.2</v>
      </c>
      <c r="O425" s="662">
        <f t="shared" si="82"/>
        <v>0.887968885270897</v>
      </c>
      <c r="P425" s="662">
        <f t="shared" si="83"/>
        <v>168.49504464343397</v>
      </c>
      <c r="Q425" s="162">
        <f t="shared" si="84"/>
        <v>53.27813311625382</v>
      </c>
      <c r="S425" s="90"/>
      <c r="T425" s="90"/>
    </row>
    <row r="426" spans="1:20" ht="12.75">
      <c r="A426" s="855"/>
      <c r="B426" s="128">
        <v>5</v>
      </c>
      <c r="C426" s="479" t="s">
        <v>384</v>
      </c>
      <c r="D426" s="208">
        <v>45</v>
      </c>
      <c r="E426" s="208">
        <v>1983</v>
      </c>
      <c r="F426" s="391">
        <f t="shared" si="80"/>
        <v>27.400000000000002</v>
      </c>
      <c r="G426" s="391">
        <v>3.26</v>
      </c>
      <c r="H426" s="391">
        <v>7.2</v>
      </c>
      <c r="I426" s="391">
        <v>16.94</v>
      </c>
      <c r="J426" s="393">
        <v>2323.8</v>
      </c>
      <c r="K426" s="391">
        <v>16.94</v>
      </c>
      <c r="L426" s="393">
        <v>2323.8</v>
      </c>
      <c r="M426" s="160">
        <f t="shared" si="81"/>
        <v>0.007289783974524486</v>
      </c>
      <c r="N426" s="161">
        <v>316.2</v>
      </c>
      <c r="O426" s="662">
        <f t="shared" si="82"/>
        <v>2.3050296927446423</v>
      </c>
      <c r="P426" s="662">
        <f t="shared" si="83"/>
        <v>437.38703847146917</v>
      </c>
      <c r="Q426" s="162">
        <f t="shared" si="84"/>
        <v>138.30178156467855</v>
      </c>
      <c r="S426" s="90"/>
      <c r="T426" s="90"/>
    </row>
    <row r="427" spans="1:20" ht="12.75">
      <c r="A427" s="855"/>
      <c r="B427" s="128">
        <v>6</v>
      </c>
      <c r="C427" s="479" t="s">
        <v>605</v>
      </c>
      <c r="D427" s="208">
        <v>20</v>
      </c>
      <c r="E427" s="208">
        <v>1979</v>
      </c>
      <c r="F427" s="391">
        <f t="shared" si="80"/>
        <v>18.71</v>
      </c>
      <c r="G427" s="391">
        <v>6.62</v>
      </c>
      <c r="H427" s="391">
        <v>3.38</v>
      </c>
      <c r="I427" s="391">
        <v>8.71</v>
      </c>
      <c r="J427" s="393">
        <v>1059.51</v>
      </c>
      <c r="K427" s="391">
        <v>8.71</v>
      </c>
      <c r="L427" s="393">
        <v>1059.51</v>
      </c>
      <c r="M427" s="160">
        <f t="shared" si="81"/>
        <v>0.008220781304565319</v>
      </c>
      <c r="N427" s="161">
        <v>316.2</v>
      </c>
      <c r="O427" s="662">
        <f t="shared" si="82"/>
        <v>2.599411048503554</v>
      </c>
      <c r="P427" s="662">
        <f t="shared" si="83"/>
        <v>493.24687827391915</v>
      </c>
      <c r="Q427" s="162">
        <f t="shared" si="84"/>
        <v>155.96466291021324</v>
      </c>
      <c r="S427" s="90"/>
      <c r="T427" s="90"/>
    </row>
    <row r="428" spans="1:20" ht="12.75">
      <c r="A428" s="855"/>
      <c r="B428" s="128">
        <v>7</v>
      </c>
      <c r="C428" s="479" t="s">
        <v>383</v>
      </c>
      <c r="D428" s="208">
        <v>30</v>
      </c>
      <c r="E428" s="208">
        <v>1986</v>
      </c>
      <c r="F428" s="391">
        <f t="shared" si="80"/>
        <v>20.229999999999997</v>
      </c>
      <c r="G428" s="391">
        <v>2.06</v>
      </c>
      <c r="H428" s="391">
        <v>4.8</v>
      </c>
      <c r="I428" s="391">
        <v>13.37</v>
      </c>
      <c r="J428" s="393">
        <v>1589.97</v>
      </c>
      <c r="K428" s="391">
        <v>13.37</v>
      </c>
      <c r="L428" s="393">
        <v>1589.97</v>
      </c>
      <c r="M428" s="160">
        <f t="shared" si="81"/>
        <v>0.008408963691138825</v>
      </c>
      <c r="N428" s="161">
        <v>316.2</v>
      </c>
      <c r="O428" s="662">
        <f t="shared" si="82"/>
        <v>2.6589143191380966</v>
      </c>
      <c r="P428" s="662">
        <f t="shared" si="83"/>
        <v>504.53782146832947</v>
      </c>
      <c r="Q428" s="162">
        <f t="shared" si="84"/>
        <v>159.53485914828576</v>
      </c>
      <c r="S428" s="90"/>
      <c r="T428" s="90"/>
    </row>
    <row r="429" spans="1:20" ht="12.75">
      <c r="A429" s="855"/>
      <c r="B429" s="128">
        <v>8</v>
      </c>
      <c r="C429" s="479" t="s">
        <v>381</v>
      </c>
      <c r="D429" s="208">
        <v>45</v>
      </c>
      <c r="E429" s="208">
        <v>1981</v>
      </c>
      <c r="F429" s="391">
        <f t="shared" si="80"/>
        <v>30.200000000000003</v>
      </c>
      <c r="G429" s="391">
        <v>3.43</v>
      </c>
      <c r="H429" s="391">
        <v>7.2</v>
      </c>
      <c r="I429" s="391">
        <v>19.57</v>
      </c>
      <c r="J429" s="393">
        <v>2323.16</v>
      </c>
      <c r="K429" s="391">
        <v>19.57</v>
      </c>
      <c r="L429" s="393">
        <v>2323.16</v>
      </c>
      <c r="M429" s="160">
        <f t="shared" si="81"/>
        <v>0.008423870934416915</v>
      </c>
      <c r="N429" s="161">
        <v>316.2</v>
      </c>
      <c r="O429" s="662">
        <f t="shared" si="82"/>
        <v>2.6636279894626287</v>
      </c>
      <c r="P429" s="662">
        <f t="shared" si="83"/>
        <v>505.43225606501494</v>
      </c>
      <c r="Q429" s="162">
        <f t="shared" si="84"/>
        <v>159.81767936775773</v>
      </c>
      <c r="S429" s="90"/>
      <c r="T429" s="90"/>
    </row>
    <row r="430" spans="1:20" ht="12.75">
      <c r="A430" s="855"/>
      <c r="B430" s="128">
        <v>9</v>
      </c>
      <c r="C430" s="479" t="s">
        <v>606</v>
      </c>
      <c r="D430" s="208">
        <v>53</v>
      </c>
      <c r="E430" s="208">
        <v>1982</v>
      </c>
      <c r="F430" s="391">
        <f t="shared" si="80"/>
        <v>41.91</v>
      </c>
      <c r="G430" s="391">
        <v>7.93</v>
      </c>
      <c r="H430" s="391">
        <v>8.48</v>
      </c>
      <c r="I430" s="391">
        <v>25.5</v>
      </c>
      <c r="J430" s="393">
        <v>3000.33</v>
      </c>
      <c r="K430" s="391">
        <v>25.5</v>
      </c>
      <c r="L430" s="393">
        <v>2935.85</v>
      </c>
      <c r="M430" s="160">
        <f t="shared" si="81"/>
        <v>0.008685729856770612</v>
      </c>
      <c r="N430" s="161">
        <v>316.2</v>
      </c>
      <c r="O430" s="662">
        <f t="shared" si="82"/>
        <v>2.7464277807108677</v>
      </c>
      <c r="P430" s="662">
        <f t="shared" si="83"/>
        <v>521.1437914062368</v>
      </c>
      <c r="Q430" s="162">
        <f t="shared" si="84"/>
        <v>164.7856668426521</v>
      </c>
      <c r="S430" s="90"/>
      <c r="T430" s="90"/>
    </row>
    <row r="431" spans="1:20" ht="13.5" thickBot="1">
      <c r="A431" s="856"/>
      <c r="B431" s="335">
        <v>10</v>
      </c>
      <c r="C431" s="480" t="s">
        <v>382</v>
      </c>
      <c r="D431" s="239">
        <v>60</v>
      </c>
      <c r="E431" s="239">
        <v>1989</v>
      </c>
      <c r="F431" s="392">
        <f t="shared" si="80"/>
        <v>35.849999999999994</v>
      </c>
      <c r="G431" s="392">
        <v>5.26</v>
      </c>
      <c r="H431" s="392">
        <v>9.6</v>
      </c>
      <c r="I431" s="392">
        <v>20.99</v>
      </c>
      <c r="J431" s="705">
        <v>2434.08</v>
      </c>
      <c r="K431" s="392">
        <v>20.99</v>
      </c>
      <c r="L431" s="705">
        <v>2362.11</v>
      </c>
      <c r="M431" s="403">
        <f t="shared" si="81"/>
        <v>0.008886123000198974</v>
      </c>
      <c r="N431" s="386">
        <v>316.2</v>
      </c>
      <c r="O431" s="387">
        <f t="shared" si="82"/>
        <v>2.8097920926629154</v>
      </c>
      <c r="P431" s="387">
        <f t="shared" si="83"/>
        <v>533.1673800119385</v>
      </c>
      <c r="Q431" s="388">
        <f t="shared" si="84"/>
        <v>168.58752555977495</v>
      </c>
      <c r="S431" s="90"/>
      <c r="T431" s="90"/>
    </row>
    <row r="432" spans="1:20" ht="11.25" customHeight="1">
      <c r="A432" s="893" t="s">
        <v>29</v>
      </c>
      <c r="B432" s="336">
        <v>1</v>
      </c>
      <c r="C432" s="481" t="s">
        <v>386</v>
      </c>
      <c r="D432" s="240">
        <v>75</v>
      </c>
      <c r="E432" s="240">
        <v>1981</v>
      </c>
      <c r="F432" s="699">
        <f t="shared" si="80"/>
        <v>53.849999999999994</v>
      </c>
      <c r="G432" s="699">
        <v>6.71</v>
      </c>
      <c r="H432" s="699">
        <v>11.84</v>
      </c>
      <c r="I432" s="699">
        <v>35.3</v>
      </c>
      <c r="J432" s="706">
        <v>4034.29</v>
      </c>
      <c r="K432" s="699">
        <v>35.3</v>
      </c>
      <c r="L432" s="706">
        <v>3952.66</v>
      </c>
      <c r="M432" s="677">
        <f t="shared" si="81"/>
        <v>0.008930694772634125</v>
      </c>
      <c r="N432" s="678">
        <v>316.2</v>
      </c>
      <c r="O432" s="679">
        <f t="shared" si="82"/>
        <v>2.8238856871069102</v>
      </c>
      <c r="P432" s="679">
        <f t="shared" si="83"/>
        <v>535.8416863580475</v>
      </c>
      <c r="Q432" s="680">
        <f t="shared" si="84"/>
        <v>169.4331412264146</v>
      </c>
      <c r="S432" s="90"/>
      <c r="T432" s="90"/>
    </row>
    <row r="433" spans="1:20" ht="12.75" customHeight="1">
      <c r="A433" s="894"/>
      <c r="B433" s="132">
        <v>2</v>
      </c>
      <c r="C433" s="482" t="s">
        <v>607</v>
      </c>
      <c r="D433" s="155">
        <v>76</v>
      </c>
      <c r="E433" s="155">
        <v>1985</v>
      </c>
      <c r="F433" s="200">
        <f t="shared" si="80"/>
        <v>54.7</v>
      </c>
      <c r="G433" s="200">
        <v>5.37</v>
      </c>
      <c r="H433" s="200">
        <v>12</v>
      </c>
      <c r="I433" s="200">
        <v>37.33</v>
      </c>
      <c r="J433" s="394">
        <v>4030.92</v>
      </c>
      <c r="K433" s="200">
        <v>37.33</v>
      </c>
      <c r="L433" s="394">
        <v>4030.92</v>
      </c>
      <c r="M433" s="163">
        <f t="shared" si="81"/>
        <v>0.009260913141416848</v>
      </c>
      <c r="N433" s="164">
        <v>316.2</v>
      </c>
      <c r="O433" s="165">
        <f t="shared" si="82"/>
        <v>2.9283007353160073</v>
      </c>
      <c r="P433" s="165">
        <f t="shared" si="83"/>
        <v>555.6547884850108</v>
      </c>
      <c r="Q433" s="166">
        <f t="shared" si="84"/>
        <v>175.6980441189604</v>
      </c>
      <c r="S433" s="90"/>
      <c r="T433" s="90"/>
    </row>
    <row r="434" spans="1:20" ht="12.75" customHeight="1">
      <c r="A434" s="894"/>
      <c r="B434" s="132">
        <v>3</v>
      </c>
      <c r="C434" s="482" t="s">
        <v>387</v>
      </c>
      <c r="D434" s="155">
        <v>45</v>
      </c>
      <c r="E434" s="155">
        <v>1987</v>
      </c>
      <c r="F434" s="200">
        <f t="shared" si="80"/>
        <v>33.2</v>
      </c>
      <c r="G434" s="200">
        <v>4.27</v>
      </c>
      <c r="H434" s="200">
        <v>7.2</v>
      </c>
      <c r="I434" s="200">
        <v>21.73</v>
      </c>
      <c r="J434" s="394">
        <v>2339.68</v>
      </c>
      <c r="K434" s="200">
        <v>21.73</v>
      </c>
      <c r="L434" s="394">
        <v>2339.68</v>
      </c>
      <c r="M434" s="163">
        <f t="shared" si="81"/>
        <v>0.009287594884770567</v>
      </c>
      <c r="N434" s="164">
        <v>316.2</v>
      </c>
      <c r="O434" s="165">
        <f t="shared" si="82"/>
        <v>2.936737502564453</v>
      </c>
      <c r="P434" s="165">
        <f t="shared" si="83"/>
        <v>557.255693086234</v>
      </c>
      <c r="Q434" s="166">
        <f t="shared" si="84"/>
        <v>176.2042501538672</v>
      </c>
      <c r="S434" s="90"/>
      <c r="T434" s="90"/>
    </row>
    <row r="435" spans="1:20" ht="12.75" customHeight="1">
      <c r="A435" s="894"/>
      <c r="B435" s="132">
        <v>4</v>
      </c>
      <c r="C435" s="482" t="s">
        <v>608</v>
      </c>
      <c r="D435" s="155">
        <v>43</v>
      </c>
      <c r="E435" s="155">
        <v>1977</v>
      </c>
      <c r="F435" s="200">
        <f t="shared" si="80"/>
        <v>31.11</v>
      </c>
      <c r="G435" s="200">
        <v>3.63</v>
      </c>
      <c r="H435" s="200">
        <v>6.88</v>
      </c>
      <c r="I435" s="200">
        <v>20.6</v>
      </c>
      <c r="J435" s="394">
        <v>2320.79</v>
      </c>
      <c r="K435" s="200">
        <v>20.6</v>
      </c>
      <c r="L435" s="394">
        <v>2193.02</v>
      </c>
      <c r="M435" s="163">
        <f t="shared" si="81"/>
        <v>0.009393439184321166</v>
      </c>
      <c r="N435" s="164">
        <v>316.2</v>
      </c>
      <c r="O435" s="165">
        <f t="shared" si="82"/>
        <v>2.9702054700823526</v>
      </c>
      <c r="P435" s="165">
        <f t="shared" si="83"/>
        <v>563.60635105927</v>
      </c>
      <c r="Q435" s="166">
        <f t="shared" si="84"/>
        <v>178.21232820494114</v>
      </c>
      <c r="S435" s="90"/>
      <c r="T435" s="90"/>
    </row>
    <row r="436" spans="1:20" ht="12.75" customHeight="1">
      <c r="A436" s="894"/>
      <c r="B436" s="132">
        <v>5</v>
      </c>
      <c r="C436" s="482" t="s">
        <v>385</v>
      </c>
      <c r="D436" s="155">
        <v>66</v>
      </c>
      <c r="E436" s="155">
        <v>1972</v>
      </c>
      <c r="F436" s="200">
        <f t="shared" si="80"/>
        <v>46.5</v>
      </c>
      <c r="G436" s="200">
        <v>5.89</v>
      </c>
      <c r="H436" s="200">
        <v>10.4</v>
      </c>
      <c r="I436" s="200">
        <v>30.21</v>
      </c>
      <c r="J436" s="394">
        <v>3215.54</v>
      </c>
      <c r="K436" s="200">
        <v>30.21</v>
      </c>
      <c r="L436" s="394">
        <v>3215.54</v>
      </c>
      <c r="M436" s="163">
        <f t="shared" si="81"/>
        <v>0.009395000528682586</v>
      </c>
      <c r="N436" s="164">
        <v>316.2</v>
      </c>
      <c r="O436" s="165">
        <f t="shared" si="82"/>
        <v>2.9706991671694336</v>
      </c>
      <c r="P436" s="165">
        <f t="shared" si="83"/>
        <v>563.7000317209552</v>
      </c>
      <c r="Q436" s="166">
        <f t="shared" si="84"/>
        <v>178.241950030166</v>
      </c>
      <c r="S436" s="90"/>
      <c r="T436" s="90"/>
    </row>
    <row r="437" spans="1:20" ht="12.75" customHeight="1">
      <c r="A437" s="894"/>
      <c r="B437" s="132">
        <v>6</v>
      </c>
      <c r="C437" s="482" t="s">
        <v>609</v>
      </c>
      <c r="D437" s="155">
        <v>96</v>
      </c>
      <c r="E437" s="155">
        <v>1983</v>
      </c>
      <c r="F437" s="200">
        <f t="shared" si="80"/>
        <v>59.160000000000004</v>
      </c>
      <c r="G437" s="200">
        <v>8.62</v>
      </c>
      <c r="H437" s="200">
        <v>15.2</v>
      </c>
      <c r="I437" s="200">
        <v>35.34</v>
      </c>
      <c r="J437" s="394">
        <v>3696.4</v>
      </c>
      <c r="K437" s="200">
        <v>35.34</v>
      </c>
      <c r="L437" s="394">
        <v>3696.4</v>
      </c>
      <c r="M437" s="163">
        <f t="shared" si="81"/>
        <v>0.009560653608916784</v>
      </c>
      <c r="N437" s="164">
        <v>316.2</v>
      </c>
      <c r="O437" s="165">
        <f t="shared" si="82"/>
        <v>3.023078671139487</v>
      </c>
      <c r="P437" s="165">
        <f t="shared" si="83"/>
        <v>573.639216535007</v>
      </c>
      <c r="Q437" s="166">
        <f t="shared" si="84"/>
        <v>181.38472026836922</v>
      </c>
      <c r="S437" s="90"/>
      <c r="T437" s="90"/>
    </row>
    <row r="438" spans="1:20" ht="12.75" customHeight="1">
      <c r="A438" s="894"/>
      <c r="B438" s="132">
        <v>7</v>
      </c>
      <c r="C438" s="482" t="s">
        <v>610</v>
      </c>
      <c r="D438" s="155">
        <v>30</v>
      </c>
      <c r="E438" s="155">
        <v>1990</v>
      </c>
      <c r="F438" s="200">
        <f t="shared" si="80"/>
        <v>22.54</v>
      </c>
      <c r="G438" s="200">
        <v>3.27</v>
      </c>
      <c r="H438" s="200">
        <v>4.8</v>
      </c>
      <c r="I438" s="200">
        <v>14.47</v>
      </c>
      <c r="J438" s="394">
        <v>1510.09</v>
      </c>
      <c r="K438" s="200">
        <v>14.47</v>
      </c>
      <c r="L438" s="394">
        <v>1510.09</v>
      </c>
      <c r="M438" s="163">
        <f t="shared" si="81"/>
        <v>0.009582210331834528</v>
      </c>
      <c r="N438" s="164">
        <v>316.2</v>
      </c>
      <c r="O438" s="165">
        <f t="shared" si="82"/>
        <v>3.0298949069260774</v>
      </c>
      <c r="P438" s="165">
        <f t="shared" si="83"/>
        <v>574.9326199100716</v>
      </c>
      <c r="Q438" s="166">
        <f t="shared" si="84"/>
        <v>181.79369441556463</v>
      </c>
      <c r="S438" s="90"/>
      <c r="T438" s="90"/>
    </row>
    <row r="439" spans="1:20" ht="12.75" customHeight="1">
      <c r="A439" s="894"/>
      <c r="B439" s="132">
        <v>8</v>
      </c>
      <c r="C439" s="482" t="s">
        <v>611</v>
      </c>
      <c r="D439" s="155">
        <v>43</v>
      </c>
      <c r="E439" s="155">
        <v>1979</v>
      </c>
      <c r="F439" s="200">
        <f t="shared" si="80"/>
        <v>34.8</v>
      </c>
      <c r="G439" s="200">
        <v>6.76</v>
      </c>
      <c r="H439" s="200">
        <v>6.88</v>
      </c>
      <c r="I439" s="200">
        <v>21.16</v>
      </c>
      <c r="J439" s="394">
        <v>2281.42</v>
      </c>
      <c r="K439" s="200">
        <v>21.16</v>
      </c>
      <c r="L439" s="394">
        <v>2191.22</v>
      </c>
      <c r="M439" s="163">
        <f t="shared" si="81"/>
        <v>0.009656720913463734</v>
      </c>
      <c r="N439" s="164">
        <v>316.2</v>
      </c>
      <c r="O439" s="165">
        <f t="shared" si="82"/>
        <v>3.0534551528372327</v>
      </c>
      <c r="P439" s="165">
        <f t="shared" si="83"/>
        <v>579.403254807824</v>
      </c>
      <c r="Q439" s="166">
        <f t="shared" si="84"/>
        <v>183.20730917023397</v>
      </c>
      <c r="S439" s="90"/>
      <c r="T439" s="90"/>
    </row>
    <row r="440" spans="1:20" ht="13.5" customHeight="1">
      <c r="A440" s="894"/>
      <c r="B440" s="132">
        <v>9</v>
      </c>
      <c r="C440" s="482" t="s">
        <v>612</v>
      </c>
      <c r="D440" s="155">
        <v>55</v>
      </c>
      <c r="E440" s="155">
        <v>1992</v>
      </c>
      <c r="F440" s="200">
        <f t="shared" si="80"/>
        <v>36.4</v>
      </c>
      <c r="G440" s="200">
        <v>0</v>
      </c>
      <c r="H440" s="200">
        <v>0</v>
      </c>
      <c r="I440" s="200">
        <v>36.4</v>
      </c>
      <c r="J440" s="394">
        <v>3755.18</v>
      </c>
      <c r="K440" s="200">
        <v>36.4</v>
      </c>
      <c r="L440" s="394">
        <v>3755.18</v>
      </c>
      <c r="M440" s="163">
        <f t="shared" si="81"/>
        <v>0.009693277020009694</v>
      </c>
      <c r="N440" s="164">
        <v>316.2</v>
      </c>
      <c r="O440" s="165">
        <f t="shared" si="82"/>
        <v>3.065014193727065</v>
      </c>
      <c r="P440" s="165">
        <f t="shared" si="83"/>
        <v>581.5966212005817</v>
      </c>
      <c r="Q440" s="166">
        <f t="shared" si="84"/>
        <v>183.90085162362394</v>
      </c>
      <c r="S440" s="90"/>
      <c r="T440" s="90"/>
    </row>
    <row r="441" spans="1:20" ht="13.5" customHeight="1" thickBot="1">
      <c r="A441" s="895"/>
      <c r="B441" s="133">
        <v>10</v>
      </c>
      <c r="C441" s="483" t="s">
        <v>613</v>
      </c>
      <c r="D441" s="156">
        <v>44</v>
      </c>
      <c r="E441" s="156">
        <v>1988</v>
      </c>
      <c r="F441" s="201">
        <f t="shared" si="80"/>
        <v>35.95</v>
      </c>
      <c r="G441" s="201">
        <v>8.7</v>
      </c>
      <c r="H441" s="201">
        <v>7.2</v>
      </c>
      <c r="I441" s="201">
        <v>20.05</v>
      </c>
      <c r="J441" s="395">
        <v>2051.2</v>
      </c>
      <c r="K441" s="201">
        <v>20.05</v>
      </c>
      <c r="L441" s="395">
        <v>2051.2</v>
      </c>
      <c r="M441" s="195">
        <f t="shared" si="81"/>
        <v>0.009774765990639627</v>
      </c>
      <c r="N441" s="202">
        <v>316.2</v>
      </c>
      <c r="O441" s="196">
        <f t="shared" si="82"/>
        <v>3.09078100624025</v>
      </c>
      <c r="P441" s="196">
        <f t="shared" si="83"/>
        <v>586.4859594383777</v>
      </c>
      <c r="Q441" s="197">
        <f t="shared" si="84"/>
        <v>185.446860374415</v>
      </c>
      <c r="S441" s="90"/>
      <c r="T441" s="90"/>
    </row>
    <row r="442" spans="1:20" ht="12.75">
      <c r="A442" s="914" t="s">
        <v>30</v>
      </c>
      <c r="B442" s="332">
        <v>1</v>
      </c>
      <c r="C442" s="484" t="s">
        <v>388</v>
      </c>
      <c r="D442" s="361">
        <v>43</v>
      </c>
      <c r="E442" s="361">
        <v>1971</v>
      </c>
      <c r="F442" s="700">
        <f t="shared" si="80"/>
        <v>28.4</v>
      </c>
      <c r="G442" s="700">
        <v>0</v>
      </c>
      <c r="H442" s="700">
        <v>0</v>
      </c>
      <c r="I442" s="700">
        <v>28.4</v>
      </c>
      <c r="J442" s="707">
        <v>1845.28</v>
      </c>
      <c r="K442" s="700">
        <v>28.4</v>
      </c>
      <c r="L442" s="707">
        <v>1764.48</v>
      </c>
      <c r="M442" s="681">
        <f t="shared" si="81"/>
        <v>0.016095393543706926</v>
      </c>
      <c r="N442" s="682">
        <v>316.2</v>
      </c>
      <c r="O442" s="683">
        <f t="shared" si="82"/>
        <v>5.08936343852013</v>
      </c>
      <c r="P442" s="683">
        <f t="shared" si="83"/>
        <v>965.7236126224155</v>
      </c>
      <c r="Q442" s="684">
        <f t="shared" si="84"/>
        <v>305.3618063112078</v>
      </c>
      <c r="S442" s="90"/>
      <c r="T442" s="90"/>
    </row>
    <row r="443" spans="1:20" ht="12.75">
      <c r="A443" s="915"/>
      <c r="B443" s="295">
        <v>2</v>
      </c>
      <c r="C443" s="485" t="s">
        <v>614</v>
      </c>
      <c r="D443" s="238">
        <v>7</v>
      </c>
      <c r="E443" s="238">
        <v>1960</v>
      </c>
      <c r="F443" s="664">
        <f t="shared" si="80"/>
        <v>7.93</v>
      </c>
      <c r="G443" s="664">
        <v>0.42</v>
      </c>
      <c r="H443" s="664">
        <v>1.12</v>
      </c>
      <c r="I443" s="664">
        <v>6.39</v>
      </c>
      <c r="J443" s="666">
        <v>560.46</v>
      </c>
      <c r="K443" s="664">
        <v>6.39</v>
      </c>
      <c r="L443" s="666">
        <v>393.37</v>
      </c>
      <c r="M443" s="404">
        <f t="shared" si="81"/>
        <v>0.0162442484175204</v>
      </c>
      <c r="N443" s="389">
        <v>316.2</v>
      </c>
      <c r="O443" s="390">
        <f t="shared" si="82"/>
        <v>5.13643134961995</v>
      </c>
      <c r="P443" s="390">
        <f t="shared" si="83"/>
        <v>974.654905051224</v>
      </c>
      <c r="Q443" s="685">
        <f t="shared" si="84"/>
        <v>308.18588097719703</v>
      </c>
      <c r="S443" s="90"/>
      <c r="T443" s="90"/>
    </row>
    <row r="444" spans="1:20" ht="12.75">
      <c r="A444" s="915"/>
      <c r="B444" s="295">
        <v>3</v>
      </c>
      <c r="C444" s="485" t="s">
        <v>615</v>
      </c>
      <c r="D444" s="238">
        <v>31</v>
      </c>
      <c r="E444" s="238">
        <v>1963</v>
      </c>
      <c r="F444" s="664">
        <f t="shared" si="80"/>
        <v>22.2</v>
      </c>
      <c r="G444" s="664">
        <v>0</v>
      </c>
      <c r="H444" s="664">
        <v>0</v>
      </c>
      <c r="I444" s="664">
        <v>22.2</v>
      </c>
      <c r="J444" s="666">
        <v>1364.12</v>
      </c>
      <c r="K444" s="664">
        <v>22.2</v>
      </c>
      <c r="L444" s="666">
        <v>1364.12</v>
      </c>
      <c r="M444" s="404">
        <f t="shared" si="81"/>
        <v>0.0162742280737765</v>
      </c>
      <c r="N444" s="389">
        <v>316.2</v>
      </c>
      <c r="O444" s="390">
        <f t="shared" si="82"/>
        <v>5.14591091692813</v>
      </c>
      <c r="P444" s="390">
        <f t="shared" si="83"/>
        <v>976.45368442659</v>
      </c>
      <c r="Q444" s="685">
        <f t="shared" si="84"/>
        <v>308.7546550156878</v>
      </c>
      <c r="S444" s="90"/>
      <c r="T444" s="90"/>
    </row>
    <row r="445" spans="1:20" ht="12.75">
      <c r="A445" s="915"/>
      <c r="B445" s="295">
        <v>4</v>
      </c>
      <c r="C445" s="485" t="s">
        <v>616</v>
      </c>
      <c r="D445" s="238">
        <v>19</v>
      </c>
      <c r="E445" s="238">
        <v>1975</v>
      </c>
      <c r="F445" s="664">
        <f t="shared" si="80"/>
        <v>19.57</v>
      </c>
      <c r="G445" s="664">
        <v>1.46</v>
      </c>
      <c r="H445" s="664">
        <v>3.04</v>
      </c>
      <c r="I445" s="664">
        <v>15.07</v>
      </c>
      <c r="J445" s="666">
        <v>971.79</v>
      </c>
      <c r="K445" s="664">
        <v>15.07</v>
      </c>
      <c r="L445" s="666">
        <v>923.73</v>
      </c>
      <c r="M445" s="404">
        <f t="shared" si="81"/>
        <v>0.01631429097247031</v>
      </c>
      <c r="N445" s="389">
        <v>316.2</v>
      </c>
      <c r="O445" s="390">
        <f t="shared" si="82"/>
        <v>5.158578805495112</v>
      </c>
      <c r="P445" s="390">
        <f t="shared" si="83"/>
        <v>978.8574583482186</v>
      </c>
      <c r="Q445" s="685">
        <f t="shared" si="84"/>
        <v>309.5147283297067</v>
      </c>
      <c r="S445" s="90"/>
      <c r="T445" s="90"/>
    </row>
    <row r="446" spans="1:20" ht="12.75">
      <c r="A446" s="915"/>
      <c r="B446" s="295">
        <v>5</v>
      </c>
      <c r="C446" s="485" t="s">
        <v>393</v>
      </c>
      <c r="D446" s="238">
        <v>10</v>
      </c>
      <c r="E446" s="238">
        <v>1925</v>
      </c>
      <c r="F446" s="664">
        <f t="shared" si="80"/>
        <v>9.879999999999999</v>
      </c>
      <c r="G446" s="664">
        <v>0.68</v>
      </c>
      <c r="H446" s="664">
        <v>1.52</v>
      </c>
      <c r="I446" s="664">
        <v>7.68</v>
      </c>
      <c r="J446" s="666">
        <v>547.67</v>
      </c>
      <c r="K446" s="664">
        <v>7.68</v>
      </c>
      <c r="L446" s="666">
        <v>458.42</v>
      </c>
      <c r="M446" s="404">
        <f t="shared" si="81"/>
        <v>0.016753195759347323</v>
      </c>
      <c r="N446" s="389">
        <v>316.2</v>
      </c>
      <c r="O446" s="390">
        <f t="shared" si="82"/>
        <v>5.297360499105624</v>
      </c>
      <c r="P446" s="390">
        <f t="shared" si="83"/>
        <v>1005.1917455608394</v>
      </c>
      <c r="Q446" s="685">
        <f t="shared" si="84"/>
        <v>317.84162994633743</v>
      </c>
      <c r="S446" s="90"/>
      <c r="T446" s="90"/>
    </row>
    <row r="447" spans="1:20" ht="12.75">
      <c r="A447" s="915"/>
      <c r="B447" s="295">
        <v>6</v>
      </c>
      <c r="C447" s="485" t="s">
        <v>390</v>
      </c>
      <c r="D447" s="238">
        <v>4</v>
      </c>
      <c r="E447" s="238">
        <v>1929</v>
      </c>
      <c r="F447" s="664">
        <f t="shared" si="80"/>
        <v>2.49</v>
      </c>
      <c r="G447" s="664">
        <v>0</v>
      </c>
      <c r="H447" s="664">
        <v>0</v>
      </c>
      <c r="I447" s="664">
        <v>2.49</v>
      </c>
      <c r="J447" s="666">
        <v>147.21</v>
      </c>
      <c r="K447" s="664">
        <v>2.49</v>
      </c>
      <c r="L447" s="666">
        <v>147.21</v>
      </c>
      <c r="M447" s="404">
        <f t="shared" si="81"/>
        <v>0.016914611779091093</v>
      </c>
      <c r="N447" s="389">
        <v>316.2</v>
      </c>
      <c r="O447" s="390">
        <f t="shared" si="82"/>
        <v>5.348400244548603</v>
      </c>
      <c r="P447" s="390">
        <f t="shared" si="83"/>
        <v>1014.8767067454656</v>
      </c>
      <c r="Q447" s="685">
        <f t="shared" si="84"/>
        <v>320.9040146729162</v>
      </c>
      <c r="S447" s="90"/>
      <c r="T447" s="90"/>
    </row>
    <row r="448" spans="1:20" ht="12.75">
      <c r="A448" s="915"/>
      <c r="B448" s="295">
        <v>7</v>
      </c>
      <c r="C448" s="485" t="s">
        <v>391</v>
      </c>
      <c r="D448" s="238">
        <v>29</v>
      </c>
      <c r="E448" s="238">
        <v>1962</v>
      </c>
      <c r="F448" s="664">
        <f t="shared" si="80"/>
        <v>21.86</v>
      </c>
      <c r="G448" s="664">
        <v>0</v>
      </c>
      <c r="H448" s="664">
        <v>0</v>
      </c>
      <c r="I448" s="664">
        <v>21.86</v>
      </c>
      <c r="J448" s="666">
        <v>1326.36</v>
      </c>
      <c r="K448" s="664">
        <v>21.86</v>
      </c>
      <c r="L448" s="666">
        <v>1271.96</v>
      </c>
      <c r="M448" s="404">
        <f t="shared" si="81"/>
        <v>0.017186075033806092</v>
      </c>
      <c r="N448" s="389">
        <v>316.2</v>
      </c>
      <c r="O448" s="390">
        <f t="shared" si="82"/>
        <v>5.434236925689486</v>
      </c>
      <c r="P448" s="390">
        <f t="shared" si="83"/>
        <v>1031.1645020283654</v>
      </c>
      <c r="Q448" s="685">
        <f t="shared" si="84"/>
        <v>326.0542155413691</v>
      </c>
      <c r="S448" s="90"/>
      <c r="T448" s="90"/>
    </row>
    <row r="449" spans="1:20" ht="12.75">
      <c r="A449" s="915"/>
      <c r="B449" s="295">
        <v>8</v>
      </c>
      <c r="C449" s="485" t="s">
        <v>389</v>
      </c>
      <c r="D449" s="238">
        <v>34</v>
      </c>
      <c r="E449" s="238">
        <v>1960</v>
      </c>
      <c r="F449" s="664">
        <f t="shared" si="80"/>
        <v>25.51</v>
      </c>
      <c r="G449" s="664">
        <v>0</v>
      </c>
      <c r="H449" s="664">
        <v>0</v>
      </c>
      <c r="I449" s="664">
        <v>25.51</v>
      </c>
      <c r="J449" s="666">
        <v>1562.13</v>
      </c>
      <c r="K449" s="664">
        <v>25.51</v>
      </c>
      <c r="L449" s="666">
        <v>1483.17</v>
      </c>
      <c r="M449" s="404">
        <f t="shared" si="81"/>
        <v>0.017199646702670632</v>
      </c>
      <c r="N449" s="389">
        <v>316.2</v>
      </c>
      <c r="O449" s="390">
        <f t="shared" si="82"/>
        <v>5.438528287384454</v>
      </c>
      <c r="P449" s="390">
        <f t="shared" si="83"/>
        <v>1031.9788021602378</v>
      </c>
      <c r="Q449" s="685">
        <f t="shared" si="84"/>
        <v>326.3116972430672</v>
      </c>
      <c r="S449" s="90"/>
      <c r="T449" s="90"/>
    </row>
    <row r="450" spans="1:20" ht="12.75">
      <c r="A450" s="915"/>
      <c r="B450" s="295">
        <v>9</v>
      </c>
      <c r="C450" s="485" t="s">
        <v>617</v>
      </c>
      <c r="D450" s="238">
        <v>32</v>
      </c>
      <c r="E450" s="238">
        <v>1965</v>
      </c>
      <c r="F450" s="664">
        <f t="shared" si="80"/>
        <v>24.42</v>
      </c>
      <c r="G450" s="664">
        <v>0</v>
      </c>
      <c r="H450" s="664">
        <v>0</v>
      </c>
      <c r="I450" s="664">
        <v>24.42</v>
      </c>
      <c r="J450" s="666">
        <v>1419.59</v>
      </c>
      <c r="K450" s="664">
        <v>24.42</v>
      </c>
      <c r="L450" s="666">
        <v>1419.59</v>
      </c>
      <c r="M450" s="404">
        <f t="shared" si="81"/>
        <v>0.017202149916525196</v>
      </c>
      <c r="N450" s="389">
        <v>316.2</v>
      </c>
      <c r="O450" s="390">
        <f t="shared" si="82"/>
        <v>5.439319803605267</v>
      </c>
      <c r="P450" s="390">
        <f t="shared" si="83"/>
        <v>1032.1289949915117</v>
      </c>
      <c r="Q450" s="685">
        <f t="shared" si="84"/>
        <v>326.359188216316</v>
      </c>
      <c r="S450" s="90"/>
      <c r="T450" s="90"/>
    </row>
    <row r="451" spans="1:20" ht="13.5" thickBot="1">
      <c r="A451" s="916"/>
      <c r="B451" s="296">
        <v>10</v>
      </c>
      <c r="C451" s="486" t="s">
        <v>396</v>
      </c>
      <c r="D451" s="487">
        <v>13</v>
      </c>
      <c r="E451" s="487">
        <v>1970</v>
      </c>
      <c r="F451" s="701">
        <f t="shared" si="80"/>
        <v>13.54</v>
      </c>
      <c r="G451" s="701">
        <v>0</v>
      </c>
      <c r="H451" s="701">
        <v>0</v>
      </c>
      <c r="I451" s="701">
        <v>13.54</v>
      </c>
      <c r="J451" s="708">
        <v>829.09</v>
      </c>
      <c r="K451" s="701">
        <v>13.54</v>
      </c>
      <c r="L451" s="708">
        <v>776.93</v>
      </c>
      <c r="M451" s="686">
        <f t="shared" si="81"/>
        <v>0.01742756747712149</v>
      </c>
      <c r="N451" s="687">
        <v>316.2</v>
      </c>
      <c r="O451" s="688">
        <f t="shared" si="82"/>
        <v>5.510596836265814</v>
      </c>
      <c r="P451" s="688">
        <f t="shared" si="83"/>
        <v>1045.6540486272893</v>
      </c>
      <c r="Q451" s="689">
        <f t="shared" si="84"/>
        <v>330.63581017594885</v>
      </c>
      <c r="S451" s="90"/>
      <c r="T451" s="90"/>
    </row>
    <row r="452" spans="1:20" ht="12.75">
      <c r="A452" s="897" t="s">
        <v>12</v>
      </c>
      <c r="B452" s="333">
        <v>1</v>
      </c>
      <c r="C452" s="488" t="s">
        <v>397</v>
      </c>
      <c r="D452" s="245">
        <v>25</v>
      </c>
      <c r="E452" s="245">
        <v>1966</v>
      </c>
      <c r="F452" s="702">
        <f t="shared" si="80"/>
        <v>22.92</v>
      </c>
      <c r="G452" s="702">
        <v>0</v>
      </c>
      <c r="H452" s="702">
        <v>0</v>
      </c>
      <c r="I452" s="702">
        <v>22.92</v>
      </c>
      <c r="J452" s="709">
        <v>1638.98</v>
      </c>
      <c r="K452" s="702">
        <v>22.92</v>
      </c>
      <c r="L452" s="709">
        <v>1303.24</v>
      </c>
      <c r="M452" s="690">
        <f t="shared" si="81"/>
        <v>0.017586937171971396</v>
      </c>
      <c r="N452" s="691">
        <v>316.2</v>
      </c>
      <c r="O452" s="692">
        <f t="shared" si="82"/>
        <v>5.560989533777355</v>
      </c>
      <c r="P452" s="692">
        <f t="shared" si="83"/>
        <v>1055.2162303182838</v>
      </c>
      <c r="Q452" s="693">
        <f t="shared" si="84"/>
        <v>333.65937202664134</v>
      </c>
      <c r="S452" s="90"/>
      <c r="T452" s="90"/>
    </row>
    <row r="453" spans="1:20" ht="12.75">
      <c r="A453" s="881"/>
      <c r="B453" s="40">
        <v>2</v>
      </c>
      <c r="C453" s="489" t="s">
        <v>618</v>
      </c>
      <c r="D453" s="193">
        <v>11</v>
      </c>
      <c r="E453" s="193">
        <v>1974</v>
      </c>
      <c r="F453" s="324">
        <f t="shared" si="80"/>
        <v>8.27</v>
      </c>
      <c r="G453" s="324">
        <v>0</v>
      </c>
      <c r="H453" s="324">
        <v>0</v>
      </c>
      <c r="I453" s="324">
        <v>8.27</v>
      </c>
      <c r="J453" s="667">
        <v>1073.96</v>
      </c>
      <c r="K453" s="324">
        <v>8.27</v>
      </c>
      <c r="L453" s="667">
        <v>458.56</v>
      </c>
      <c r="M453" s="204">
        <f t="shared" si="81"/>
        <v>0.018034717376133984</v>
      </c>
      <c r="N453" s="205">
        <v>316.2</v>
      </c>
      <c r="O453" s="212">
        <f t="shared" si="82"/>
        <v>5.702577634333566</v>
      </c>
      <c r="P453" s="212">
        <f t="shared" si="83"/>
        <v>1082.083042568039</v>
      </c>
      <c r="Q453" s="211">
        <f t="shared" si="84"/>
        <v>342.1546580600139</v>
      </c>
      <c r="S453" s="90"/>
      <c r="T453" s="90"/>
    </row>
    <row r="454" spans="1:20" ht="12.75">
      <c r="A454" s="881"/>
      <c r="B454" s="40">
        <v>3</v>
      </c>
      <c r="C454" s="489" t="s">
        <v>619</v>
      </c>
      <c r="D454" s="193">
        <v>76</v>
      </c>
      <c r="E454" s="193">
        <v>1973</v>
      </c>
      <c r="F454" s="324">
        <f t="shared" si="80"/>
        <v>43.95</v>
      </c>
      <c r="G454" s="324">
        <v>0</v>
      </c>
      <c r="H454" s="324">
        <v>0</v>
      </c>
      <c r="I454" s="324">
        <v>43.95</v>
      </c>
      <c r="J454" s="667">
        <v>2526.69</v>
      </c>
      <c r="K454" s="324">
        <v>43.95</v>
      </c>
      <c r="L454" s="667">
        <v>2414.23</v>
      </c>
      <c r="M454" s="204">
        <f t="shared" si="81"/>
        <v>0.018204562117113948</v>
      </c>
      <c r="N454" s="205">
        <v>316.2</v>
      </c>
      <c r="O454" s="212">
        <f t="shared" si="82"/>
        <v>5.75628254143143</v>
      </c>
      <c r="P454" s="212">
        <f t="shared" si="83"/>
        <v>1092.2737270268367</v>
      </c>
      <c r="Q454" s="211">
        <f t="shared" si="84"/>
        <v>345.37695248588574</v>
      </c>
      <c r="S454" s="90"/>
      <c r="T454" s="90"/>
    </row>
    <row r="455" spans="1:20" ht="12.75">
      <c r="A455" s="881"/>
      <c r="B455" s="40">
        <v>4</v>
      </c>
      <c r="C455" s="489" t="s">
        <v>395</v>
      </c>
      <c r="D455" s="193">
        <v>8</v>
      </c>
      <c r="E455" s="193">
        <v>1959</v>
      </c>
      <c r="F455" s="324">
        <f t="shared" si="80"/>
        <v>7.37</v>
      </c>
      <c r="G455" s="324">
        <v>0</v>
      </c>
      <c r="H455" s="324">
        <v>0</v>
      </c>
      <c r="I455" s="324">
        <v>7.37</v>
      </c>
      <c r="J455" s="667">
        <v>441.56</v>
      </c>
      <c r="K455" s="324">
        <v>7.37</v>
      </c>
      <c r="L455" s="667">
        <v>400.91</v>
      </c>
      <c r="M455" s="204">
        <f t="shared" si="81"/>
        <v>0.018383178269437028</v>
      </c>
      <c r="N455" s="205">
        <v>316.2</v>
      </c>
      <c r="O455" s="212">
        <f t="shared" si="82"/>
        <v>5.812760968795988</v>
      </c>
      <c r="P455" s="212">
        <f t="shared" si="83"/>
        <v>1102.9906961662216</v>
      </c>
      <c r="Q455" s="211">
        <f t="shared" si="84"/>
        <v>348.76565812775925</v>
      </c>
      <c r="S455" s="90"/>
      <c r="T455" s="90"/>
    </row>
    <row r="456" spans="1:20" ht="12.75">
      <c r="A456" s="881"/>
      <c r="B456" s="40">
        <v>5</v>
      </c>
      <c r="C456" s="489" t="s">
        <v>620</v>
      </c>
      <c r="D456" s="193">
        <v>45</v>
      </c>
      <c r="E456" s="193">
        <v>1982</v>
      </c>
      <c r="F456" s="324">
        <f t="shared" si="80"/>
        <v>33.1</v>
      </c>
      <c r="G456" s="324">
        <v>2.85</v>
      </c>
      <c r="H456" s="324">
        <v>1.1</v>
      </c>
      <c r="I456" s="324">
        <v>29.15</v>
      </c>
      <c r="J456" s="667">
        <v>1563.22</v>
      </c>
      <c r="K456" s="324">
        <v>29.15</v>
      </c>
      <c r="L456" s="667">
        <v>1563.22</v>
      </c>
      <c r="M456" s="204">
        <f t="shared" si="81"/>
        <v>0.018647407274727804</v>
      </c>
      <c r="N456" s="205">
        <v>316.2</v>
      </c>
      <c r="O456" s="212">
        <f t="shared" si="82"/>
        <v>5.896310180268931</v>
      </c>
      <c r="P456" s="212">
        <f t="shared" si="83"/>
        <v>1118.8444364836682</v>
      </c>
      <c r="Q456" s="211">
        <f t="shared" si="84"/>
        <v>353.7786108161359</v>
      </c>
      <c r="S456" s="90"/>
      <c r="T456" s="90"/>
    </row>
    <row r="457" spans="1:20" ht="12.75">
      <c r="A457" s="881"/>
      <c r="B457" s="40">
        <v>6</v>
      </c>
      <c r="C457" s="489" t="s">
        <v>394</v>
      </c>
      <c r="D457" s="193">
        <v>5</v>
      </c>
      <c r="E457" s="193">
        <v>1923</v>
      </c>
      <c r="F457" s="324">
        <f t="shared" si="80"/>
        <v>3.91</v>
      </c>
      <c r="G457" s="324">
        <v>0</v>
      </c>
      <c r="H457" s="324">
        <v>0</v>
      </c>
      <c r="I457" s="324">
        <v>3.91</v>
      </c>
      <c r="J457" s="667">
        <v>208.38</v>
      </c>
      <c r="K457" s="324">
        <v>3.91</v>
      </c>
      <c r="L457" s="667">
        <v>208.38</v>
      </c>
      <c r="M457" s="204">
        <f t="shared" si="81"/>
        <v>0.018763796909492276</v>
      </c>
      <c r="N457" s="205">
        <v>316.2</v>
      </c>
      <c r="O457" s="212">
        <f t="shared" si="82"/>
        <v>5.933112582781457</v>
      </c>
      <c r="P457" s="212">
        <f t="shared" si="83"/>
        <v>1125.8278145695367</v>
      </c>
      <c r="Q457" s="211">
        <f t="shared" si="84"/>
        <v>355.9867549668875</v>
      </c>
      <c r="S457" s="90"/>
      <c r="T457" s="90"/>
    </row>
    <row r="458" spans="1:20" ht="12.75">
      <c r="A458" s="881"/>
      <c r="B458" s="40">
        <v>7</v>
      </c>
      <c r="C458" s="490" t="s">
        <v>398</v>
      </c>
      <c r="D458" s="193">
        <v>7</v>
      </c>
      <c r="E458" s="193">
        <v>1964</v>
      </c>
      <c r="F458" s="324">
        <f t="shared" si="80"/>
        <v>5.58</v>
      </c>
      <c r="G458" s="324">
        <v>0</v>
      </c>
      <c r="H458" s="324">
        <v>0</v>
      </c>
      <c r="I458" s="324">
        <v>5.58</v>
      </c>
      <c r="J458" s="667">
        <v>1329.57</v>
      </c>
      <c r="K458" s="324">
        <v>5.58</v>
      </c>
      <c r="L458" s="667">
        <v>296.86</v>
      </c>
      <c r="M458" s="204">
        <f t="shared" si="81"/>
        <v>0.018796739203665026</v>
      </c>
      <c r="N458" s="205">
        <v>316.2</v>
      </c>
      <c r="O458" s="212">
        <f t="shared" si="82"/>
        <v>5.943528936198881</v>
      </c>
      <c r="P458" s="212">
        <f t="shared" si="83"/>
        <v>1127.8043522199016</v>
      </c>
      <c r="Q458" s="211">
        <f t="shared" si="84"/>
        <v>356.6117361719329</v>
      </c>
      <c r="S458" s="90"/>
      <c r="T458" s="90"/>
    </row>
    <row r="459" spans="1:20" ht="12.75">
      <c r="A459" s="881"/>
      <c r="B459" s="40">
        <v>8</v>
      </c>
      <c r="C459" s="489" t="s">
        <v>392</v>
      </c>
      <c r="D459" s="193">
        <v>7</v>
      </c>
      <c r="E459" s="193">
        <v>1942</v>
      </c>
      <c r="F459" s="324">
        <f t="shared" si="80"/>
        <v>5.66</v>
      </c>
      <c r="G459" s="324">
        <v>0</v>
      </c>
      <c r="H459" s="324">
        <v>0</v>
      </c>
      <c r="I459" s="324">
        <v>5.66</v>
      </c>
      <c r="J459" s="667">
        <v>280.84</v>
      </c>
      <c r="K459" s="324">
        <v>5.66</v>
      </c>
      <c r="L459" s="667">
        <v>280.84</v>
      </c>
      <c r="M459" s="204">
        <f t="shared" si="81"/>
        <v>0.020153824241561032</v>
      </c>
      <c r="N459" s="205">
        <v>316.2</v>
      </c>
      <c r="O459" s="212">
        <f t="shared" si="82"/>
        <v>6.372639225181598</v>
      </c>
      <c r="P459" s="212">
        <f t="shared" si="83"/>
        <v>1209.229454493662</v>
      </c>
      <c r="Q459" s="211">
        <f t="shared" si="84"/>
        <v>382.35835351089594</v>
      </c>
      <c r="S459" s="90"/>
      <c r="T459" s="90"/>
    </row>
    <row r="460" spans="1:20" ht="12.75">
      <c r="A460" s="881"/>
      <c r="B460" s="40">
        <v>9</v>
      </c>
      <c r="C460" s="489" t="s">
        <v>399</v>
      </c>
      <c r="D460" s="193">
        <v>14</v>
      </c>
      <c r="E460" s="193">
        <v>1969</v>
      </c>
      <c r="F460" s="324">
        <f t="shared" si="80"/>
        <v>11.790000000000001</v>
      </c>
      <c r="G460" s="324">
        <v>1.09</v>
      </c>
      <c r="H460" s="324">
        <v>0.32</v>
      </c>
      <c r="I460" s="324">
        <v>10.38</v>
      </c>
      <c r="J460" s="667">
        <v>500.78</v>
      </c>
      <c r="K460" s="324">
        <v>10.38</v>
      </c>
      <c r="L460" s="667">
        <v>500.78</v>
      </c>
      <c r="M460" s="204">
        <f t="shared" si="81"/>
        <v>0.020727664842845165</v>
      </c>
      <c r="N460" s="205">
        <v>316.2</v>
      </c>
      <c r="O460" s="212">
        <f t="shared" si="82"/>
        <v>6.554087623307641</v>
      </c>
      <c r="P460" s="212">
        <f t="shared" si="83"/>
        <v>1243.6598905707099</v>
      </c>
      <c r="Q460" s="211">
        <f t="shared" si="84"/>
        <v>393.2452573984584</v>
      </c>
      <c r="S460" s="90"/>
      <c r="T460" s="90"/>
    </row>
    <row r="461" spans="1:20" ht="13.5" thickBot="1">
      <c r="A461" s="882"/>
      <c r="B461" s="134">
        <v>10</v>
      </c>
      <c r="C461" s="491" t="s">
        <v>400</v>
      </c>
      <c r="D461" s="247">
        <v>7</v>
      </c>
      <c r="E461" s="247">
        <v>1973</v>
      </c>
      <c r="F461" s="703">
        <f t="shared" si="80"/>
        <v>7.07</v>
      </c>
      <c r="G461" s="703">
        <v>0</v>
      </c>
      <c r="H461" s="703">
        <v>0</v>
      </c>
      <c r="I461" s="703">
        <v>7.07</v>
      </c>
      <c r="J461" s="710">
        <v>246.04</v>
      </c>
      <c r="K461" s="703">
        <v>7.07</v>
      </c>
      <c r="L461" s="710">
        <v>246.04</v>
      </c>
      <c r="M461" s="694">
        <f t="shared" si="81"/>
        <v>0.028735165013818894</v>
      </c>
      <c r="N461" s="695">
        <v>316.2</v>
      </c>
      <c r="O461" s="696">
        <f t="shared" si="82"/>
        <v>9.086059177369535</v>
      </c>
      <c r="P461" s="696">
        <f t="shared" si="83"/>
        <v>1724.1099008291337</v>
      </c>
      <c r="Q461" s="697">
        <f t="shared" si="84"/>
        <v>545.1635506421721</v>
      </c>
      <c r="R461" s="219"/>
      <c r="S461" s="90"/>
      <c r="T461" s="90"/>
    </row>
    <row r="462" spans="3:20" ht="12.75">
      <c r="C462" s="362"/>
      <c r="S462" s="90"/>
      <c r="T462" s="90"/>
    </row>
    <row r="463" spans="1:20" ht="13.5" customHeight="1">
      <c r="A463" s="906" t="s">
        <v>66</v>
      </c>
      <c r="B463" s="906"/>
      <c r="C463" s="906"/>
      <c r="D463" s="906"/>
      <c r="E463" s="906"/>
      <c r="F463" s="906"/>
      <c r="G463" s="906"/>
      <c r="H463" s="906"/>
      <c r="I463" s="906"/>
      <c r="J463" s="906"/>
      <c r="K463" s="906"/>
      <c r="L463" s="906"/>
      <c r="M463" s="906"/>
      <c r="N463" s="906"/>
      <c r="O463" s="906"/>
      <c r="P463" s="906"/>
      <c r="Q463" s="906"/>
      <c r="S463" s="90"/>
      <c r="T463" s="90"/>
    </row>
    <row r="464" spans="1:20" ht="12" customHeight="1" thickBot="1">
      <c r="A464" s="883" t="s">
        <v>621</v>
      </c>
      <c r="B464" s="883"/>
      <c r="C464" s="883"/>
      <c r="D464" s="883"/>
      <c r="E464" s="883"/>
      <c r="F464" s="883"/>
      <c r="G464" s="883"/>
      <c r="H464" s="883"/>
      <c r="I464" s="883"/>
      <c r="J464" s="883"/>
      <c r="K464" s="883"/>
      <c r="L464" s="883"/>
      <c r="M464" s="883"/>
      <c r="N464" s="883"/>
      <c r="O464" s="883"/>
      <c r="P464" s="883"/>
      <c r="Q464" s="883"/>
      <c r="S464" s="90"/>
      <c r="T464" s="90"/>
    </row>
    <row r="465" spans="1:20" ht="12.75" customHeight="1">
      <c r="A465" s="887" t="s">
        <v>1</v>
      </c>
      <c r="B465" s="889" t="s">
        <v>0</v>
      </c>
      <c r="C465" s="857" t="s">
        <v>2</v>
      </c>
      <c r="D465" s="857" t="s">
        <v>3</v>
      </c>
      <c r="E465" s="857" t="s">
        <v>13</v>
      </c>
      <c r="F465" s="870" t="s">
        <v>14</v>
      </c>
      <c r="G465" s="871"/>
      <c r="H465" s="871"/>
      <c r="I465" s="872"/>
      <c r="J465" s="857" t="s">
        <v>4</v>
      </c>
      <c r="K465" s="857" t="s">
        <v>15</v>
      </c>
      <c r="L465" s="857" t="s">
        <v>5</v>
      </c>
      <c r="M465" s="857" t="s">
        <v>6</v>
      </c>
      <c r="N465" s="857" t="s">
        <v>16</v>
      </c>
      <c r="O465" s="907" t="s">
        <v>17</v>
      </c>
      <c r="P465" s="857" t="s">
        <v>25</v>
      </c>
      <c r="Q465" s="885" t="s">
        <v>26</v>
      </c>
      <c r="S465" s="90"/>
      <c r="T465" s="90"/>
    </row>
    <row r="466" spans="1:20" s="2" customFormat="1" ht="33.75">
      <c r="A466" s="888"/>
      <c r="B466" s="890"/>
      <c r="C466" s="891"/>
      <c r="D466" s="858"/>
      <c r="E466" s="858"/>
      <c r="F466" s="36" t="s">
        <v>18</v>
      </c>
      <c r="G466" s="36" t="s">
        <v>19</v>
      </c>
      <c r="H466" s="36" t="s">
        <v>20</v>
      </c>
      <c r="I466" s="36" t="s">
        <v>21</v>
      </c>
      <c r="J466" s="858"/>
      <c r="K466" s="858"/>
      <c r="L466" s="858"/>
      <c r="M466" s="858"/>
      <c r="N466" s="858"/>
      <c r="O466" s="908"/>
      <c r="P466" s="858"/>
      <c r="Q466" s="886"/>
      <c r="S466" s="90"/>
      <c r="T466" s="90"/>
    </row>
    <row r="467" spans="1:20" s="3" customFormat="1" ht="10.5" customHeight="1" thickBot="1">
      <c r="A467" s="901"/>
      <c r="B467" s="902"/>
      <c r="C467" s="903"/>
      <c r="D467" s="60" t="s">
        <v>7</v>
      </c>
      <c r="E467" s="60" t="s">
        <v>8</v>
      </c>
      <c r="F467" s="60" t="s">
        <v>9</v>
      </c>
      <c r="G467" s="60" t="s">
        <v>9</v>
      </c>
      <c r="H467" s="60" t="s">
        <v>9</v>
      </c>
      <c r="I467" s="60" t="s">
        <v>9</v>
      </c>
      <c r="J467" s="60" t="s">
        <v>22</v>
      </c>
      <c r="K467" s="60" t="s">
        <v>9</v>
      </c>
      <c r="L467" s="60" t="s">
        <v>22</v>
      </c>
      <c r="M467" s="60" t="s">
        <v>23</v>
      </c>
      <c r="N467" s="60" t="s">
        <v>10</v>
      </c>
      <c r="O467" s="60" t="s">
        <v>24</v>
      </c>
      <c r="P467" s="61" t="s">
        <v>27</v>
      </c>
      <c r="Q467" s="62" t="s">
        <v>28</v>
      </c>
      <c r="S467" s="90"/>
      <c r="T467" s="90"/>
    </row>
    <row r="468" spans="1:20" s="99" customFormat="1" ht="12.75">
      <c r="A468" s="892" t="s">
        <v>11</v>
      </c>
      <c r="B468" s="338">
        <v>1</v>
      </c>
      <c r="C468" s="502" t="s">
        <v>205</v>
      </c>
      <c r="D468" s="503">
        <v>25</v>
      </c>
      <c r="E468" s="30">
        <v>1990</v>
      </c>
      <c r="F468" s="509">
        <f>G468+H468+I468</f>
        <v>16.877000000000002</v>
      </c>
      <c r="G468" s="712">
        <v>3.337491</v>
      </c>
      <c r="H468" s="712">
        <v>4</v>
      </c>
      <c r="I468" s="712">
        <v>9.539509</v>
      </c>
      <c r="J468" s="725">
        <v>1334.51</v>
      </c>
      <c r="K468" s="712">
        <v>9.539509</v>
      </c>
      <c r="L468" s="725">
        <v>1334.51</v>
      </c>
      <c r="M468" s="582">
        <f>K468/L468</f>
        <v>0.007148323354639531</v>
      </c>
      <c r="N468" s="269">
        <v>311.631</v>
      </c>
      <c r="O468" s="269">
        <f>M468*N468</f>
        <v>2.2276391553296717</v>
      </c>
      <c r="P468" s="269">
        <f>M468*60*1000</f>
        <v>428.8994012783719</v>
      </c>
      <c r="Q468" s="259">
        <f>P468*N468/1000</f>
        <v>133.6583493197803</v>
      </c>
      <c r="R468" s="103"/>
      <c r="S468" s="90"/>
      <c r="T468" s="90"/>
    </row>
    <row r="469" spans="1:20" s="99" customFormat="1" ht="12.75">
      <c r="A469" s="855"/>
      <c r="B469" s="129">
        <v>2</v>
      </c>
      <c r="C469" s="504" t="s">
        <v>622</v>
      </c>
      <c r="D469" s="505">
        <v>58</v>
      </c>
      <c r="E469" s="31">
        <v>1975</v>
      </c>
      <c r="F469" s="261">
        <f aca="true" t="shared" si="85" ref="F469:F507">G469+H469+I469</f>
        <v>33.814003</v>
      </c>
      <c r="G469" s="713">
        <v>2.950294</v>
      </c>
      <c r="H469" s="713">
        <v>9.52</v>
      </c>
      <c r="I469" s="713">
        <v>21.343709</v>
      </c>
      <c r="J469" s="726">
        <v>2706.9700000000003</v>
      </c>
      <c r="K469" s="713">
        <v>21.343709</v>
      </c>
      <c r="L469" s="726">
        <v>2706.9700000000003</v>
      </c>
      <c r="M469" s="137">
        <f aca="true" t="shared" si="86" ref="M469:M477">K469/L469</f>
        <v>0.007884723140633253</v>
      </c>
      <c r="N469" s="136">
        <v>311.631</v>
      </c>
      <c r="O469" s="136">
        <f aca="true" t="shared" si="87" ref="O469:O487">M469*N469</f>
        <v>2.457124157038681</v>
      </c>
      <c r="P469" s="136">
        <f aca="true" t="shared" si="88" ref="P469:P487">M469*60*1000</f>
        <v>473.0833884379952</v>
      </c>
      <c r="Q469" s="138">
        <f aca="true" t="shared" si="89" ref="Q469:Q487">P469*N469/1000</f>
        <v>147.42744942232088</v>
      </c>
      <c r="S469" s="90"/>
      <c r="T469" s="90"/>
    </row>
    <row r="470" spans="1:20" s="99" customFormat="1" ht="12.75">
      <c r="A470" s="855"/>
      <c r="B470" s="129">
        <v>3</v>
      </c>
      <c r="C470" s="504" t="s">
        <v>203</v>
      </c>
      <c r="D470" s="505">
        <v>49</v>
      </c>
      <c r="E470" s="31">
        <v>1969</v>
      </c>
      <c r="F470" s="261">
        <f t="shared" si="85"/>
        <v>33.003752</v>
      </c>
      <c r="G470" s="713">
        <v>4.622793</v>
      </c>
      <c r="H470" s="713">
        <v>7.84</v>
      </c>
      <c r="I470" s="713">
        <v>20.540958999999997</v>
      </c>
      <c r="J470" s="726">
        <v>2600.39</v>
      </c>
      <c r="K470" s="713">
        <v>20.540958999999997</v>
      </c>
      <c r="L470" s="726">
        <v>2528.6</v>
      </c>
      <c r="M470" s="137">
        <f t="shared" si="86"/>
        <v>0.00812345131693427</v>
      </c>
      <c r="N470" s="136">
        <v>311.631</v>
      </c>
      <c r="O470" s="136">
        <f t="shared" si="87"/>
        <v>2.5315192573475436</v>
      </c>
      <c r="P470" s="136">
        <f t="shared" si="88"/>
        <v>487.40707901605623</v>
      </c>
      <c r="Q470" s="138">
        <f t="shared" si="89"/>
        <v>151.8911554408526</v>
      </c>
      <c r="S470" s="90"/>
      <c r="T470" s="90"/>
    </row>
    <row r="471" spans="1:20" s="99" customFormat="1" ht="12.75" customHeight="1">
      <c r="A471" s="855"/>
      <c r="B471" s="129">
        <v>4</v>
      </c>
      <c r="C471" s="504" t="s">
        <v>207</v>
      </c>
      <c r="D471" s="505">
        <v>82</v>
      </c>
      <c r="E471" s="31">
        <v>1995</v>
      </c>
      <c r="F471" s="261">
        <f t="shared" si="85"/>
        <v>67.127001</v>
      </c>
      <c r="G471" s="713">
        <v>10.097999999999999</v>
      </c>
      <c r="H471" s="713">
        <v>14.4</v>
      </c>
      <c r="I471" s="713">
        <v>42.629001</v>
      </c>
      <c r="J471" s="726">
        <v>5009.12</v>
      </c>
      <c r="K471" s="713">
        <v>42.629001</v>
      </c>
      <c r="L471" s="726">
        <v>5009.12</v>
      </c>
      <c r="M471" s="137">
        <f t="shared" si="86"/>
        <v>0.008510277453924043</v>
      </c>
      <c r="N471" s="136">
        <v>311.631</v>
      </c>
      <c r="O471" s="136">
        <f t="shared" si="87"/>
        <v>2.652066273243803</v>
      </c>
      <c r="P471" s="136">
        <f t="shared" si="88"/>
        <v>510.61664723544254</v>
      </c>
      <c r="Q471" s="138">
        <f t="shared" si="89"/>
        <v>159.1239763946282</v>
      </c>
      <c r="S471" s="90"/>
      <c r="T471" s="90"/>
    </row>
    <row r="472" spans="1:20" s="99" customFormat="1" ht="12.75">
      <c r="A472" s="855"/>
      <c r="B472" s="129">
        <v>5</v>
      </c>
      <c r="C472" s="504" t="s">
        <v>214</v>
      </c>
      <c r="D472" s="505">
        <v>39</v>
      </c>
      <c r="E472" s="31">
        <v>1990</v>
      </c>
      <c r="F472" s="261">
        <f t="shared" si="85"/>
        <v>29.374000000000002</v>
      </c>
      <c r="G472" s="713">
        <v>3.3127560000000003</v>
      </c>
      <c r="H472" s="713">
        <v>6.4</v>
      </c>
      <c r="I472" s="713">
        <v>19.661244</v>
      </c>
      <c r="J472" s="726">
        <v>2294.05</v>
      </c>
      <c r="K472" s="713">
        <v>19.661244</v>
      </c>
      <c r="L472" s="726">
        <v>2294.05</v>
      </c>
      <c r="M472" s="137">
        <f t="shared" si="86"/>
        <v>0.008570538567162877</v>
      </c>
      <c r="N472" s="136">
        <v>311.631</v>
      </c>
      <c r="O472" s="136">
        <f t="shared" si="87"/>
        <v>2.670845504223534</v>
      </c>
      <c r="P472" s="136">
        <f t="shared" si="88"/>
        <v>514.2323140297725</v>
      </c>
      <c r="Q472" s="138">
        <f t="shared" si="89"/>
        <v>160.250730253412</v>
      </c>
      <c r="S472" s="90"/>
      <c r="T472" s="90"/>
    </row>
    <row r="473" spans="1:20" s="99" customFormat="1" ht="12.75">
      <c r="A473" s="855"/>
      <c r="B473" s="129">
        <v>6</v>
      </c>
      <c r="C473" s="504" t="s">
        <v>623</v>
      </c>
      <c r="D473" s="505">
        <v>51</v>
      </c>
      <c r="E473" s="31">
        <v>1972</v>
      </c>
      <c r="F473" s="261">
        <f t="shared" si="85"/>
        <v>38.776000999999994</v>
      </c>
      <c r="G473" s="713">
        <v>7.930499999999999</v>
      </c>
      <c r="H473" s="713">
        <v>8</v>
      </c>
      <c r="I473" s="713">
        <v>22.845501</v>
      </c>
      <c r="J473" s="726">
        <v>2608.15</v>
      </c>
      <c r="K473" s="713">
        <v>22.845501</v>
      </c>
      <c r="L473" s="726">
        <v>2608.15</v>
      </c>
      <c r="M473" s="137">
        <f t="shared" si="86"/>
        <v>0.008759274198186453</v>
      </c>
      <c r="N473" s="136">
        <v>311.631</v>
      </c>
      <c r="O473" s="136">
        <f t="shared" si="87"/>
        <v>2.729661377655042</v>
      </c>
      <c r="P473" s="136">
        <f t="shared" si="88"/>
        <v>525.5564518911872</v>
      </c>
      <c r="Q473" s="138">
        <f t="shared" si="89"/>
        <v>163.77968265930255</v>
      </c>
      <c r="S473" s="90"/>
      <c r="T473" s="90"/>
    </row>
    <row r="474" spans="1:20" s="99" customFormat="1" ht="12.75" customHeight="1">
      <c r="A474" s="855"/>
      <c r="B474" s="129">
        <v>7</v>
      </c>
      <c r="C474" s="504" t="s">
        <v>212</v>
      </c>
      <c r="D474" s="505">
        <v>59</v>
      </c>
      <c r="E474" s="31">
        <v>1974</v>
      </c>
      <c r="F474" s="261">
        <f t="shared" si="85"/>
        <v>37.196006</v>
      </c>
      <c r="G474" s="713">
        <v>3.6831180000000003</v>
      </c>
      <c r="H474" s="713">
        <v>9.6</v>
      </c>
      <c r="I474" s="713">
        <v>23.912888</v>
      </c>
      <c r="J474" s="726">
        <v>2729.69</v>
      </c>
      <c r="K474" s="713">
        <v>23.912888</v>
      </c>
      <c r="L474" s="726">
        <v>2729.69</v>
      </c>
      <c r="M474" s="137">
        <f t="shared" si="86"/>
        <v>0.008760294392403532</v>
      </c>
      <c r="N474" s="136">
        <v>311.631</v>
      </c>
      <c r="O474" s="136">
        <f t="shared" si="87"/>
        <v>2.7299793017991045</v>
      </c>
      <c r="P474" s="136">
        <f t="shared" si="88"/>
        <v>525.617663544212</v>
      </c>
      <c r="Q474" s="138">
        <f t="shared" si="89"/>
        <v>163.7987581079463</v>
      </c>
      <c r="S474" s="90"/>
      <c r="T474" s="90"/>
    </row>
    <row r="475" spans="1:20" s="99" customFormat="1" ht="12.75" customHeight="1">
      <c r="A475" s="855"/>
      <c r="B475" s="129">
        <v>8</v>
      </c>
      <c r="C475" s="504" t="s">
        <v>210</v>
      </c>
      <c r="D475" s="505">
        <v>39</v>
      </c>
      <c r="E475" s="31">
        <v>1990</v>
      </c>
      <c r="F475" s="261">
        <f t="shared" si="85"/>
        <v>31.212001</v>
      </c>
      <c r="G475" s="713">
        <v>5.27952</v>
      </c>
      <c r="H475" s="713">
        <v>6.24</v>
      </c>
      <c r="I475" s="713">
        <v>19.692481</v>
      </c>
      <c r="J475" s="726">
        <v>2285.64</v>
      </c>
      <c r="K475" s="713">
        <v>19.692481</v>
      </c>
      <c r="L475" s="726">
        <v>2218.03</v>
      </c>
      <c r="M475" s="137">
        <f t="shared" si="86"/>
        <v>0.008878365486490264</v>
      </c>
      <c r="N475" s="136">
        <v>311.631</v>
      </c>
      <c r="O475" s="136">
        <f t="shared" si="87"/>
        <v>2.766773914920447</v>
      </c>
      <c r="P475" s="136">
        <f t="shared" si="88"/>
        <v>532.7019291894159</v>
      </c>
      <c r="Q475" s="138">
        <f t="shared" si="89"/>
        <v>166.00643489522685</v>
      </c>
      <c r="S475" s="90"/>
      <c r="T475" s="90"/>
    </row>
    <row r="476" spans="1:20" s="99" customFormat="1" ht="12.75">
      <c r="A476" s="855"/>
      <c r="B476" s="129">
        <v>9</v>
      </c>
      <c r="C476" s="504" t="s">
        <v>211</v>
      </c>
      <c r="D476" s="505">
        <v>30</v>
      </c>
      <c r="E476" s="31">
        <v>1974</v>
      </c>
      <c r="F476" s="261">
        <f t="shared" si="85"/>
        <v>23.198995</v>
      </c>
      <c r="G476" s="713">
        <v>2.65251</v>
      </c>
      <c r="H476" s="713">
        <v>4.8</v>
      </c>
      <c r="I476" s="713">
        <v>15.746485</v>
      </c>
      <c r="J476" s="726">
        <v>1743.53</v>
      </c>
      <c r="K476" s="713">
        <v>15.746485</v>
      </c>
      <c r="L476" s="726">
        <v>1743.53</v>
      </c>
      <c r="M476" s="137">
        <f t="shared" si="86"/>
        <v>0.009031381737050696</v>
      </c>
      <c r="N476" s="136">
        <v>311.631</v>
      </c>
      <c r="O476" s="136">
        <f t="shared" si="87"/>
        <v>2.814458522098845</v>
      </c>
      <c r="P476" s="136">
        <f t="shared" si="88"/>
        <v>541.8829042230418</v>
      </c>
      <c r="Q476" s="138">
        <f t="shared" si="89"/>
        <v>168.86751132593074</v>
      </c>
      <c r="S476" s="90"/>
      <c r="T476" s="90"/>
    </row>
    <row r="477" spans="1:20" s="99" customFormat="1" ht="13.5" thickBot="1">
      <c r="A477" s="856"/>
      <c r="B477" s="130">
        <v>10</v>
      </c>
      <c r="C477" s="506" t="s">
        <v>624</v>
      </c>
      <c r="D477" s="507">
        <v>40</v>
      </c>
      <c r="E477" s="65">
        <v>1986</v>
      </c>
      <c r="F477" s="220">
        <f t="shared" si="85"/>
        <v>33.424998</v>
      </c>
      <c r="G477" s="714">
        <v>6.200988</v>
      </c>
      <c r="H477" s="714">
        <v>6.4</v>
      </c>
      <c r="I477" s="714">
        <v>20.824009999999998</v>
      </c>
      <c r="J477" s="727">
        <v>2285.9500000000003</v>
      </c>
      <c r="K477" s="714">
        <v>20.824009999999998</v>
      </c>
      <c r="L477" s="727">
        <v>2285.9500000000003</v>
      </c>
      <c r="M477" s="140">
        <f t="shared" si="86"/>
        <v>0.009109564951114413</v>
      </c>
      <c r="N477" s="139">
        <v>311.631</v>
      </c>
      <c r="O477" s="139">
        <f t="shared" si="87"/>
        <v>2.8388228352807356</v>
      </c>
      <c r="P477" s="139">
        <f t="shared" si="88"/>
        <v>546.5738970668648</v>
      </c>
      <c r="Q477" s="141">
        <f t="shared" si="89"/>
        <v>170.32937011684413</v>
      </c>
      <c r="S477" s="90"/>
      <c r="T477" s="90"/>
    </row>
    <row r="478" spans="1:20" s="99" customFormat="1" ht="11.25" customHeight="1">
      <c r="A478" s="909" t="s">
        <v>33</v>
      </c>
      <c r="B478" s="339">
        <v>1</v>
      </c>
      <c r="C478" s="492" t="s">
        <v>206</v>
      </c>
      <c r="D478" s="493">
        <v>30</v>
      </c>
      <c r="E478" s="33">
        <v>1990</v>
      </c>
      <c r="F478" s="272">
        <f t="shared" si="85"/>
        <v>23.844</v>
      </c>
      <c r="G478" s="715">
        <v>4.2075000000000005</v>
      </c>
      <c r="H478" s="715">
        <v>4.8</v>
      </c>
      <c r="I478" s="715">
        <v>14.836500000000001</v>
      </c>
      <c r="J478" s="728">
        <v>1613.04</v>
      </c>
      <c r="K478" s="715">
        <v>14.836500000000001</v>
      </c>
      <c r="L478" s="728">
        <v>1613.04</v>
      </c>
      <c r="M478" s="586">
        <f>K478/L478</f>
        <v>0.009197850022318108</v>
      </c>
      <c r="N478" s="274">
        <v>311.631</v>
      </c>
      <c r="O478" s="274">
        <f t="shared" si="87"/>
        <v>2.866335200305014</v>
      </c>
      <c r="P478" s="274">
        <f t="shared" si="88"/>
        <v>551.8710013390865</v>
      </c>
      <c r="Q478" s="587">
        <f t="shared" si="89"/>
        <v>171.98011201830087</v>
      </c>
      <c r="S478" s="90"/>
      <c r="T478" s="90"/>
    </row>
    <row r="479" spans="1:20" s="99" customFormat="1" ht="12.75" customHeight="1">
      <c r="A479" s="879"/>
      <c r="B479" s="135">
        <v>2</v>
      </c>
      <c r="C479" s="494" t="s">
        <v>208</v>
      </c>
      <c r="D479" s="495">
        <v>58</v>
      </c>
      <c r="E479" s="35">
        <v>1991</v>
      </c>
      <c r="F479" s="273">
        <f t="shared" si="85"/>
        <v>34.872999</v>
      </c>
      <c r="G479" s="716">
        <v>2.793066</v>
      </c>
      <c r="H479" s="716">
        <v>9.44</v>
      </c>
      <c r="I479" s="716">
        <v>22.639933000000003</v>
      </c>
      <c r="J479" s="729">
        <v>2439.79</v>
      </c>
      <c r="K479" s="716">
        <v>22.639933000000003</v>
      </c>
      <c r="L479" s="729">
        <v>2439.79</v>
      </c>
      <c r="M479" s="143">
        <f>K479/L479</f>
        <v>0.009279459707597786</v>
      </c>
      <c r="N479" s="142">
        <v>311.631</v>
      </c>
      <c r="O479" s="142">
        <f t="shared" si="87"/>
        <v>2.8917673081384057</v>
      </c>
      <c r="P479" s="142">
        <f t="shared" si="88"/>
        <v>556.7675824558672</v>
      </c>
      <c r="Q479" s="172">
        <f t="shared" si="89"/>
        <v>173.50603848830434</v>
      </c>
      <c r="S479" s="90"/>
      <c r="T479" s="90"/>
    </row>
    <row r="480" spans="1:20" s="99" customFormat="1" ht="12.75" customHeight="1">
      <c r="A480" s="879"/>
      <c r="B480" s="135">
        <v>3</v>
      </c>
      <c r="C480" s="494" t="s">
        <v>625</v>
      </c>
      <c r="D480" s="495">
        <v>50</v>
      </c>
      <c r="E480" s="35">
        <v>1971</v>
      </c>
      <c r="F480" s="273">
        <f t="shared" si="85"/>
        <v>37.18700200000001</v>
      </c>
      <c r="G480" s="716">
        <v>5.1765</v>
      </c>
      <c r="H480" s="716">
        <v>8</v>
      </c>
      <c r="I480" s="716">
        <v>24.010502000000002</v>
      </c>
      <c r="J480" s="729">
        <v>2564.8</v>
      </c>
      <c r="K480" s="716">
        <v>24.010502000000002</v>
      </c>
      <c r="L480" s="729">
        <v>2564.8</v>
      </c>
      <c r="M480" s="143">
        <f aca="true" t="shared" si="90" ref="M480:M487">K480/L480</f>
        <v>0.009361549438552714</v>
      </c>
      <c r="N480" s="142">
        <v>311.631</v>
      </c>
      <c r="O480" s="142">
        <f t="shared" si="87"/>
        <v>2.9173490130856203</v>
      </c>
      <c r="P480" s="142">
        <f t="shared" si="88"/>
        <v>561.6929663131627</v>
      </c>
      <c r="Q480" s="172">
        <f t="shared" si="89"/>
        <v>175.0409407851372</v>
      </c>
      <c r="S480" s="90"/>
      <c r="T480" s="90"/>
    </row>
    <row r="481" spans="1:20" s="99" customFormat="1" ht="12.75" customHeight="1">
      <c r="A481" s="879"/>
      <c r="B481" s="135">
        <v>4</v>
      </c>
      <c r="C481" s="494" t="s">
        <v>626</v>
      </c>
      <c r="D481" s="495">
        <v>54</v>
      </c>
      <c r="E481" s="35">
        <v>1965</v>
      </c>
      <c r="F481" s="273">
        <f t="shared" si="85"/>
        <v>37.686938999999995</v>
      </c>
      <c r="G481" s="716">
        <v>5.3587739999999995</v>
      </c>
      <c r="H481" s="716">
        <v>8.64</v>
      </c>
      <c r="I481" s="716">
        <v>23.688164999999998</v>
      </c>
      <c r="J481" s="729">
        <v>2546.69</v>
      </c>
      <c r="K481" s="716">
        <v>23.688164999999998</v>
      </c>
      <c r="L481" s="729">
        <v>2491.26</v>
      </c>
      <c r="M481" s="143">
        <f t="shared" si="90"/>
        <v>0.00950850774306977</v>
      </c>
      <c r="N481" s="142">
        <v>311.631</v>
      </c>
      <c r="O481" s="142">
        <f t="shared" si="87"/>
        <v>2.9631457764805753</v>
      </c>
      <c r="P481" s="142">
        <f t="shared" si="88"/>
        <v>570.5104645841861</v>
      </c>
      <c r="Q481" s="172">
        <f t="shared" si="89"/>
        <v>177.7887465888345</v>
      </c>
      <c r="S481" s="90"/>
      <c r="T481" s="90"/>
    </row>
    <row r="482" spans="1:20" s="99" customFormat="1" ht="12.75" customHeight="1">
      <c r="A482" s="879"/>
      <c r="B482" s="135">
        <v>5</v>
      </c>
      <c r="C482" s="494" t="s">
        <v>209</v>
      </c>
      <c r="D482" s="495">
        <v>48</v>
      </c>
      <c r="E482" s="35">
        <v>1970</v>
      </c>
      <c r="F482" s="273">
        <f t="shared" si="85"/>
        <v>35.325541</v>
      </c>
      <c r="G482" s="716">
        <v>3.974532</v>
      </c>
      <c r="H482" s="716">
        <v>7.68</v>
      </c>
      <c r="I482" s="716">
        <v>23.671008999999998</v>
      </c>
      <c r="J482" s="729">
        <v>2597.12</v>
      </c>
      <c r="K482" s="716">
        <v>23.671008999999998</v>
      </c>
      <c r="L482" s="729">
        <v>2461.48</v>
      </c>
      <c r="M482" s="143">
        <f t="shared" si="90"/>
        <v>0.009616575799925248</v>
      </c>
      <c r="N482" s="142">
        <v>311.631</v>
      </c>
      <c r="O482" s="142">
        <f t="shared" si="87"/>
        <v>2.9968231331065045</v>
      </c>
      <c r="P482" s="142">
        <f t="shared" si="88"/>
        <v>576.9945479955148</v>
      </c>
      <c r="Q482" s="172">
        <f t="shared" si="89"/>
        <v>179.80938798639028</v>
      </c>
      <c r="S482" s="90"/>
      <c r="T482" s="90"/>
    </row>
    <row r="483" spans="1:20" s="99" customFormat="1" ht="12.75" customHeight="1">
      <c r="A483" s="879"/>
      <c r="B483" s="135">
        <v>6</v>
      </c>
      <c r="C483" s="494" t="s">
        <v>402</v>
      </c>
      <c r="D483" s="495">
        <v>12</v>
      </c>
      <c r="E483" s="35">
        <v>1990</v>
      </c>
      <c r="F483" s="273">
        <f t="shared" si="85"/>
        <v>10.938999</v>
      </c>
      <c r="G483" s="716">
        <v>1.4280000000000002</v>
      </c>
      <c r="H483" s="716">
        <v>1.92</v>
      </c>
      <c r="I483" s="716">
        <v>7.590999000000001</v>
      </c>
      <c r="J483" s="729">
        <v>740.65</v>
      </c>
      <c r="K483" s="716">
        <v>7.590999000000001</v>
      </c>
      <c r="L483" s="729">
        <v>740.65</v>
      </c>
      <c r="M483" s="143">
        <f t="shared" si="90"/>
        <v>0.010249104165260247</v>
      </c>
      <c r="N483" s="142">
        <v>311.631</v>
      </c>
      <c r="O483" s="142">
        <f t="shared" si="87"/>
        <v>3.1939385801242155</v>
      </c>
      <c r="P483" s="142">
        <f t="shared" si="88"/>
        <v>614.9462499156148</v>
      </c>
      <c r="Q483" s="172">
        <f t="shared" si="89"/>
        <v>191.63631480745292</v>
      </c>
      <c r="S483" s="90"/>
      <c r="T483" s="90"/>
    </row>
    <row r="484" spans="1:20" s="99" customFormat="1" ht="12.75" customHeight="1">
      <c r="A484" s="879"/>
      <c r="B484" s="135">
        <v>7</v>
      </c>
      <c r="C484" s="494" t="s">
        <v>204</v>
      </c>
      <c r="D484" s="495">
        <v>50</v>
      </c>
      <c r="E484" s="35">
        <v>1971</v>
      </c>
      <c r="F484" s="273">
        <f t="shared" si="85"/>
        <v>39.388999999999996</v>
      </c>
      <c r="G484" s="716">
        <v>4.692</v>
      </c>
      <c r="H484" s="716">
        <v>8</v>
      </c>
      <c r="I484" s="716">
        <v>26.697</v>
      </c>
      <c r="J484" s="729">
        <v>2601.9</v>
      </c>
      <c r="K484" s="716">
        <v>26.697</v>
      </c>
      <c r="L484" s="729">
        <v>2601.9</v>
      </c>
      <c r="M484" s="143">
        <f t="shared" si="90"/>
        <v>0.010260578807794303</v>
      </c>
      <c r="N484" s="142">
        <v>311.631</v>
      </c>
      <c r="O484" s="142">
        <f t="shared" si="87"/>
        <v>3.197514434451746</v>
      </c>
      <c r="P484" s="142">
        <f t="shared" si="88"/>
        <v>615.6347284676582</v>
      </c>
      <c r="Q484" s="172">
        <f t="shared" si="89"/>
        <v>191.85086606710476</v>
      </c>
      <c r="S484" s="90"/>
      <c r="T484" s="90"/>
    </row>
    <row r="485" spans="1:20" s="99" customFormat="1" ht="12.75" customHeight="1">
      <c r="A485" s="879"/>
      <c r="B485" s="135">
        <v>8</v>
      </c>
      <c r="C485" s="494" t="s">
        <v>401</v>
      </c>
      <c r="D485" s="495">
        <v>59</v>
      </c>
      <c r="E485" s="35">
        <v>1991</v>
      </c>
      <c r="F485" s="273">
        <f t="shared" si="85"/>
        <v>39.402999</v>
      </c>
      <c r="G485" s="716">
        <v>4.5483839999999995</v>
      </c>
      <c r="H485" s="716">
        <v>9.6</v>
      </c>
      <c r="I485" s="716">
        <v>25.254615</v>
      </c>
      <c r="J485" s="729">
        <v>2442.55</v>
      </c>
      <c r="K485" s="716">
        <v>25.254615</v>
      </c>
      <c r="L485" s="729">
        <v>2442.55</v>
      </c>
      <c r="M485" s="143">
        <f t="shared" si="90"/>
        <v>0.010339446480112997</v>
      </c>
      <c r="N485" s="142">
        <v>311.631</v>
      </c>
      <c r="O485" s="142">
        <f t="shared" si="87"/>
        <v>3.222092046044093</v>
      </c>
      <c r="P485" s="142">
        <f t="shared" si="88"/>
        <v>620.3667888067797</v>
      </c>
      <c r="Q485" s="172">
        <f t="shared" si="89"/>
        <v>193.32552276264556</v>
      </c>
      <c r="S485" s="90"/>
      <c r="T485" s="90"/>
    </row>
    <row r="486" spans="1:20" s="99" customFormat="1" ht="13.5" customHeight="1">
      <c r="A486" s="879"/>
      <c r="B486" s="135">
        <v>9</v>
      </c>
      <c r="C486" s="494" t="s">
        <v>213</v>
      </c>
      <c r="D486" s="495">
        <v>24</v>
      </c>
      <c r="E486" s="35">
        <v>1963</v>
      </c>
      <c r="F486" s="273">
        <f t="shared" si="85"/>
        <v>16.701498</v>
      </c>
      <c r="G486" s="716">
        <v>1.887</v>
      </c>
      <c r="H486" s="716">
        <v>3.6</v>
      </c>
      <c r="I486" s="716">
        <v>11.214498</v>
      </c>
      <c r="J486" s="729">
        <v>1110.41</v>
      </c>
      <c r="K486" s="716">
        <v>11.214498</v>
      </c>
      <c r="L486" s="729">
        <v>1062.19</v>
      </c>
      <c r="M486" s="143">
        <f t="shared" si="90"/>
        <v>0.010557902070251085</v>
      </c>
      <c r="N486" s="142">
        <v>311.631</v>
      </c>
      <c r="O486" s="142">
        <f t="shared" si="87"/>
        <v>3.2901695800544157</v>
      </c>
      <c r="P486" s="142">
        <f t="shared" si="88"/>
        <v>633.4741242150651</v>
      </c>
      <c r="Q486" s="172">
        <f t="shared" si="89"/>
        <v>197.41017480326494</v>
      </c>
      <c r="S486" s="90"/>
      <c r="T486" s="90"/>
    </row>
    <row r="487" spans="1:20" s="99" customFormat="1" ht="12.75" customHeight="1" thickBot="1">
      <c r="A487" s="910"/>
      <c r="B487" s="340">
        <v>10</v>
      </c>
      <c r="C487" s="496" t="s">
        <v>627</v>
      </c>
      <c r="D487" s="497">
        <v>46</v>
      </c>
      <c r="E487" s="38">
        <v>1977</v>
      </c>
      <c r="F487" s="277">
        <f t="shared" si="85"/>
        <v>34.811999</v>
      </c>
      <c r="G487" s="717">
        <v>4.59</v>
      </c>
      <c r="H487" s="717">
        <v>7.2</v>
      </c>
      <c r="I487" s="717">
        <v>23.021999</v>
      </c>
      <c r="J487" s="730">
        <v>2173.84</v>
      </c>
      <c r="K487" s="717">
        <v>23.021999</v>
      </c>
      <c r="L487" s="730">
        <v>2173.84</v>
      </c>
      <c r="M487" s="222">
        <f t="shared" si="90"/>
        <v>0.010590475379972767</v>
      </c>
      <c r="N487" s="175">
        <v>311.631</v>
      </c>
      <c r="O487" s="175">
        <f t="shared" si="87"/>
        <v>3.300320433136293</v>
      </c>
      <c r="P487" s="175">
        <f t="shared" si="88"/>
        <v>635.4285227983661</v>
      </c>
      <c r="Q487" s="176">
        <f t="shared" si="89"/>
        <v>198.01922598817762</v>
      </c>
      <c r="S487" s="90"/>
      <c r="T487" s="90"/>
    </row>
    <row r="488" spans="1:20" s="99" customFormat="1" ht="12.75">
      <c r="A488" s="866" t="s">
        <v>30</v>
      </c>
      <c r="B488" s="341">
        <v>1</v>
      </c>
      <c r="C488" s="543" t="s">
        <v>628</v>
      </c>
      <c r="D488" s="544">
        <v>80</v>
      </c>
      <c r="E488" s="236">
        <v>1984</v>
      </c>
      <c r="F488" s="567">
        <f t="shared" si="85"/>
        <v>86.39999999999999</v>
      </c>
      <c r="G488" s="718">
        <v>7.3151850000000005</v>
      </c>
      <c r="H488" s="718">
        <v>12.8</v>
      </c>
      <c r="I488" s="718">
        <v>66.284815</v>
      </c>
      <c r="J488" s="731">
        <v>4100.6</v>
      </c>
      <c r="K488" s="718">
        <v>66.284815</v>
      </c>
      <c r="L488" s="731">
        <v>4100.6</v>
      </c>
      <c r="M488" s="591">
        <f>K488/L488</f>
        <v>0.016164662488416328</v>
      </c>
      <c r="N488" s="568">
        <v>311.631</v>
      </c>
      <c r="O488" s="568">
        <f>M488*N488</f>
        <v>5.037409935927668</v>
      </c>
      <c r="P488" s="568">
        <f>M488*60*1000</f>
        <v>969.8797493049797</v>
      </c>
      <c r="Q488" s="592">
        <f>P488*N488/1000</f>
        <v>302.24459615566013</v>
      </c>
      <c r="S488" s="90"/>
      <c r="T488" s="90"/>
    </row>
    <row r="489" spans="1:20" s="99" customFormat="1" ht="12.75">
      <c r="A489" s="867"/>
      <c r="B489" s="331">
        <v>2</v>
      </c>
      <c r="C489" s="542" t="s">
        <v>215</v>
      </c>
      <c r="D489" s="545">
        <v>23</v>
      </c>
      <c r="E489" s="237">
        <v>1988</v>
      </c>
      <c r="F489" s="363">
        <f t="shared" si="85"/>
        <v>24.521156</v>
      </c>
      <c r="G489" s="719">
        <v>1.581</v>
      </c>
      <c r="H489" s="719">
        <v>3.6</v>
      </c>
      <c r="I489" s="719">
        <v>19.340156</v>
      </c>
      <c r="J489" s="732">
        <v>1213.65</v>
      </c>
      <c r="K489" s="719">
        <v>19.340156</v>
      </c>
      <c r="L489" s="732">
        <v>1176.02</v>
      </c>
      <c r="M489" s="302">
        <f aca="true" t="shared" si="91" ref="M489:M497">K489/L489</f>
        <v>0.016445431200149657</v>
      </c>
      <c r="N489" s="301">
        <v>311.631</v>
      </c>
      <c r="O489" s="301">
        <f aca="true" t="shared" si="92" ref="O489:O497">M489*N489</f>
        <v>5.124906170333837</v>
      </c>
      <c r="P489" s="297">
        <f aca="true" t="shared" si="93" ref="P489:P497">M489*60*1000</f>
        <v>986.7258720089794</v>
      </c>
      <c r="Q489" s="303">
        <f aca="true" t="shared" si="94" ref="Q489:Q497">P489*N489/1000</f>
        <v>307.49437022003025</v>
      </c>
      <c r="S489" s="90"/>
      <c r="T489" s="90"/>
    </row>
    <row r="490" spans="1:20" s="99" customFormat="1" ht="12.75" customHeight="1">
      <c r="A490" s="867"/>
      <c r="B490" s="331">
        <v>3</v>
      </c>
      <c r="C490" s="542" t="s">
        <v>220</v>
      </c>
      <c r="D490" s="545">
        <v>8</v>
      </c>
      <c r="E490" s="237">
        <v>1976</v>
      </c>
      <c r="F490" s="363">
        <f t="shared" si="85"/>
        <v>8.800001</v>
      </c>
      <c r="G490" s="719">
        <v>0.561</v>
      </c>
      <c r="H490" s="719">
        <v>0.08</v>
      </c>
      <c r="I490" s="719">
        <v>8.159001</v>
      </c>
      <c r="J490" s="732">
        <v>486.54</v>
      </c>
      <c r="K490" s="719">
        <v>8.159001</v>
      </c>
      <c r="L490" s="732">
        <v>486.54</v>
      </c>
      <c r="M490" s="302">
        <f t="shared" si="91"/>
        <v>0.016769435195461833</v>
      </c>
      <c r="N490" s="301">
        <v>311.631</v>
      </c>
      <c r="O490" s="301">
        <f t="shared" si="92"/>
        <v>5.225875859396966</v>
      </c>
      <c r="P490" s="297">
        <f t="shared" si="93"/>
        <v>1006.1661117277101</v>
      </c>
      <c r="Q490" s="303">
        <f t="shared" si="94"/>
        <v>313.552551563818</v>
      </c>
      <c r="S490" s="90"/>
      <c r="T490" s="90"/>
    </row>
    <row r="491" spans="1:20" s="99" customFormat="1" ht="12.75">
      <c r="A491" s="867"/>
      <c r="B491" s="331">
        <v>4</v>
      </c>
      <c r="C491" s="542" t="s">
        <v>629</v>
      </c>
      <c r="D491" s="545">
        <v>52</v>
      </c>
      <c r="E491" s="237">
        <v>1978</v>
      </c>
      <c r="F491" s="363">
        <f t="shared" si="85"/>
        <v>34.259332</v>
      </c>
      <c r="G491" s="719">
        <v>4.09275</v>
      </c>
      <c r="H491" s="719">
        <v>0</v>
      </c>
      <c r="I491" s="719">
        <v>30.166582</v>
      </c>
      <c r="J491" s="732">
        <v>1894.2</v>
      </c>
      <c r="K491" s="719">
        <v>30.166582</v>
      </c>
      <c r="L491" s="732">
        <v>1789.42</v>
      </c>
      <c r="M491" s="302">
        <f t="shared" si="91"/>
        <v>0.016858301572576586</v>
      </c>
      <c r="N491" s="301">
        <v>311.631</v>
      </c>
      <c r="O491" s="301">
        <f t="shared" si="92"/>
        <v>5.253569377363614</v>
      </c>
      <c r="P491" s="297">
        <f t="shared" si="93"/>
        <v>1011.4980943545953</v>
      </c>
      <c r="Q491" s="303">
        <f t="shared" si="94"/>
        <v>315.21416264181687</v>
      </c>
      <c r="S491" s="90"/>
      <c r="T491" s="90"/>
    </row>
    <row r="492" spans="1:20" s="99" customFormat="1" ht="12.75">
      <c r="A492" s="867"/>
      <c r="B492" s="331">
        <v>5</v>
      </c>
      <c r="C492" s="542" t="s">
        <v>217</v>
      </c>
      <c r="D492" s="545">
        <v>47</v>
      </c>
      <c r="E492" s="237">
        <v>1964</v>
      </c>
      <c r="F492" s="363">
        <f t="shared" si="85"/>
        <v>17.7437</v>
      </c>
      <c r="G492" s="719">
        <v>3.1610820000000004</v>
      </c>
      <c r="H492" s="719">
        <v>0</v>
      </c>
      <c r="I492" s="719">
        <v>14.582618</v>
      </c>
      <c r="J492" s="732">
        <v>1215.63</v>
      </c>
      <c r="K492" s="719">
        <v>14.582618</v>
      </c>
      <c r="L492" s="732">
        <v>863.98</v>
      </c>
      <c r="M492" s="302">
        <f t="shared" si="91"/>
        <v>0.016878420796777704</v>
      </c>
      <c r="N492" s="301">
        <v>311.631</v>
      </c>
      <c r="O492" s="301">
        <f t="shared" si="92"/>
        <v>5.259839151320632</v>
      </c>
      <c r="P492" s="297">
        <f t="shared" si="93"/>
        <v>1012.7052478066622</v>
      </c>
      <c r="Q492" s="303">
        <f t="shared" si="94"/>
        <v>315.5903490792379</v>
      </c>
      <c r="S492" s="90"/>
      <c r="T492" s="90"/>
    </row>
    <row r="493" spans="1:20" s="99" customFormat="1" ht="12.75">
      <c r="A493" s="867"/>
      <c r="B493" s="331">
        <v>6</v>
      </c>
      <c r="C493" s="542" t="s">
        <v>218</v>
      </c>
      <c r="D493" s="545">
        <v>18</v>
      </c>
      <c r="E493" s="237">
        <v>1987</v>
      </c>
      <c r="F493" s="363">
        <f t="shared" si="85"/>
        <v>23.725005</v>
      </c>
      <c r="G493" s="719">
        <v>1.581</v>
      </c>
      <c r="H493" s="719">
        <v>2.8000000000000003</v>
      </c>
      <c r="I493" s="719">
        <v>19.344005</v>
      </c>
      <c r="J493" s="732">
        <v>1157.8700000000001</v>
      </c>
      <c r="K493" s="719">
        <v>19.344005</v>
      </c>
      <c r="L493" s="732">
        <v>1134.7</v>
      </c>
      <c r="M493" s="302">
        <f t="shared" si="91"/>
        <v>0.01704768220675068</v>
      </c>
      <c r="N493" s="301">
        <v>311.631</v>
      </c>
      <c r="O493" s="301">
        <f t="shared" si="92"/>
        <v>5.312586253771921</v>
      </c>
      <c r="P493" s="297">
        <f t="shared" si="93"/>
        <v>1022.8609324050408</v>
      </c>
      <c r="Q493" s="303">
        <f t="shared" si="94"/>
        <v>318.7551752263152</v>
      </c>
      <c r="S493" s="90"/>
      <c r="T493" s="90"/>
    </row>
    <row r="494" spans="1:20" s="99" customFormat="1" ht="12.75">
      <c r="A494" s="867"/>
      <c r="B494" s="331">
        <v>7</v>
      </c>
      <c r="C494" s="542" t="s">
        <v>403</v>
      </c>
      <c r="D494" s="545">
        <v>16</v>
      </c>
      <c r="E494" s="237">
        <v>1989</v>
      </c>
      <c r="F494" s="363">
        <f t="shared" si="85"/>
        <v>18.442988</v>
      </c>
      <c r="G494" s="719">
        <v>0</v>
      </c>
      <c r="H494" s="719">
        <v>0</v>
      </c>
      <c r="I494" s="719">
        <v>18.442988</v>
      </c>
      <c r="J494" s="732">
        <v>1146.81</v>
      </c>
      <c r="K494" s="719">
        <v>18.442988</v>
      </c>
      <c r="L494" s="732">
        <v>1079.49</v>
      </c>
      <c r="M494" s="302">
        <f t="shared" si="91"/>
        <v>0.017084908614253026</v>
      </c>
      <c r="N494" s="301">
        <v>311.631</v>
      </c>
      <c r="O494" s="301">
        <f t="shared" si="92"/>
        <v>5.324187156368285</v>
      </c>
      <c r="P494" s="297">
        <f t="shared" si="93"/>
        <v>1025.0945168551814</v>
      </c>
      <c r="Q494" s="303">
        <f t="shared" si="94"/>
        <v>319.45122938209704</v>
      </c>
      <c r="S494" s="90"/>
      <c r="T494" s="90"/>
    </row>
    <row r="495" spans="1:20" s="99" customFormat="1" ht="12.75">
      <c r="A495" s="867"/>
      <c r="B495" s="331">
        <v>8</v>
      </c>
      <c r="C495" s="542" t="s">
        <v>219</v>
      </c>
      <c r="D495" s="545">
        <v>12</v>
      </c>
      <c r="E495" s="237">
        <v>1976</v>
      </c>
      <c r="F495" s="363">
        <f t="shared" si="85"/>
        <v>9.8</v>
      </c>
      <c r="G495" s="719">
        <v>0.35700000000000004</v>
      </c>
      <c r="H495" s="719">
        <v>0.11</v>
      </c>
      <c r="I495" s="719">
        <v>9.333</v>
      </c>
      <c r="J495" s="732">
        <v>536.97</v>
      </c>
      <c r="K495" s="719">
        <v>9.333</v>
      </c>
      <c r="L495" s="732">
        <v>536.97</v>
      </c>
      <c r="M495" s="302">
        <f t="shared" si="91"/>
        <v>0.017380859265880774</v>
      </c>
      <c r="N495" s="301">
        <v>311.631</v>
      </c>
      <c r="O495" s="301">
        <f t="shared" si="92"/>
        <v>5.416414553885691</v>
      </c>
      <c r="P495" s="297">
        <f t="shared" si="93"/>
        <v>1042.8515559528464</v>
      </c>
      <c r="Q495" s="303">
        <f t="shared" si="94"/>
        <v>324.98487323314146</v>
      </c>
      <c r="S495" s="90"/>
      <c r="T495" s="90"/>
    </row>
    <row r="496" spans="1:20" s="99" customFormat="1" ht="12.75">
      <c r="A496" s="867"/>
      <c r="B496" s="331">
        <v>9</v>
      </c>
      <c r="C496" s="542" t="s">
        <v>223</v>
      </c>
      <c r="D496" s="545">
        <v>59</v>
      </c>
      <c r="E496" s="237">
        <v>1985</v>
      </c>
      <c r="F496" s="363">
        <f t="shared" si="85"/>
        <v>81.86068399999999</v>
      </c>
      <c r="G496" s="719">
        <v>5.160435</v>
      </c>
      <c r="H496" s="719">
        <v>9.36</v>
      </c>
      <c r="I496" s="719">
        <v>67.340249</v>
      </c>
      <c r="J496" s="732">
        <v>3921.56</v>
      </c>
      <c r="K496" s="719">
        <v>67.340249</v>
      </c>
      <c r="L496" s="732">
        <v>3814.2000000000003</v>
      </c>
      <c r="M496" s="302">
        <f t="shared" si="91"/>
        <v>0.017655143673640603</v>
      </c>
      <c r="N496" s="301">
        <v>311.631</v>
      </c>
      <c r="O496" s="301">
        <f t="shared" si="92"/>
        <v>5.501890078160295</v>
      </c>
      <c r="P496" s="297">
        <f t="shared" si="93"/>
        <v>1059.308620418436</v>
      </c>
      <c r="Q496" s="303">
        <f t="shared" si="94"/>
        <v>330.11340468961765</v>
      </c>
      <c r="S496" s="90"/>
      <c r="T496" s="90"/>
    </row>
    <row r="497" spans="1:20" s="99" customFormat="1" ht="13.5" thickBot="1">
      <c r="A497" s="869"/>
      <c r="B497" s="342">
        <v>10</v>
      </c>
      <c r="C497" s="546" t="s">
        <v>404</v>
      </c>
      <c r="D497" s="547">
        <v>13</v>
      </c>
      <c r="E497" s="251">
        <v>1968</v>
      </c>
      <c r="F497" s="570">
        <f t="shared" si="85"/>
        <v>9.155438</v>
      </c>
      <c r="G497" s="720">
        <v>0</v>
      </c>
      <c r="H497" s="720">
        <v>0</v>
      </c>
      <c r="I497" s="720">
        <v>9.155438</v>
      </c>
      <c r="J497" s="733">
        <v>1020.08</v>
      </c>
      <c r="K497" s="720">
        <v>9.155438</v>
      </c>
      <c r="L497" s="733">
        <v>514.91</v>
      </c>
      <c r="M497" s="306">
        <f t="shared" si="91"/>
        <v>0.017780656813812124</v>
      </c>
      <c r="N497" s="305">
        <v>311.631</v>
      </c>
      <c r="O497" s="305">
        <f t="shared" si="92"/>
        <v>5.541003863545086</v>
      </c>
      <c r="P497" s="305">
        <f t="shared" si="93"/>
        <v>1066.8394088287273</v>
      </c>
      <c r="Q497" s="307">
        <f t="shared" si="94"/>
        <v>332.4602318127051</v>
      </c>
      <c r="S497" s="90"/>
      <c r="T497" s="90"/>
    </row>
    <row r="498" spans="1:20" s="99" customFormat="1" ht="12.75">
      <c r="A498" s="911" t="s">
        <v>12</v>
      </c>
      <c r="B498" s="343">
        <v>1</v>
      </c>
      <c r="C498" s="554" t="s">
        <v>221</v>
      </c>
      <c r="D498" s="555">
        <v>8</v>
      </c>
      <c r="E498" s="39">
        <v>1972</v>
      </c>
      <c r="F498" s="575">
        <f t="shared" si="85"/>
        <v>8.900002</v>
      </c>
      <c r="G498" s="721">
        <v>0.153</v>
      </c>
      <c r="H498" s="721">
        <v>0.67</v>
      </c>
      <c r="I498" s="721">
        <v>8.077002</v>
      </c>
      <c r="J498" s="734">
        <v>440.39</v>
      </c>
      <c r="K498" s="721">
        <v>8.077002</v>
      </c>
      <c r="L498" s="734">
        <v>440.39</v>
      </c>
      <c r="M498" s="596">
        <f>K498/L498</f>
        <v>0.018340566316219716</v>
      </c>
      <c r="N498" s="597">
        <v>311.631</v>
      </c>
      <c r="O498" s="597">
        <f>M498*N498</f>
        <v>5.715489021689866</v>
      </c>
      <c r="P498" s="597">
        <f>M498*60*1000</f>
        <v>1100.433978973183</v>
      </c>
      <c r="Q498" s="598">
        <f>P498*N498/1000</f>
        <v>342.92934130139196</v>
      </c>
      <c r="S498" s="90"/>
      <c r="T498" s="90"/>
    </row>
    <row r="499" spans="1:20" s="99" customFormat="1" ht="12.75">
      <c r="A499" s="912"/>
      <c r="B499" s="344">
        <v>2</v>
      </c>
      <c r="C499" s="556" t="s">
        <v>405</v>
      </c>
      <c r="D499" s="557">
        <v>24</v>
      </c>
      <c r="E499" s="41">
        <v>1962</v>
      </c>
      <c r="F499" s="326">
        <f t="shared" si="85"/>
        <v>22.1</v>
      </c>
      <c r="G499" s="722">
        <v>1.53</v>
      </c>
      <c r="H499" s="722">
        <v>0</v>
      </c>
      <c r="I499" s="722">
        <v>20.57</v>
      </c>
      <c r="J499" s="735">
        <v>1108.08</v>
      </c>
      <c r="K499" s="722">
        <v>20.57</v>
      </c>
      <c r="L499" s="735">
        <v>1108.08</v>
      </c>
      <c r="M499" s="321">
        <f aca="true" t="shared" si="95" ref="M499:M507">K499/L499</f>
        <v>0.018563641614323875</v>
      </c>
      <c r="N499" s="322">
        <v>311.631</v>
      </c>
      <c r="O499" s="322">
        <f aca="true" t="shared" si="96" ref="O499:O507">M499*N499</f>
        <v>5.785006199913363</v>
      </c>
      <c r="P499" s="316">
        <f aca="true" t="shared" si="97" ref="P499:P507">M499*60*1000</f>
        <v>1113.8184968594326</v>
      </c>
      <c r="Q499" s="323">
        <f aca="true" t="shared" si="98" ref="Q499:Q507">P499*N499/1000</f>
        <v>347.1003719948018</v>
      </c>
      <c r="S499" s="90"/>
      <c r="T499" s="90"/>
    </row>
    <row r="500" spans="1:20" s="99" customFormat="1" ht="12.75">
      <c r="A500" s="912"/>
      <c r="B500" s="344">
        <v>3</v>
      </c>
      <c r="C500" s="556" t="s">
        <v>630</v>
      </c>
      <c r="D500" s="557">
        <v>18</v>
      </c>
      <c r="E500" s="41">
        <v>1989</v>
      </c>
      <c r="F500" s="326">
        <f t="shared" si="85"/>
        <v>18.7</v>
      </c>
      <c r="G500" s="722">
        <v>0.8415</v>
      </c>
      <c r="H500" s="722">
        <v>0</v>
      </c>
      <c r="I500" s="722">
        <v>17.8585</v>
      </c>
      <c r="J500" s="735">
        <v>937.87</v>
      </c>
      <c r="K500" s="722">
        <v>17.8585</v>
      </c>
      <c r="L500" s="735">
        <v>937.87</v>
      </c>
      <c r="M500" s="321">
        <f t="shared" si="95"/>
        <v>0.01904155160096815</v>
      </c>
      <c r="N500" s="322">
        <v>311.631</v>
      </c>
      <c r="O500" s="322">
        <f t="shared" si="96"/>
        <v>5.933937766961305</v>
      </c>
      <c r="P500" s="316">
        <f t="shared" si="97"/>
        <v>1142.4930960580891</v>
      </c>
      <c r="Q500" s="323">
        <f t="shared" si="98"/>
        <v>356.0362660176783</v>
      </c>
      <c r="S500" s="90"/>
      <c r="T500" s="90"/>
    </row>
    <row r="501" spans="1:20" s="99" customFormat="1" ht="12.75">
      <c r="A501" s="912"/>
      <c r="B501" s="344">
        <v>4</v>
      </c>
      <c r="C501" s="556" t="s">
        <v>216</v>
      </c>
      <c r="D501" s="557">
        <v>19</v>
      </c>
      <c r="E501" s="41">
        <v>1980</v>
      </c>
      <c r="F501" s="326">
        <f t="shared" si="85"/>
        <v>22.943984</v>
      </c>
      <c r="G501" s="722">
        <v>1.071</v>
      </c>
      <c r="H501" s="722">
        <v>3.04</v>
      </c>
      <c r="I501" s="722">
        <v>18.832984</v>
      </c>
      <c r="J501" s="735">
        <v>1049.46</v>
      </c>
      <c r="K501" s="722">
        <v>18.832984</v>
      </c>
      <c r="L501" s="735">
        <v>972.23</v>
      </c>
      <c r="M501" s="321">
        <f t="shared" si="95"/>
        <v>0.01937091428982854</v>
      </c>
      <c r="N501" s="322">
        <v>311.631</v>
      </c>
      <c r="O501" s="322">
        <f t="shared" si="96"/>
        <v>6.036577391053557</v>
      </c>
      <c r="P501" s="316">
        <f t="shared" si="97"/>
        <v>1162.2548573897125</v>
      </c>
      <c r="Q501" s="323">
        <f t="shared" si="98"/>
        <v>362.1946434632135</v>
      </c>
      <c r="S501" s="90"/>
      <c r="T501" s="90"/>
    </row>
    <row r="502" spans="1:20" s="99" customFormat="1" ht="12.75" customHeight="1">
      <c r="A502" s="912"/>
      <c r="B502" s="344">
        <v>5</v>
      </c>
      <c r="C502" s="556" t="s">
        <v>224</v>
      </c>
      <c r="D502" s="557">
        <v>17</v>
      </c>
      <c r="E502" s="41">
        <v>1983</v>
      </c>
      <c r="F502" s="326">
        <f t="shared" si="85"/>
        <v>27.000001</v>
      </c>
      <c r="G502" s="722">
        <v>1.734</v>
      </c>
      <c r="H502" s="722">
        <v>2.88</v>
      </c>
      <c r="I502" s="722">
        <v>22.386001</v>
      </c>
      <c r="J502" s="735">
        <v>1153.81</v>
      </c>
      <c r="K502" s="722">
        <v>22.386001</v>
      </c>
      <c r="L502" s="735">
        <v>1153.81</v>
      </c>
      <c r="M502" s="321">
        <f t="shared" si="95"/>
        <v>0.019401808790008756</v>
      </c>
      <c r="N502" s="322">
        <v>311.631</v>
      </c>
      <c r="O502" s="322">
        <f t="shared" si="96"/>
        <v>6.046205075039218</v>
      </c>
      <c r="P502" s="316">
        <f t="shared" si="97"/>
        <v>1164.1085274005254</v>
      </c>
      <c r="Q502" s="323">
        <f t="shared" si="98"/>
        <v>362.7723045023531</v>
      </c>
      <c r="S502" s="90"/>
      <c r="T502" s="90"/>
    </row>
    <row r="503" spans="1:20" s="99" customFormat="1" ht="12.75">
      <c r="A503" s="912"/>
      <c r="B503" s="344">
        <v>6</v>
      </c>
      <c r="C503" s="556" t="s">
        <v>406</v>
      </c>
      <c r="D503" s="557">
        <v>11</v>
      </c>
      <c r="E503" s="41">
        <v>1976</v>
      </c>
      <c r="F503" s="326">
        <f t="shared" si="85"/>
        <v>9.746522</v>
      </c>
      <c r="G503" s="722">
        <v>0</v>
      </c>
      <c r="H503" s="722">
        <v>0</v>
      </c>
      <c r="I503" s="722">
        <v>9.746522</v>
      </c>
      <c r="J503" s="735">
        <v>543.66</v>
      </c>
      <c r="K503" s="722">
        <v>9.746522</v>
      </c>
      <c r="L503" s="735">
        <v>496.05</v>
      </c>
      <c r="M503" s="321">
        <f t="shared" si="95"/>
        <v>0.019648265295837113</v>
      </c>
      <c r="N503" s="322">
        <v>311.631</v>
      </c>
      <c r="O503" s="322">
        <f t="shared" si="96"/>
        <v>6.123008562407015</v>
      </c>
      <c r="P503" s="316">
        <f t="shared" si="97"/>
        <v>1178.8959177502268</v>
      </c>
      <c r="Q503" s="323">
        <f t="shared" si="98"/>
        <v>367.3805137444209</v>
      </c>
      <c r="S503" s="90"/>
      <c r="T503" s="90"/>
    </row>
    <row r="504" spans="1:20" s="99" customFormat="1" ht="12.75" customHeight="1">
      <c r="A504" s="912"/>
      <c r="B504" s="344">
        <v>7</v>
      </c>
      <c r="C504" s="556" t="s">
        <v>407</v>
      </c>
      <c r="D504" s="557">
        <v>6</v>
      </c>
      <c r="E504" s="41">
        <v>1968</v>
      </c>
      <c r="F504" s="326">
        <f t="shared" si="85"/>
        <v>5.037</v>
      </c>
      <c r="G504" s="722">
        <v>0</v>
      </c>
      <c r="H504" s="722">
        <v>0</v>
      </c>
      <c r="I504" s="722">
        <v>5.037</v>
      </c>
      <c r="J504" s="735">
        <v>252.14000000000001</v>
      </c>
      <c r="K504" s="722">
        <v>5.037</v>
      </c>
      <c r="L504" s="735">
        <v>252.14000000000001</v>
      </c>
      <c r="M504" s="321">
        <f t="shared" si="95"/>
        <v>0.019976996906480526</v>
      </c>
      <c r="N504" s="322">
        <v>311.631</v>
      </c>
      <c r="O504" s="322">
        <f t="shared" si="96"/>
        <v>6.225451522963432</v>
      </c>
      <c r="P504" s="316">
        <f t="shared" si="97"/>
        <v>1198.6198143888316</v>
      </c>
      <c r="Q504" s="323">
        <f t="shared" si="98"/>
        <v>373.52709137780596</v>
      </c>
      <c r="S504" s="90"/>
      <c r="T504" s="90"/>
    </row>
    <row r="505" spans="1:20" s="99" customFormat="1" ht="12.75" customHeight="1">
      <c r="A505" s="912"/>
      <c r="B505" s="344">
        <v>8</v>
      </c>
      <c r="C505" s="556" t="s">
        <v>631</v>
      </c>
      <c r="D505" s="557">
        <v>6</v>
      </c>
      <c r="E505" s="41">
        <v>1961</v>
      </c>
      <c r="F505" s="326">
        <f t="shared" si="85"/>
        <v>7.872000000000001</v>
      </c>
      <c r="G505" s="722">
        <v>0</v>
      </c>
      <c r="H505" s="722">
        <v>0</v>
      </c>
      <c r="I505" s="722">
        <v>7.872000000000001</v>
      </c>
      <c r="J505" s="735">
        <v>362.24</v>
      </c>
      <c r="K505" s="722">
        <v>7.872000000000001</v>
      </c>
      <c r="L505" s="735">
        <v>362.24</v>
      </c>
      <c r="M505" s="321">
        <f t="shared" si="95"/>
        <v>0.021731448763250887</v>
      </c>
      <c r="N505" s="322">
        <v>311.631</v>
      </c>
      <c r="O505" s="322">
        <f t="shared" si="96"/>
        <v>6.772193109540637</v>
      </c>
      <c r="P505" s="316">
        <f t="shared" si="97"/>
        <v>1303.8869257950532</v>
      </c>
      <c r="Q505" s="323">
        <f t="shared" si="98"/>
        <v>406.3315865724382</v>
      </c>
      <c r="S505" s="90"/>
      <c r="T505" s="90"/>
    </row>
    <row r="506" spans="1:20" s="99" customFormat="1" ht="12.75" customHeight="1">
      <c r="A506" s="912"/>
      <c r="B506" s="108">
        <v>9</v>
      </c>
      <c r="C506" s="556" t="s">
        <v>222</v>
      </c>
      <c r="D506" s="557">
        <v>12</v>
      </c>
      <c r="E506" s="41">
        <v>1968</v>
      </c>
      <c r="F506" s="326">
        <f t="shared" si="85"/>
        <v>13.100000000000001</v>
      </c>
      <c r="G506" s="722">
        <v>0.306</v>
      </c>
      <c r="H506" s="722">
        <v>0.12</v>
      </c>
      <c r="I506" s="722">
        <v>12.674000000000001</v>
      </c>
      <c r="J506" s="735">
        <v>536.53</v>
      </c>
      <c r="K506" s="722">
        <v>12.674000000000001</v>
      </c>
      <c r="L506" s="735">
        <v>536.53</v>
      </c>
      <c r="M506" s="321">
        <f t="shared" si="95"/>
        <v>0.02362216465062532</v>
      </c>
      <c r="N506" s="322">
        <v>311.631</v>
      </c>
      <c r="O506" s="322">
        <f t="shared" si="96"/>
        <v>7.361398792239018</v>
      </c>
      <c r="P506" s="316">
        <f t="shared" si="97"/>
        <v>1417.329879037519</v>
      </c>
      <c r="Q506" s="323">
        <f t="shared" si="98"/>
        <v>441.6839275343411</v>
      </c>
      <c r="S506" s="90"/>
      <c r="T506" s="90"/>
    </row>
    <row r="507" spans="1:20" s="99" customFormat="1" ht="12.75" customHeight="1" thickBot="1">
      <c r="A507" s="913"/>
      <c r="B507" s="109">
        <v>10</v>
      </c>
      <c r="C507" s="350" t="s">
        <v>408</v>
      </c>
      <c r="D507" s="558">
        <v>5</v>
      </c>
      <c r="E507" s="46">
        <v>1961</v>
      </c>
      <c r="F507" s="723">
        <f t="shared" si="85"/>
        <v>5.78592</v>
      </c>
      <c r="G507" s="724">
        <v>0</v>
      </c>
      <c r="H507" s="724">
        <v>0</v>
      </c>
      <c r="I507" s="724">
        <v>5.78592</v>
      </c>
      <c r="J507" s="736">
        <v>362.23</v>
      </c>
      <c r="K507" s="724">
        <v>5.78592</v>
      </c>
      <c r="L507" s="736">
        <v>223.64000000000001</v>
      </c>
      <c r="M507" s="318">
        <f t="shared" si="95"/>
        <v>0.02587157932391343</v>
      </c>
      <c r="N507" s="319">
        <v>311.631</v>
      </c>
      <c r="O507" s="319">
        <f t="shared" si="96"/>
        <v>8.062386136290465</v>
      </c>
      <c r="P507" s="319">
        <f t="shared" si="97"/>
        <v>1552.2947594348059</v>
      </c>
      <c r="Q507" s="320">
        <f t="shared" si="98"/>
        <v>483.74316817742795</v>
      </c>
      <c r="S507" s="90"/>
      <c r="T507" s="90"/>
    </row>
    <row r="508" spans="19:20" ht="12.75">
      <c r="S508" s="90"/>
      <c r="T508" s="90"/>
    </row>
    <row r="509" spans="19:20" ht="12.75">
      <c r="S509" s="90"/>
      <c r="T509" s="90"/>
    </row>
    <row r="510" spans="1:20" ht="15">
      <c r="A510" s="906" t="s">
        <v>67</v>
      </c>
      <c r="B510" s="906"/>
      <c r="C510" s="906"/>
      <c r="D510" s="906"/>
      <c r="E510" s="906"/>
      <c r="F510" s="906"/>
      <c r="G510" s="906"/>
      <c r="H510" s="906"/>
      <c r="I510" s="906"/>
      <c r="J510" s="906"/>
      <c r="K510" s="906"/>
      <c r="L510" s="906"/>
      <c r="M510" s="906"/>
      <c r="N510" s="906"/>
      <c r="O510" s="906"/>
      <c r="P510" s="906"/>
      <c r="Q510" s="906"/>
      <c r="S510" s="90"/>
      <c r="T510" s="90"/>
    </row>
    <row r="511" spans="1:20" ht="13.5" thickBot="1">
      <c r="A511" s="883" t="s">
        <v>632</v>
      </c>
      <c r="B511" s="883"/>
      <c r="C511" s="883"/>
      <c r="D511" s="883"/>
      <c r="E511" s="883"/>
      <c r="F511" s="883"/>
      <c r="G511" s="883"/>
      <c r="H511" s="883"/>
      <c r="I511" s="883"/>
      <c r="J511" s="883"/>
      <c r="K511" s="883"/>
      <c r="L511" s="883"/>
      <c r="M511" s="883"/>
      <c r="N511" s="883"/>
      <c r="O511" s="883"/>
      <c r="P511" s="883"/>
      <c r="Q511" s="883"/>
      <c r="S511" s="90"/>
      <c r="T511" s="90"/>
    </row>
    <row r="512" spans="1:20" ht="12.75" customHeight="1">
      <c r="A512" s="887" t="s">
        <v>1</v>
      </c>
      <c r="B512" s="889" t="s">
        <v>0</v>
      </c>
      <c r="C512" s="857" t="s">
        <v>2</v>
      </c>
      <c r="D512" s="857" t="s">
        <v>3</v>
      </c>
      <c r="E512" s="857" t="s">
        <v>13</v>
      </c>
      <c r="F512" s="870" t="s">
        <v>14</v>
      </c>
      <c r="G512" s="871"/>
      <c r="H512" s="871"/>
      <c r="I512" s="872"/>
      <c r="J512" s="857" t="s">
        <v>4</v>
      </c>
      <c r="K512" s="857" t="s">
        <v>15</v>
      </c>
      <c r="L512" s="857" t="s">
        <v>5</v>
      </c>
      <c r="M512" s="857" t="s">
        <v>6</v>
      </c>
      <c r="N512" s="857" t="s">
        <v>16</v>
      </c>
      <c r="O512" s="907" t="s">
        <v>17</v>
      </c>
      <c r="P512" s="857" t="s">
        <v>25</v>
      </c>
      <c r="Q512" s="885" t="s">
        <v>26</v>
      </c>
      <c r="S512" s="90"/>
      <c r="T512" s="90"/>
    </row>
    <row r="513" spans="1:20" s="2" customFormat="1" ht="33.75">
      <c r="A513" s="888"/>
      <c r="B513" s="890"/>
      <c r="C513" s="891"/>
      <c r="D513" s="858"/>
      <c r="E513" s="858"/>
      <c r="F513" s="36" t="s">
        <v>18</v>
      </c>
      <c r="G513" s="36" t="s">
        <v>19</v>
      </c>
      <c r="H513" s="36" t="s">
        <v>20</v>
      </c>
      <c r="I513" s="36" t="s">
        <v>21</v>
      </c>
      <c r="J513" s="858"/>
      <c r="K513" s="858"/>
      <c r="L513" s="858"/>
      <c r="M513" s="858"/>
      <c r="N513" s="858"/>
      <c r="O513" s="908"/>
      <c r="P513" s="858"/>
      <c r="Q513" s="886"/>
      <c r="S513" s="90"/>
      <c r="T513" s="90"/>
    </row>
    <row r="514" spans="1:20" s="3" customFormat="1" ht="13.5" customHeight="1" thickBot="1">
      <c r="A514" s="888"/>
      <c r="B514" s="890"/>
      <c r="C514" s="903"/>
      <c r="D514" s="60" t="s">
        <v>7</v>
      </c>
      <c r="E514" s="60" t="s">
        <v>8</v>
      </c>
      <c r="F514" s="60" t="s">
        <v>9</v>
      </c>
      <c r="G514" s="60" t="s">
        <v>9</v>
      </c>
      <c r="H514" s="60" t="s">
        <v>9</v>
      </c>
      <c r="I514" s="60" t="s">
        <v>9</v>
      </c>
      <c r="J514" s="60" t="s">
        <v>22</v>
      </c>
      <c r="K514" s="60" t="s">
        <v>9</v>
      </c>
      <c r="L514" s="60" t="s">
        <v>22</v>
      </c>
      <c r="M514" s="60" t="s">
        <v>133</v>
      </c>
      <c r="N514" s="60" t="s">
        <v>10</v>
      </c>
      <c r="O514" s="60" t="s">
        <v>134</v>
      </c>
      <c r="P514" s="61" t="s">
        <v>27</v>
      </c>
      <c r="Q514" s="62" t="s">
        <v>28</v>
      </c>
      <c r="S514" s="90"/>
      <c r="T514" s="90"/>
    </row>
    <row r="515" spans="1:20" ht="12.75">
      <c r="A515" s="904" t="s">
        <v>11</v>
      </c>
      <c r="B515" s="30">
        <v>1</v>
      </c>
      <c r="C515" s="16" t="s">
        <v>225</v>
      </c>
      <c r="D515" s="31">
        <v>50</v>
      </c>
      <c r="E515" s="31">
        <v>1992</v>
      </c>
      <c r="F515" s="255">
        <f>SUM(G515:I515)</f>
        <v>30.000999999999998</v>
      </c>
      <c r="G515" s="261">
        <v>3.805203</v>
      </c>
      <c r="H515" s="261">
        <v>7.84</v>
      </c>
      <c r="I515" s="261">
        <v>18.355797</v>
      </c>
      <c r="J515" s="180">
        <v>2469.68</v>
      </c>
      <c r="K515" s="261">
        <v>18.355797</v>
      </c>
      <c r="L515" s="180">
        <v>2469.68</v>
      </c>
      <c r="M515" s="257">
        <f>K515/L515</f>
        <v>0.007432459670888536</v>
      </c>
      <c r="N515" s="256">
        <v>312.176</v>
      </c>
      <c r="O515" s="258">
        <f>M515*N515</f>
        <v>2.3202355302193</v>
      </c>
      <c r="P515" s="258">
        <f>M515*60*1000</f>
        <v>445.94758025331214</v>
      </c>
      <c r="Q515" s="259">
        <f>P515*N515/1000</f>
        <v>139.21413181315796</v>
      </c>
      <c r="R515" s="6"/>
      <c r="S515" s="90"/>
      <c r="T515" s="90"/>
    </row>
    <row r="516" spans="1:20" ht="12.75">
      <c r="A516" s="876"/>
      <c r="B516" s="31">
        <v>2</v>
      </c>
      <c r="C516" s="16"/>
      <c r="D516" s="180"/>
      <c r="E516" s="180"/>
      <c r="F516" s="261"/>
      <c r="G516" s="261"/>
      <c r="H516" s="261"/>
      <c r="I516" s="261"/>
      <c r="J516" s="180"/>
      <c r="K516" s="261"/>
      <c r="L516" s="180"/>
      <c r="M516" s="137"/>
      <c r="N516" s="136"/>
      <c r="O516" s="136"/>
      <c r="P516" s="136"/>
      <c r="Q516" s="138"/>
      <c r="S516" s="90"/>
      <c r="T516" s="90"/>
    </row>
    <row r="517" spans="1:20" ht="12.75">
      <c r="A517" s="876"/>
      <c r="B517" s="31">
        <v>3</v>
      </c>
      <c r="C517" s="16"/>
      <c r="D517" s="180"/>
      <c r="E517" s="180"/>
      <c r="F517" s="261"/>
      <c r="G517" s="261"/>
      <c r="H517" s="261"/>
      <c r="I517" s="261"/>
      <c r="J517" s="180"/>
      <c r="K517" s="261"/>
      <c r="L517" s="180"/>
      <c r="M517" s="137"/>
      <c r="N517" s="136"/>
      <c r="O517" s="136"/>
      <c r="P517" s="136"/>
      <c r="Q517" s="138"/>
      <c r="S517" s="90"/>
      <c r="T517" s="90"/>
    </row>
    <row r="518" spans="1:20" ht="12.75">
      <c r="A518" s="876"/>
      <c r="B518" s="31">
        <v>4</v>
      </c>
      <c r="C518" s="16"/>
      <c r="D518" s="180"/>
      <c r="E518" s="180"/>
      <c r="F518" s="261"/>
      <c r="G518" s="261"/>
      <c r="H518" s="261"/>
      <c r="I518" s="261"/>
      <c r="J518" s="180"/>
      <c r="K518" s="261"/>
      <c r="L518" s="180"/>
      <c r="M518" s="137"/>
      <c r="N518" s="136"/>
      <c r="O518" s="136"/>
      <c r="P518" s="136"/>
      <c r="Q518" s="138"/>
      <c r="S518" s="90"/>
      <c r="T518" s="90"/>
    </row>
    <row r="519" spans="1:20" ht="12.75">
      <c r="A519" s="876"/>
      <c r="B519" s="31">
        <v>5</v>
      </c>
      <c r="C519" s="16"/>
      <c r="D519" s="180"/>
      <c r="E519" s="180"/>
      <c r="F519" s="261"/>
      <c r="G519" s="261"/>
      <c r="H519" s="261"/>
      <c r="I519" s="261"/>
      <c r="J519" s="180"/>
      <c r="K519" s="261"/>
      <c r="L519" s="180"/>
      <c r="M519" s="137"/>
      <c r="N519" s="136"/>
      <c r="O519" s="136"/>
      <c r="P519" s="136"/>
      <c r="Q519" s="138"/>
      <c r="S519" s="90"/>
      <c r="T519" s="90"/>
    </row>
    <row r="520" spans="1:20" ht="12.75">
      <c r="A520" s="876"/>
      <c r="B520" s="31">
        <v>6</v>
      </c>
      <c r="C520" s="16"/>
      <c r="D520" s="178"/>
      <c r="E520" s="180"/>
      <c r="F520" s="261"/>
      <c r="G520" s="261"/>
      <c r="H520" s="261"/>
      <c r="I520" s="261"/>
      <c r="J520" s="180"/>
      <c r="K520" s="261"/>
      <c r="L520" s="180"/>
      <c r="M520" s="137"/>
      <c r="N520" s="136"/>
      <c r="O520" s="136"/>
      <c r="P520" s="136"/>
      <c r="Q520" s="138"/>
      <c r="S520" s="90"/>
      <c r="T520" s="90"/>
    </row>
    <row r="521" spans="1:20" ht="12.75">
      <c r="A521" s="876"/>
      <c r="B521" s="31">
        <v>7</v>
      </c>
      <c r="C521" s="16"/>
      <c r="D521" s="178"/>
      <c r="E521" s="180"/>
      <c r="F521" s="261"/>
      <c r="G521" s="261"/>
      <c r="H521" s="261"/>
      <c r="I521" s="261"/>
      <c r="J521" s="180"/>
      <c r="K521" s="261"/>
      <c r="L521" s="180"/>
      <c r="M521" s="137"/>
      <c r="N521" s="136"/>
      <c r="O521" s="136"/>
      <c r="P521" s="136"/>
      <c r="Q521" s="138"/>
      <c r="S521" s="90"/>
      <c r="T521" s="90"/>
    </row>
    <row r="522" spans="1:20" ht="12.75">
      <c r="A522" s="876"/>
      <c r="B522" s="31">
        <v>8</v>
      </c>
      <c r="C522" s="16"/>
      <c r="D522" s="178"/>
      <c r="E522" s="180"/>
      <c r="F522" s="261"/>
      <c r="G522" s="261"/>
      <c r="H522" s="261"/>
      <c r="I522" s="261"/>
      <c r="J522" s="180"/>
      <c r="K522" s="261"/>
      <c r="L522" s="180"/>
      <c r="M522" s="137"/>
      <c r="N522" s="136"/>
      <c r="O522" s="136"/>
      <c r="P522" s="136"/>
      <c r="Q522" s="138"/>
      <c r="S522" s="90"/>
      <c r="T522" s="90"/>
    </row>
    <row r="523" spans="1:20" ht="12.75">
      <c r="A523" s="876"/>
      <c r="B523" s="31">
        <v>9</v>
      </c>
      <c r="C523" s="16"/>
      <c r="D523" s="178"/>
      <c r="E523" s="180"/>
      <c r="F523" s="261"/>
      <c r="G523" s="261"/>
      <c r="H523" s="261"/>
      <c r="I523" s="261"/>
      <c r="J523" s="180"/>
      <c r="K523" s="261"/>
      <c r="L523" s="180"/>
      <c r="M523" s="137"/>
      <c r="N523" s="136"/>
      <c r="O523" s="136"/>
      <c r="P523" s="136"/>
      <c r="Q523" s="138"/>
      <c r="S523" s="90"/>
      <c r="T523" s="90"/>
    </row>
    <row r="524" spans="1:20" ht="13.5" thickBot="1">
      <c r="A524" s="877"/>
      <c r="B524" s="65" t="s">
        <v>44</v>
      </c>
      <c r="C524" s="16"/>
      <c r="D524" s="178"/>
      <c r="E524" s="178"/>
      <c r="F524" s="261"/>
      <c r="G524" s="261"/>
      <c r="H524" s="261"/>
      <c r="I524" s="261"/>
      <c r="J524" s="180"/>
      <c r="K524" s="261"/>
      <c r="L524" s="180"/>
      <c r="M524" s="140"/>
      <c r="N524" s="139"/>
      <c r="O524" s="139"/>
      <c r="P524" s="139"/>
      <c r="Q524" s="141"/>
      <c r="S524" s="90"/>
      <c r="T524" s="90"/>
    </row>
    <row r="525" spans="1:20" ht="11.25" customHeight="1">
      <c r="A525" s="898" t="s">
        <v>29</v>
      </c>
      <c r="B525" s="33">
        <v>1</v>
      </c>
      <c r="C525" s="533" t="s">
        <v>229</v>
      </c>
      <c r="D525" s="534">
        <v>32</v>
      </c>
      <c r="E525" s="534">
        <v>1974</v>
      </c>
      <c r="F525" s="272">
        <f aca="true" t="shared" si="99" ref="F525:F552">SUM(G525:I525)</f>
        <v>28.612999000000002</v>
      </c>
      <c r="G525" s="272">
        <v>3.300705</v>
      </c>
      <c r="H525" s="272">
        <v>4.96</v>
      </c>
      <c r="I525" s="272">
        <v>20.352294</v>
      </c>
      <c r="J525" s="578">
        <v>1820.68</v>
      </c>
      <c r="K525" s="272">
        <v>20.352294</v>
      </c>
      <c r="L525" s="578">
        <v>1820.68</v>
      </c>
      <c r="M525" s="151">
        <f aca="true" t="shared" si="100" ref="M525:M552">K525/L525</f>
        <v>0.01117840257486214</v>
      </c>
      <c r="N525" s="152">
        <v>312.176</v>
      </c>
      <c r="O525" s="152">
        <f aca="true" t="shared" si="101" ref="O525:O552">M525*N525</f>
        <v>3.489629002210163</v>
      </c>
      <c r="P525" s="152">
        <f aca="true" t="shared" si="102" ref="P525:P552">M525*60*1000</f>
        <v>670.7041544917283</v>
      </c>
      <c r="Q525" s="174">
        <f aca="true" t="shared" si="103" ref="Q525:Q552">P525*N525/1000</f>
        <v>209.3777401326098</v>
      </c>
      <c r="S525" s="90"/>
      <c r="T525" s="90"/>
    </row>
    <row r="526" spans="1:20" ht="12.75" customHeight="1">
      <c r="A526" s="899"/>
      <c r="B526" s="35">
        <v>2</v>
      </c>
      <c r="C526" s="535" t="s">
        <v>228</v>
      </c>
      <c r="D526" s="536">
        <v>13</v>
      </c>
      <c r="E526" s="536">
        <v>1981</v>
      </c>
      <c r="F526" s="273">
        <f t="shared" si="99"/>
        <v>12.460001</v>
      </c>
      <c r="G526" s="273">
        <v>2.25414</v>
      </c>
      <c r="H526" s="273">
        <v>1.92</v>
      </c>
      <c r="I526" s="273">
        <v>8.285861</v>
      </c>
      <c r="J526" s="121">
        <v>729.29</v>
      </c>
      <c r="K526" s="273">
        <v>8.285861</v>
      </c>
      <c r="L526" s="121">
        <v>729.29</v>
      </c>
      <c r="M526" s="151">
        <f t="shared" si="100"/>
        <v>0.011361544790138355</v>
      </c>
      <c r="N526" s="152">
        <v>312.176</v>
      </c>
      <c r="O526" s="152">
        <f t="shared" si="101"/>
        <v>3.546801606406231</v>
      </c>
      <c r="P526" s="152">
        <f t="shared" si="102"/>
        <v>681.6926874083014</v>
      </c>
      <c r="Q526" s="174">
        <f t="shared" si="103"/>
        <v>212.80809638437387</v>
      </c>
      <c r="S526" s="90"/>
      <c r="T526" s="90"/>
    </row>
    <row r="527" spans="1:20" ht="12.75" customHeight="1">
      <c r="A527" s="899"/>
      <c r="B527" s="35">
        <v>3</v>
      </c>
      <c r="C527" s="535" t="s">
        <v>635</v>
      </c>
      <c r="D527" s="536">
        <v>20</v>
      </c>
      <c r="E527" s="536">
        <v>1987</v>
      </c>
      <c r="F527" s="273">
        <f t="shared" si="99"/>
        <v>18.55</v>
      </c>
      <c r="G527" s="273">
        <v>2.924854</v>
      </c>
      <c r="H527" s="273">
        <v>3.2</v>
      </c>
      <c r="I527" s="273">
        <v>12.425146</v>
      </c>
      <c r="J527" s="121">
        <v>1076.16</v>
      </c>
      <c r="K527" s="273">
        <v>12.425146</v>
      </c>
      <c r="L527" s="121">
        <v>1076.16</v>
      </c>
      <c r="M527" s="143">
        <f t="shared" si="100"/>
        <v>0.011545816607195955</v>
      </c>
      <c r="N527" s="152">
        <v>312.176</v>
      </c>
      <c r="O527" s="152">
        <f t="shared" si="101"/>
        <v>3.6043268451680044</v>
      </c>
      <c r="P527" s="152">
        <f t="shared" si="102"/>
        <v>692.7489964317574</v>
      </c>
      <c r="Q527" s="172">
        <f t="shared" si="103"/>
        <v>216.2596107100803</v>
      </c>
      <c r="S527" s="90"/>
      <c r="T527" s="90"/>
    </row>
    <row r="528" spans="1:20" ht="12.75" customHeight="1">
      <c r="A528" s="899"/>
      <c r="B528" s="35">
        <v>4</v>
      </c>
      <c r="C528" s="535" t="s">
        <v>409</v>
      </c>
      <c r="D528" s="536">
        <v>46</v>
      </c>
      <c r="E528" s="536">
        <v>1990</v>
      </c>
      <c r="F528" s="273">
        <f t="shared" si="99"/>
        <v>42.570002</v>
      </c>
      <c r="G528" s="273">
        <v>4.033193</v>
      </c>
      <c r="H528" s="273">
        <v>7.36</v>
      </c>
      <c r="I528" s="273">
        <v>31.176809</v>
      </c>
      <c r="J528" s="121">
        <v>2558.37</v>
      </c>
      <c r="K528" s="273">
        <v>31.176809</v>
      </c>
      <c r="L528" s="121">
        <v>2558.37</v>
      </c>
      <c r="M528" s="143">
        <f t="shared" si="100"/>
        <v>0.012186200197782182</v>
      </c>
      <c r="N528" s="152">
        <v>312.176</v>
      </c>
      <c r="O528" s="142">
        <f t="shared" si="101"/>
        <v>3.8042392329428503</v>
      </c>
      <c r="P528" s="152">
        <f t="shared" si="102"/>
        <v>731.1720118669309</v>
      </c>
      <c r="Q528" s="172">
        <f t="shared" si="103"/>
        <v>228.25435397657102</v>
      </c>
      <c r="S528" s="90"/>
      <c r="T528" s="90"/>
    </row>
    <row r="529" spans="1:20" ht="12.75" customHeight="1">
      <c r="A529" s="899"/>
      <c r="B529" s="35">
        <v>5</v>
      </c>
      <c r="C529" s="535" t="s">
        <v>634</v>
      </c>
      <c r="D529" s="536">
        <v>32</v>
      </c>
      <c r="E529" s="536">
        <v>1987</v>
      </c>
      <c r="F529" s="273">
        <f t="shared" si="99"/>
        <v>31.48</v>
      </c>
      <c r="G529" s="273">
        <v>3.97158</v>
      </c>
      <c r="H529" s="273">
        <v>5.12</v>
      </c>
      <c r="I529" s="273">
        <v>22.38842</v>
      </c>
      <c r="J529" s="121">
        <v>1817.72</v>
      </c>
      <c r="K529" s="273">
        <v>22.38842</v>
      </c>
      <c r="L529" s="121">
        <v>1817.72</v>
      </c>
      <c r="M529" s="143">
        <f t="shared" si="100"/>
        <v>0.012316759456902053</v>
      </c>
      <c r="N529" s="152">
        <v>312.176</v>
      </c>
      <c r="O529" s="142">
        <f t="shared" si="101"/>
        <v>3.844996700217855</v>
      </c>
      <c r="P529" s="152">
        <f t="shared" si="102"/>
        <v>739.0055674141231</v>
      </c>
      <c r="Q529" s="172">
        <f t="shared" si="103"/>
        <v>230.6998020130713</v>
      </c>
      <c r="S529" s="90"/>
      <c r="T529" s="90"/>
    </row>
    <row r="530" spans="1:20" ht="12.75" customHeight="1">
      <c r="A530" s="899"/>
      <c r="B530" s="35">
        <v>6</v>
      </c>
      <c r="C530" s="535" t="s">
        <v>226</v>
      </c>
      <c r="D530" s="536">
        <v>12</v>
      </c>
      <c r="E530" s="536">
        <v>1979</v>
      </c>
      <c r="F530" s="273">
        <f t="shared" si="99"/>
        <v>11.3297</v>
      </c>
      <c r="G530" s="273">
        <v>0.670875</v>
      </c>
      <c r="H530" s="273">
        <v>1.84</v>
      </c>
      <c r="I530" s="273">
        <v>8.818825</v>
      </c>
      <c r="J530" s="121">
        <v>715.63</v>
      </c>
      <c r="K530" s="273">
        <v>8.818825</v>
      </c>
      <c r="L530" s="121">
        <v>715.63</v>
      </c>
      <c r="M530" s="143">
        <f t="shared" si="100"/>
        <v>0.012323162807596105</v>
      </c>
      <c r="N530" s="152">
        <v>312.176</v>
      </c>
      <c r="O530" s="142">
        <f t="shared" si="101"/>
        <v>3.8469956726241215</v>
      </c>
      <c r="P530" s="152">
        <f t="shared" si="102"/>
        <v>739.3897684557663</v>
      </c>
      <c r="Q530" s="172">
        <f t="shared" si="103"/>
        <v>230.8197403574473</v>
      </c>
      <c r="S530" s="90"/>
      <c r="T530" s="90"/>
    </row>
    <row r="531" spans="1:20" ht="12.75" customHeight="1">
      <c r="A531" s="899"/>
      <c r="B531" s="35">
        <v>7</v>
      </c>
      <c r="C531" s="535" t="s">
        <v>633</v>
      </c>
      <c r="D531" s="536">
        <v>12</v>
      </c>
      <c r="E531" s="536">
        <v>1979</v>
      </c>
      <c r="F531" s="273">
        <f t="shared" si="99"/>
        <v>12.249</v>
      </c>
      <c r="G531" s="273">
        <v>1.44909</v>
      </c>
      <c r="H531" s="273">
        <v>1.92</v>
      </c>
      <c r="I531" s="273">
        <v>8.87991</v>
      </c>
      <c r="J531" s="121">
        <v>708.3</v>
      </c>
      <c r="K531" s="273">
        <v>8.87991</v>
      </c>
      <c r="L531" s="121">
        <v>708.3</v>
      </c>
      <c r="M531" s="143">
        <f t="shared" si="100"/>
        <v>0.012536933502753072</v>
      </c>
      <c r="N531" s="152">
        <v>312.176</v>
      </c>
      <c r="O531" s="142">
        <f t="shared" si="101"/>
        <v>3.913729753155443</v>
      </c>
      <c r="P531" s="152">
        <f t="shared" si="102"/>
        <v>752.2160101651843</v>
      </c>
      <c r="Q531" s="172">
        <f t="shared" si="103"/>
        <v>234.8237851893266</v>
      </c>
      <c r="S531" s="90"/>
      <c r="T531" s="90"/>
    </row>
    <row r="532" spans="1:20" ht="12.75" customHeight="1">
      <c r="A532" s="899"/>
      <c r="B532" s="35">
        <v>8</v>
      </c>
      <c r="C532" s="535" t="s">
        <v>227</v>
      </c>
      <c r="D532" s="536">
        <v>36</v>
      </c>
      <c r="E532" s="536">
        <v>1984</v>
      </c>
      <c r="F532" s="273">
        <f t="shared" si="99"/>
        <v>36.210001</v>
      </c>
      <c r="G532" s="273">
        <v>3.784808</v>
      </c>
      <c r="H532" s="273">
        <v>5.76</v>
      </c>
      <c r="I532" s="273">
        <v>26.665193</v>
      </c>
      <c r="J532" s="121">
        <v>2108.99</v>
      </c>
      <c r="K532" s="273">
        <v>26.665193</v>
      </c>
      <c r="L532" s="121">
        <v>2108.99</v>
      </c>
      <c r="M532" s="143">
        <f t="shared" si="100"/>
        <v>0.012643584369769416</v>
      </c>
      <c r="N532" s="152">
        <v>312.176</v>
      </c>
      <c r="O532" s="142">
        <f t="shared" si="101"/>
        <v>3.947023594217137</v>
      </c>
      <c r="P532" s="152">
        <f t="shared" si="102"/>
        <v>758.6150621861649</v>
      </c>
      <c r="Q532" s="172">
        <f t="shared" si="103"/>
        <v>236.8214156530282</v>
      </c>
      <c r="S532" s="90"/>
      <c r="T532" s="90"/>
    </row>
    <row r="533" spans="1:20" ht="13.5" customHeight="1">
      <c r="A533" s="899"/>
      <c r="B533" s="35">
        <v>9</v>
      </c>
      <c r="C533" s="535" t="s">
        <v>414</v>
      </c>
      <c r="D533" s="536">
        <v>22</v>
      </c>
      <c r="E533" s="536">
        <v>1974</v>
      </c>
      <c r="F533" s="273">
        <f t="shared" si="99"/>
        <v>13.93</v>
      </c>
      <c r="G533" s="273"/>
      <c r="H533" s="273"/>
      <c r="I533" s="273">
        <v>13.93</v>
      </c>
      <c r="J533" s="121">
        <v>1064.69</v>
      </c>
      <c r="K533" s="273">
        <v>13.93</v>
      </c>
      <c r="L533" s="121">
        <v>1064.69</v>
      </c>
      <c r="M533" s="143">
        <f t="shared" si="100"/>
        <v>0.013083620584395456</v>
      </c>
      <c r="N533" s="152">
        <v>312.176</v>
      </c>
      <c r="O533" s="142">
        <f t="shared" si="101"/>
        <v>4.084392339554236</v>
      </c>
      <c r="P533" s="152">
        <f t="shared" si="102"/>
        <v>785.0172350637273</v>
      </c>
      <c r="Q533" s="172">
        <f t="shared" si="103"/>
        <v>245.06354037325414</v>
      </c>
      <c r="S533" s="90"/>
      <c r="T533" s="90"/>
    </row>
    <row r="534" spans="1:20" ht="13.5" customHeight="1" thickBot="1">
      <c r="A534" s="900"/>
      <c r="B534" s="93"/>
      <c r="C534" s="537" t="s">
        <v>636</v>
      </c>
      <c r="D534" s="538">
        <v>24</v>
      </c>
      <c r="E534" s="538">
        <v>1983</v>
      </c>
      <c r="F534" s="277">
        <f t="shared" si="99"/>
        <v>24.362000000000002</v>
      </c>
      <c r="G534" s="277">
        <v>2.62983</v>
      </c>
      <c r="H534" s="277">
        <v>3.84</v>
      </c>
      <c r="I534" s="277">
        <v>17.89217</v>
      </c>
      <c r="J534" s="188">
        <v>1351.94</v>
      </c>
      <c r="K534" s="277">
        <v>17.89217</v>
      </c>
      <c r="L534" s="188">
        <v>1351.94</v>
      </c>
      <c r="M534" s="222">
        <f t="shared" si="100"/>
        <v>0.013234440877553736</v>
      </c>
      <c r="N534" s="175">
        <v>312.176</v>
      </c>
      <c r="O534" s="175">
        <f t="shared" si="101"/>
        <v>4.131474815391215</v>
      </c>
      <c r="P534" s="175">
        <f t="shared" si="102"/>
        <v>794.0664526532241</v>
      </c>
      <c r="Q534" s="176">
        <f t="shared" si="103"/>
        <v>247.88848892347286</v>
      </c>
      <c r="S534" s="90"/>
      <c r="T534" s="90"/>
    </row>
    <row r="535" spans="1:20" ht="12.75">
      <c r="A535" s="866" t="s">
        <v>30</v>
      </c>
      <c r="B535" s="236">
        <v>1</v>
      </c>
      <c r="C535" s="548" t="s">
        <v>410</v>
      </c>
      <c r="D535" s="549">
        <v>40</v>
      </c>
      <c r="E535" s="549">
        <v>1969</v>
      </c>
      <c r="F535" s="363">
        <f t="shared" si="99"/>
        <v>27.577</v>
      </c>
      <c r="G535" s="363"/>
      <c r="H535" s="363"/>
      <c r="I535" s="363">
        <v>27.577</v>
      </c>
      <c r="J535" s="371">
        <v>1881.33</v>
      </c>
      <c r="K535" s="363">
        <v>27.577</v>
      </c>
      <c r="L535" s="371">
        <v>1881.33</v>
      </c>
      <c r="M535" s="298">
        <f t="shared" si="100"/>
        <v>0.0146582470911536</v>
      </c>
      <c r="N535" s="297">
        <v>312.176</v>
      </c>
      <c r="O535" s="297">
        <f t="shared" si="101"/>
        <v>4.575952943927966</v>
      </c>
      <c r="P535" s="297">
        <f t="shared" si="102"/>
        <v>879.4948254692159</v>
      </c>
      <c r="Q535" s="299">
        <f t="shared" si="103"/>
        <v>274.55717663567793</v>
      </c>
      <c r="S535" s="90"/>
      <c r="T535" s="90"/>
    </row>
    <row r="536" spans="1:20" ht="12.75">
      <c r="A536" s="867"/>
      <c r="B536" s="237">
        <v>2</v>
      </c>
      <c r="C536" s="550" t="s">
        <v>411</v>
      </c>
      <c r="D536" s="551">
        <v>54</v>
      </c>
      <c r="E536" s="551">
        <v>1992</v>
      </c>
      <c r="F536" s="300">
        <f t="shared" si="99"/>
        <v>63.401996</v>
      </c>
      <c r="G536" s="300">
        <v>5.09865</v>
      </c>
      <c r="H536" s="300">
        <v>8.45</v>
      </c>
      <c r="I536" s="300">
        <v>49.853346</v>
      </c>
      <c r="J536" s="291">
        <v>3243.5</v>
      </c>
      <c r="K536" s="300">
        <v>49.853346</v>
      </c>
      <c r="L536" s="291">
        <v>3243.5</v>
      </c>
      <c r="M536" s="302">
        <f t="shared" si="100"/>
        <v>0.015370231540003084</v>
      </c>
      <c r="N536" s="297">
        <v>312.176</v>
      </c>
      <c r="O536" s="301">
        <f t="shared" si="101"/>
        <v>4.7982174012320025</v>
      </c>
      <c r="P536" s="297">
        <f t="shared" si="102"/>
        <v>922.213892400185</v>
      </c>
      <c r="Q536" s="303">
        <f t="shared" si="103"/>
        <v>287.8930440739202</v>
      </c>
      <c r="S536" s="90"/>
      <c r="T536" s="90"/>
    </row>
    <row r="537" spans="1:20" ht="12.75">
      <c r="A537" s="867"/>
      <c r="B537" s="237">
        <v>3</v>
      </c>
      <c r="C537" s="550" t="s">
        <v>412</v>
      </c>
      <c r="D537" s="551">
        <v>17</v>
      </c>
      <c r="E537" s="551">
        <v>1962</v>
      </c>
      <c r="F537" s="300">
        <f t="shared" si="99"/>
        <v>12.676</v>
      </c>
      <c r="G537" s="300"/>
      <c r="H537" s="300"/>
      <c r="I537" s="300">
        <v>12.676</v>
      </c>
      <c r="J537" s="291">
        <v>821.23</v>
      </c>
      <c r="K537" s="300">
        <v>12.676</v>
      </c>
      <c r="L537" s="291">
        <v>821.23</v>
      </c>
      <c r="M537" s="302">
        <f t="shared" si="100"/>
        <v>0.015435383510100702</v>
      </c>
      <c r="N537" s="297">
        <v>312.176</v>
      </c>
      <c r="O537" s="301">
        <f t="shared" si="101"/>
        <v>4.8185562826491966</v>
      </c>
      <c r="P537" s="297">
        <f t="shared" si="102"/>
        <v>926.123010606042</v>
      </c>
      <c r="Q537" s="303">
        <f t="shared" si="103"/>
        <v>289.1133769589518</v>
      </c>
      <c r="S537" s="90"/>
      <c r="T537" s="90"/>
    </row>
    <row r="538" spans="1:20" ht="12.75">
      <c r="A538" s="867"/>
      <c r="B538" s="237">
        <v>4</v>
      </c>
      <c r="C538" s="550" t="s">
        <v>413</v>
      </c>
      <c r="D538" s="551">
        <v>24</v>
      </c>
      <c r="E538" s="551">
        <v>1968</v>
      </c>
      <c r="F538" s="300">
        <f t="shared" si="99"/>
        <v>15.835</v>
      </c>
      <c r="G538" s="300"/>
      <c r="H538" s="300"/>
      <c r="I538" s="300">
        <v>15.835</v>
      </c>
      <c r="J538" s="291">
        <v>1023.47</v>
      </c>
      <c r="K538" s="300">
        <v>15.835</v>
      </c>
      <c r="L538" s="291">
        <v>1023.47</v>
      </c>
      <c r="M538" s="302">
        <f t="shared" si="100"/>
        <v>0.015471875091600145</v>
      </c>
      <c r="N538" s="297">
        <v>312.176</v>
      </c>
      <c r="O538" s="301">
        <f t="shared" si="101"/>
        <v>4.829948078595367</v>
      </c>
      <c r="P538" s="297">
        <f t="shared" si="102"/>
        <v>928.3125054960087</v>
      </c>
      <c r="Q538" s="303">
        <f t="shared" si="103"/>
        <v>289.796884715722</v>
      </c>
      <c r="S538" s="90"/>
      <c r="T538" s="90"/>
    </row>
    <row r="539" spans="1:20" ht="12.75">
      <c r="A539" s="867"/>
      <c r="B539" s="237">
        <v>5</v>
      </c>
      <c r="C539" s="550" t="s">
        <v>240</v>
      </c>
      <c r="D539" s="551">
        <v>4</v>
      </c>
      <c r="E539" s="551">
        <v>1961</v>
      </c>
      <c r="F539" s="300">
        <f t="shared" si="99"/>
        <v>2.113</v>
      </c>
      <c r="G539" s="300"/>
      <c r="H539" s="300"/>
      <c r="I539" s="300">
        <v>2.113</v>
      </c>
      <c r="J539" s="291">
        <v>193.05</v>
      </c>
      <c r="K539" s="300">
        <v>1.95367</v>
      </c>
      <c r="L539" s="291">
        <v>120.27</v>
      </c>
      <c r="M539" s="302">
        <f t="shared" si="100"/>
        <v>0.016244034256256756</v>
      </c>
      <c r="N539" s="297">
        <v>312.176</v>
      </c>
      <c r="O539" s="301">
        <f t="shared" si="101"/>
        <v>5.070997637981209</v>
      </c>
      <c r="P539" s="297">
        <f t="shared" si="102"/>
        <v>974.6420553754053</v>
      </c>
      <c r="Q539" s="303">
        <f t="shared" si="103"/>
        <v>304.2598582788725</v>
      </c>
      <c r="S539" s="90"/>
      <c r="T539" s="90"/>
    </row>
    <row r="540" spans="1:20" ht="12.75">
      <c r="A540" s="867"/>
      <c r="B540" s="237">
        <v>6</v>
      </c>
      <c r="C540" s="550" t="s">
        <v>237</v>
      </c>
      <c r="D540" s="551">
        <v>13</v>
      </c>
      <c r="E540" s="551">
        <v>1959</v>
      </c>
      <c r="F540" s="300">
        <f t="shared" si="99"/>
        <v>9.318</v>
      </c>
      <c r="G540" s="300"/>
      <c r="H540" s="300"/>
      <c r="I540" s="300">
        <v>9.318</v>
      </c>
      <c r="J540" s="291">
        <v>562.28</v>
      </c>
      <c r="K540" s="300">
        <v>9.318</v>
      </c>
      <c r="L540" s="291">
        <v>562.28</v>
      </c>
      <c r="M540" s="302">
        <f t="shared" si="100"/>
        <v>0.016571814754214983</v>
      </c>
      <c r="N540" s="297">
        <v>312.176</v>
      </c>
      <c r="O540" s="301">
        <f t="shared" si="101"/>
        <v>5.1733228427118165</v>
      </c>
      <c r="P540" s="297">
        <f t="shared" si="102"/>
        <v>994.3088852528989</v>
      </c>
      <c r="Q540" s="303">
        <f t="shared" si="103"/>
        <v>310.39937056270895</v>
      </c>
      <c r="S540" s="90"/>
      <c r="T540" s="90"/>
    </row>
    <row r="541" spans="1:20" ht="12.75">
      <c r="A541" s="867"/>
      <c r="B541" s="237">
        <v>7</v>
      </c>
      <c r="C541" s="550" t="s">
        <v>235</v>
      </c>
      <c r="D541" s="551">
        <v>5</v>
      </c>
      <c r="E541" s="551">
        <v>1825</v>
      </c>
      <c r="F541" s="300">
        <f t="shared" si="99"/>
        <v>3.88</v>
      </c>
      <c r="G541" s="300"/>
      <c r="H541" s="300"/>
      <c r="I541" s="300">
        <v>3.88</v>
      </c>
      <c r="J541" s="291">
        <v>230.53</v>
      </c>
      <c r="K541" s="300">
        <v>3.88</v>
      </c>
      <c r="L541" s="291">
        <v>230.53</v>
      </c>
      <c r="M541" s="302">
        <f t="shared" si="100"/>
        <v>0.01683078124322214</v>
      </c>
      <c r="N541" s="297">
        <v>312.176</v>
      </c>
      <c r="O541" s="301">
        <f t="shared" si="101"/>
        <v>5.254165965384114</v>
      </c>
      <c r="P541" s="297">
        <f t="shared" si="102"/>
        <v>1009.8468745933285</v>
      </c>
      <c r="Q541" s="303">
        <f t="shared" si="103"/>
        <v>315.2499579230469</v>
      </c>
      <c r="S541" s="90"/>
      <c r="T541" s="90"/>
    </row>
    <row r="542" spans="1:20" ht="12.75">
      <c r="A542" s="867"/>
      <c r="B542" s="237">
        <v>8</v>
      </c>
      <c r="C542" s="550" t="s">
        <v>230</v>
      </c>
      <c r="D542" s="551">
        <v>24</v>
      </c>
      <c r="E542" s="551">
        <v>1968</v>
      </c>
      <c r="F542" s="300">
        <f t="shared" si="99"/>
        <v>17.144</v>
      </c>
      <c r="G542" s="300"/>
      <c r="H542" s="300"/>
      <c r="I542" s="300">
        <v>17.144</v>
      </c>
      <c r="J542" s="291">
        <v>1012.02</v>
      </c>
      <c r="K542" s="300">
        <v>17.144</v>
      </c>
      <c r="L542" s="291">
        <v>1012.02</v>
      </c>
      <c r="M542" s="302">
        <f t="shared" si="100"/>
        <v>0.016940376672397776</v>
      </c>
      <c r="N542" s="297">
        <v>312.176</v>
      </c>
      <c r="O542" s="301">
        <f t="shared" si="101"/>
        <v>5.288379028082448</v>
      </c>
      <c r="P542" s="297">
        <f t="shared" si="102"/>
        <v>1016.4226003438665</v>
      </c>
      <c r="Q542" s="303">
        <f t="shared" si="103"/>
        <v>317.30274168494685</v>
      </c>
      <c r="S542" s="90"/>
      <c r="T542" s="90"/>
    </row>
    <row r="543" spans="1:20" ht="12.75">
      <c r="A543" s="868"/>
      <c r="B543" s="250">
        <v>9</v>
      </c>
      <c r="C543" s="550" t="s">
        <v>233</v>
      </c>
      <c r="D543" s="551">
        <v>24</v>
      </c>
      <c r="E543" s="551">
        <v>1964</v>
      </c>
      <c r="F543" s="300">
        <f t="shared" si="99"/>
        <v>19.631</v>
      </c>
      <c r="G543" s="300"/>
      <c r="H543" s="300"/>
      <c r="I543" s="300">
        <v>19.631</v>
      </c>
      <c r="J543" s="291">
        <v>1103</v>
      </c>
      <c r="K543" s="300">
        <v>19.631</v>
      </c>
      <c r="L543" s="291">
        <v>1103</v>
      </c>
      <c r="M543" s="302">
        <f t="shared" si="100"/>
        <v>0.017797824116047144</v>
      </c>
      <c r="N543" s="297">
        <v>312.176</v>
      </c>
      <c r="O543" s="301">
        <f t="shared" si="101"/>
        <v>5.556053541251133</v>
      </c>
      <c r="P543" s="297">
        <f t="shared" si="102"/>
        <v>1067.8694469628288</v>
      </c>
      <c r="Q543" s="303">
        <f t="shared" si="103"/>
        <v>333.363212475068</v>
      </c>
      <c r="S543" s="90"/>
      <c r="T543" s="90"/>
    </row>
    <row r="544" spans="1:20" ht="13.5" thickBot="1">
      <c r="A544" s="869"/>
      <c r="B544" s="251">
        <v>10</v>
      </c>
      <c r="C544" s="552" t="s">
        <v>155</v>
      </c>
      <c r="D544" s="553">
        <v>43</v>
      </c>
      <c r="E544" s="553">
        <v>1986</v>
      </c>
      <c r="F544" s="574">
        <f t="shared" si="99"/>
        <v>34.499998</v>
      </c>
      <c r="G544" s="574">
        <v>3.126814</v>
      </c>
      <c r="H544" s="574">
        <v>4.67</v>
      </c>
      <c r="I544" s="574">
        <v>26.703184</v>
      </c>
      <c r="J544" s="581">
        <v>1472.24</v>
      </c>
      <c r="K544" s="574">
        <v>26.703184</v>
      </c>
      <c r="L544" s="581">
        <v>1472.24</v>
      </c>
      <c r="M544" s="306">
        <f t="shared" si="100"/>
        <v>0.018137792751181873</v>
      </c>
      <c r="N544" s="305">
        <v>312.176</v>
      </c>
      <c r="O544" s="305">
        <f t="shared" si="101"/>
        <v>5.662183589892952</v>
      </c>
      <c r="P544" s="305">
        <f t="shared" si="102"/>
        <v>1088.2675650709123</v>
      </c>
      <c r="Q544" s="307">
        <f t="shared" si="103"/>
        <v>339.7310153935771</v>
      </c>
      <c r="S544" s="90"/>
      <c r="T544" s="90"/>
    </row>
    <row r="545" spans="1:20" ht="12.75">
      <c r="A545" s="905" t="s">
        <v>12</v>
      </c>
      <c r="B545" s="39">
        <v>1</v>
      </c>
      <c r="C545" s="559" t="s">
        <v>234</v>
      </c>
      <c r="D545" s="560">
        <v>47</v>
      </c>
      <c r="E545" s="560">
        <v>1969</v>
      </c>
      <c r="F545" s="575">
        <f t="shared" si="99"/>
        <v>45.11032</v>
      </c>
      <c r="G545" s="575">
        <v>3.00552</v>
      </c>
      <c r="H545" s="575">
        <v>7.44</v>
      </c>
      <c r="I545" s="575">
        <v>34.6648</v>
      </c>
      <c r="J545" s="376">
        <v>1893.25</v>
      </c>
      <c r="K545" s="575">
        <v>34.6648</v>
      </c>
      <c r="L545" s="376">
        <v>1893.25</v>
      </c>
      <c r="M545" s="315">
        <f t="shared" si="100"/>
        <v>0.018309679123200844</v>
      </c>
      <c r="N545" s="316">
        <v>312.176</v>
      </c>
      <c r="O545" s="316">
        <f t="shared" si="101"/>
        <v>5.7158423899643465</v>
      </c>
      <c r="P545" s="316">
        <f t="shared" si="102"/>
        <v>1098.5807473920506</v>
      </c>
      <c r="Q545" s="317">
        <f t="shared" si="103"/>
        <v>342.95054339786077</v>
      </c>
      <c r="S545" s="90"/>
      <c r="T545" s="90"/>
    </row>
    <row r="546" spans="1:20" ht="12.75">
      <c r="A546" s="864"/>
      <c r="B546" s="41">
        <v>2</v>
      </c>
      <c r="C546" s="561" t="s">
        <v>236</v>
      </c>
      <c r="D546" s="562">
        <v>5</v>
      </c>
      <c r="E546" s="562">
        <v>1961</v>
      </c>
      <c r="F546" s="327">
        <f t="shared" si="99"/>
        <v>3.4524</v>
      </c>
      <c r="G546" s="327"/>
      <c r="H546" s="327"/>
      <c r="I546" s="327">
        <v>3.4524</v>
      </c>
      <c r="J546" s="329">
        <v>186.3</v>
      </c>
      <c r="K546" s="327">
        <v>3.4524</v>
      </c>
      <c r="L546" s="329">
        <v>186.3</v>
      </c>
      <c r="M546" s="321">
        <f t="shared" si="100"/>
        <v>0.018531400966183574</v>
      </c>
      <c r="N546" s="316">
        <v>312.176</v>
      </c>
      <c r="O546" s="322">
        <f t="shared" si="101"/>
        <v>5.785058628019323</v>
      </c>
      <c r="P546" s="316">
        <f t="shared" si="102"/>
        <v>1111.8840579710145</v>
      </c>
      <c r="Q546" s="323">
        <f t="shared" si="103"/>
        <v>347.1035176811594</v>
      </c>
      <c r="S546" s="90"/>
      <c r="T546" s="90"/>
    </row>
    <row r="547" spans="1:20" ht="12.75">
      <c r="A547" s="864"/>
      <c r="B547" s="41">
        <v>3</v>
      </c>
      <c r="C547" s="561" t="s">
        <v>232</v>
      </c>
      <c r="D547" s="562">
        <v>12</v>
      </c>
      <c r="E547" s="562">
        <v>1963</v>
      </c>
      <c r="F547" s="327">
        <f t="shared" si="99"/>
        <v>11.207999999999998</v>
      </c>
      <c r="G547" s="327">
        <v>0.42936</v>
      </c>
      <c r="H547" s="327">
        <v>0.705</v>
      </c>
      <c r="I547" s="327">
        <v>10.07364</v>
      </c>
      <c r="J547" s="329">
        <v>534.54</v>
      </c>
      <c r="K547" s="327">
        <v>10.07364</v>
      </c>
      <c r="L547" s="329">
        <v>534.54</v>
      </c>
      <c r="M547" s="321">
        <f t="shared" si="100"/>
        <v>0.018845437198338758</v>
      </c>
      <c r="N547" s="316">
        <v>312.176</v>
      </c>
      <c r="O547" s="322">
        <f t="shared" si="101"/>
        <v>5.8830932028286</v>
      </c>
      <c r="P547" s="316">
        <f t="shared" si="102"/>
        <v>1130.7262319003255</v>
      </c>
      <c r="Q547" s="323">
        <f t="shared" si="103"/>
        <v>352.985592169716</v>
      </c>
      <c r="S547" s="90"/>
      <c r="T547" s="90"/>
    </row>
    <row r="548" spans="1:20" ht="12.75">
      <c r="A548" s="864"/>
      <c r="B548" s="41">
        <v>4</v>
      </c>
      <c r="C548" s="561" t="s">
        <v>239</v>
      </c>
      <c r="D548" s="562">
        <v>12</v>
      </c>
      <c r="E548" s="562">
        <v>1968</v>
      </c>
      <c r="F548" s="327">
        <f t="shared" si="99"/>
        <v>15.252998999999999</v>
      </c>
      <c r="G548" s="327">
        <v>1.28808</v>
      </c>
      <c r="H548" s="327">
        <v>0.25</v>
      </c>
      <c r="I548" s="327">
        <v>13.714919</v>
      </c>
      <c r="J548" s="329">
        <v>725.5</v>
      </c>
      <c r="K548" s="327">
        <v>13.714919</v>
      </c>
      <c r="L548" s="329">
        <v>725.5</v>
      </c>
      <c r="M548" s="321">
        <f t="shared" si="100"/>
        <v>0.018904092350103378</v>
      </c>
      <c r="N548" s="316">
        <v>312.176</v>
      </c>
      <c r="O548" s="322">
        <f t="shared" si="101"/>
        <v>5.901403933485872</v>
      </c>
      <c r="P548" s="316">
        <f t="shared" si="102"/>
        <v>1134.2455410062028</v>
      </c>
      <c r="Q548" s="323">
        <f t="shared" si="103"/>
        <v>354.08423600915233</v>
      </c>
      <c r="S548" s="90"/>
      <c r="T548" s="90"/>
    </row>
    <row r="549" spans="1:20" ht="12.75">
      <c r="A549" s="864"/>
      <c r="B549" s="41">
        <v>5</v>
      </c>
      <c r="C549" s="561" t="s">
        <v>231</v>
      </c>
      <c r="D549" s="562">
        <v>24</v>
      </c>
      <c r="E549" s="562">
        <v>1966</v>
      </c>
      <c r="F549" s="327">
        <f t="shared" si="99"/>
        <v>21.482</v>
      </c>
      <c r="G549" s="327"/>
      <c r="H549" s="327"/>
      <c r="I549" s="327">
        <v>21.482</v>
      </c>
      <c r="J549" s="329">
        <v>1087.21</v>
      </c>
      <c r="K549" s="327">
        <v>21.482</v>
      </c>
      <c r="L549" s="329">
        <v>1087.21</v>
      </c>
      <c r="M549" s="321">
        <f t="shared" si="100"/>
        <v>0.019758832240321555</v>
      </c>
      <c r="N549" s="316">
        <v>312.176</v>
      </c>
      <c r="O549" s="322">
        <f t="shared" si="101"/>
        <v>6.168233213454622</v>
      </c>
      <c r="P549" s="316">
        <f t="shared" si="102"/>
        <v>1185.5299344192933</v>
      </c>
      <c r="Q549" s="323">
        <f t="shared" si="103"/>
        <v>370.0939928072773</v>
      </c>
      <c r="S549" s="90"/>
      <c r="T549" s="90"/>
    </row>
    <row r="550" spans="1:20" ht="12.75">
      <c r="A550" s="864"/>
      <c r="B550" s="41">
        <v>6</v>
      </c>
      <c r="C550" s="561" t="s">
        <v>238</v>
      </c>
      <c r="D550" s="562">
        <v>12</v>
      </c>
      <c r="E550" s="562">
        <v>1962</v>
      </c>
      <c r="F550" s="327">
        <f t="shared" si="99"/>
        <v>10.27</v>
      </c>
      <c r="G550" s="327"/>
      <c r="H550" s="327"/>
      <c r="I550" s="327">
        <v>10.27</v>
      </c>
      <c r="J550" s="329">
        <v>529.97</v>
      </c>
      <c r="K550" s="327">
        <v>10.101</v>
      </c>
      <c r="L550" s="329">
        <v>486.49</v>
      </c>
      <c r="M550" s="321">
        <f t="shared" si="100"/>
        <v>0.020763016711545974</v>
      </c>
      <c r="N550" s="316">
        <v>312.176</v>
      </c>
      <c r="O550" s="322">
        <f t="shared" si="101"/>
        <v>6.481715504943575</v>
      </c>
      <c r="P550" s="316">
        <f t="shared" si="102"/>
        <v>1245.7810026927584</v>
      </c>
      <c r="Q550" s="323">
        <f t="shared" si="103"/>
        <v>388.90293029661456</v>
      </c>
      <c r="S550" s="90"/>
      <c r="T550" s="90"/>
    </row>
    <row r="551" spans="1:20" ht="12.75">
      <c r="A551" s="864"/>
      <c r="B551" s="41">
        <v>7</v>
      </c>
      <c r="C551" s="561" t="s">
        <v>242</v>
      </c>
      <c r="D551" s="562">
        <v>12</v>
      </c>
      <c r="E551" s="562">
        <v>1925</v>
      </c>
      <c r="F551" s="327">
        <f t="shared" si="99"/>
        <v>11.51</v>
      </c>
      <c r="G551" s="327"/>
      <c r="H551" s="327"/>
      <c r="I551" s="327">
        <v>11.51</v>
      </c>
      <c r="J551" s="329">
        <v>512.15</v>
      </c>
      <c r="K551" s="327">
        <v>11.51</v>
      </c>
      <c r="L551" s="329">
        <v>512.15</v>
      </c>
      <c r="M551" s="321">
        <f t="shared" si="100"/>
        <v>0.02247388460411989</v>
      </c>
      <c r="N551" s="316">
        <v>312.176</v>
      </c>
      <c r="O551" s="322">
        <f t="shared" si="101"/>
        <v>7.0158074001757305</v>
      </c>
      <c r="P551" s="316">
        <f t="shared" si="102"/>
        <v>1348.4330762471934</v>
      </c>
      <c r="Q551" s="323">
        <f t="shared" si="103"/>
        <v>420.9484440105438</v>
      </c>
      <c r="S551" s="90"/>
      <c r="T551" s="90"/>
    </row>
    <row r="552" spans="1:20" ht="12.75">
      <c r="A552" s="864"/>
      <c r="B552" s="41">
        <v>8</v>
      </c>
      <c r="C552" s="561" t="s">
        <v>241</v>
      </c>
      <c r="D552" s="562">
        <v>13</v>
      </c>
      <c r="E552" s="562">
        <v>1958</v>
      </c>
      <c r="F552" s="327">
        <f t="shared" si="99"/>
        <v>14.46</v>
      </c>
      <c r="G552" s="327"/>
      <c r="H552" s="327"/>
      <c r="I552" s="327">
        <v>14.46</v>
      </c>
      <c r="J552" s="329">
        <v>653.78</v>
      </c>
      <c r="K552" s="327">
        <v>13.626</v>
      </c>
      <c r="L552" s="329">
        <v>444.31</v>
      </c>
      <c r="M552" s="321">
        <f t="shared" si="100"/>
        <v>0.030667777002543268</v>
      </c>
      <c r="N552" s="316">
        <v>312.176</v>
      </c>
      <c r="O552" s="322">
        <f t="shared" si="101"/>
        <v>9.573743953545947</v>
      </c>
      <c r="P552" s="316">
        <f t="shared" si="102"/>
        <v>1840.0666201525962</v>
      </c>
      <c r="Q552" s="323">
        <f t="shared" si="103"/>
        <v>574.4246372127569</v>
      </c>
      <c r="S552" s="90"/>
      <c r="T552" s="90"/>
    </row>
    <row r="553" spans="1:20" ht="12.75">
      <c r="A553" s="864"/>
      <c r="B553" s="41">
        <v>9</v>
      </c>
      <c r="C553" s="49"/>
      <c r="D553" s="41"/>
      <c r="E553" s="41"/>
      <c r="F553" s="173"/>
      <c r="G553" s="148"/>
      <c r="H553" s="148"/>
      <c r="I553" s="148"/>
      <c r="J553" s="370"/>
      <c r="K553" s="148"/>
      <c r="L553" s="370"/>
      <c r="M553" s="179"/>
      <c r="N553" s="148"/>
      <c r="O553" s="148"/>
      <c r="P553" s="153"/>
      <c r="Q553" s="149"/>
      <c r="S553" s="90"/>
      <c r="T553" s="90"/>
    </row>
    <row r="554" spans="1:20" ht="13.5" thickBot="1">
      <c r="A554" s="865"/>
      <c r="B554" s="46">
        <v>10</v>
      </c>
      <c r="C554" s="51"/>
      <c r="D554" s="46"/>
      <c r="E554" s="46"/>
      <c r="F554" s="58"/>
      <c r="G554" s="58"/>
      <c r="H554" s="58"/>
      <c r="I554" s="58"/>
      <c r="J554" s="59"/>
      <c r="K554" s="52"/>
      <c r="L554" s="59"/>
      <c r="M554" s="84"/>
      <c r="N554" s="58"/>
      <c r="O554" s="95"/>
      <c r="P554" s="58"/>
      <c r="Q554" s="48"/>
      <c r="S554" s="90"/>
      <c r="T554" s="90"/>
    </row>
    <row r="555" spans="19:20" ht="12.75">
      <c r="S555" s="90"/>
      <c r="T555" s="90"/>
    </row>
    <row r="556" spans="19:20" ht="12.75">
      <c r="S556" s="90"/>
      <c r="T556" s="90"/>
    </row>
    <row r="557" spans="19:20" ht="12.75">
      <c r="S557" s="90"/>
      <c r="T557" s="90"/>
    </row>
    <row r="558" spans="1:20" ht="15">
      <c r="A558" s="906" t="s">
        <v>68</v>
      </c>
      <c r="B558" s="906"/>
      <c r="C558" s="906"/>
      <c r="D558" s="906"/>
      <c r="E558" s="906"/>
      <c r="F558" s="906"/>
      <c r="G558" s="906"/>
      <c r="H558" s="906"/>
      <c r="I558" s="906"/>
      <c r="J558" s="906"/>
      <c r="K558" s="906"/>
      <c r="L558" s="906"/>
      <c r="M558" s="906"/>
      <c r="N558" s="906"/>
      <c r="O558" s="906"/>
      <c r="P558" s="906"/>
      <c r="Q558" s="906"/>
      <c r="S558" s="90"/>
      <c r="T558" s="90"/>
    </row>
    <row r="559" spans="1:20" ht="13.5" thickBot="1">
      <c r="A559" s="883" t="s">
        <v>637</v>
      </c>
      <c r="B559" s="883"/>
      <c r="C559" s="883"/>
      <c r="D559" s="883"/>
      <c r="E559" s="883"/>
      <c r="F559" s="883"/>
      <c r="G559" s="883"/>
      <c r="H559" s="883"/>
      <c r="I559" s="883"/>
      <c r="J559" s="883"/>
      <c r="K559" s="883"/>
      <c r="L559" s="883"/>
      <c r="M559" s="883"/>
      <c r="N559" s="883"/>
      <c r="O559" s="883"/>
      <c r="P559" s="883"/>
      <c r="Q559" s="883"/>
      <c r="S559" s="90"/>
      <c r="T559" s="90"/>
    </row>
    <row r="560" spans="1:20" ht="12.75" customHeight="1">
      <c r="A560" s="887" t="s">
        <v>1</v>
      </c>
      <c r="B560" s="889" t="s">
        <v>0</v>
      </c>
      <c r="C560" s="857" t="s">
        <v>2</v>
      </c>
      <c r="D560" s="857" t="s">
        <v>3</v>
      </c>
      <c r="E560" s="857" t="s">
        <v>13</v>
      </c>
      <c r="F560" s="870" t="s">
        <v>14</v>
      </c>
      <c r="G560" s="871"/>
      <c r="H560" s="871"/>
      <c r="I560" s="872"/>
      <c r="J560" s="857" t="s">
        <v>4</v>
      </c>
      <c r="K560" s="857" t="s">
        <v>15</v>
      </c>
      <c r="L560" s="857" t="s">
        <v>5</v>
      </c>
      <c r="M560" s="857" t="s">
        <v>6</v>
      </c>
      <c r="N560" s="857" t="s">
        <v>16</v>
      </c>
      <c r="O560" s="907" t="s">
        <v>17</v>
      </c>
      <c r="P560" s="857" t="s">
        <v>25</v>
      </c>
      <c r="Q560" s="885" t="s">
        <v>26</v>
      </c>
      <c r="S560" s="90"/>
      <c r="T560" s="90"/>
    </row>
    <row r="561" spans="1:20" s="2" customFormat="1" ht="33.75">
      <c r="A561" s="888"/>
      <c r="B561" s="890"/>
      <c r="C561" s="891"/>
      <c r="D561" s="858"/>
      <c r="E561" s="858"/>
      <c r="F561" s="36" t="s">
        <v>18</v>
      </c>
      <c r="G561" s="36" t="s">
        <v>19</v>
      </c>
      <c r="H561" s="36" t="s">
        <v>20</v>
      </c>
      <c r="I561" s="36" t="s">
        <v>21</v>
      </c>
      <c r="J561" s="858"/>
      <c r="K561" s="858"/>
      <c r="L561" s="858"/>
      <c r="M561" s="858"/>
      <c r="N561" s="858"/>
      <c r="O561" s="908"/>
      <c r="P561" s="858"/>
      <c r="Q561" s="886"/>
      <c r="S561" s="90"/>
      <c r="T561" s="90"/>
    </row>
    <row r="562" spans="1:20" s="3" customFormat="1" ht="13.5" customHeight="1" thickBot="1">
      <c r="A562" s="901"/>
      <c r="B562" s="902"/>
      <c r="C562" s="903"/>
      <c r="D562" s="60" t="s">
        <v>7</v>
      </c>
      <c r="E562" s="60" t="s">
        <v>8</v>
      </c>
      <c r="F562" s="60" t="s">
        <v>9</v>
      </c>
      <c r="G562" s="60" t="s">
        <v>9</v>
      </c>
      <c r="H562" s="60" t="s">
        <v>9</v>
      </c>
      <c r="I562" s="60" t="s">
        <v>9</v>
      </c>
      <c r="J562" s="60" t="s">
        <v>22</v>
      </c>
      <c r="K562" s="60" t="s">
        <v>9</v>
      </c>
      <c r="L562" s="60" t="s">
        <v>22</v>
      </c>
      <c r="M562" s="60" t="s">
        <v>133</v>
      </c>
      <c r="N562" s="60" t="s">
        <v>10</v>
      </c>
      <c r="O562" s="60" t="s">
        <v>134</v>
      </c>
      <c r="P562" s="61" t="s">
        <v>27</v>
      </c>
      <c r="Q562" s="62" t="s">
        <v>28</v>
      </c>
      <c r="S562" s="90"/>
      <c r="T562" s="90"/>
    </row>
    <row r="563" spans="1:20" ht="12.75">
      <c r="A563" s="892" t="s">
        <v>11</v>
      </c>
      <c r="B563" s="63">
        <v>1</v>
      </c>
      <c r="C563" s="266" t="s">
        <v>415</v>
      </c>
      <c r="D563" s="267">
        <v>31</v>
      </c>
      <c r="E563" s="267">
        <v>2007</v>
      </c>
      <c r="F563" s="663">
        <v>12.262</v>
      </c>
      <c r="G563" s="663">
        <v>1.330335</v>
      </c>
      <c r="H563" s="663">
        <v>3.6</v>
      </c>
      <c r="I563" s="663">
        <v>7.331665</v>
      </c>
      <c r="J563" s="665">
        <v>2889.73</v>
      </c>
      <c r="K563" s="663">
        <v>7.06</v>
      </c>
      <c r="L563" s="665">
        <v>2478.67</v>
      </c>
      <c r="M563" s="737">
        <f aca="true" t="shared" si="104" ref="M563:M602">K563/L563</f>
        <v>0.0028483017101913525</v>
      </c>
      <c r="N563" s="207">
        <v>325.692</v>
      </c>
      <c r="O563" s="190">
        <f aca="true" t="shared" si="105" ref="O563:O602">M563*N563</f>
        <v>0.927669080595642</v>
      </c>
      <c r="P563" s="190">
        <f aca="true" t="shared" si="106" ref="P563:P602">M563*60*1000</f>
        <v>170.89810261148114</v>
      </c>
      <c r="Q563" s="676">
        <f aca="true" t="shared" si="107" ref="Q563:Q602">P563*N563/1000</f>
        <v>55.660144835738514</v>
      </c>
      <c r="R563" s="6"/>
      <c r="S563" s="90"/>
      <c r="T563" s="90"/>
    </row>
    <row r="564" spans="1:20" ht="12.75">
      <c r="A564" s="855"/>
      <c r="B564" s="31">
        <v>2</v>
      </c>
      <c r="C564" s="263" t="s">
        <v>418</v>
      </c>
      <c r="D564" s="208">
        <v>57</v>
      </c>
      <c r="E564" s="267">
        <v>2007</v>
      </c>
      <c r="F564" s="391">
        <v>18.46</v>
      </c>
      <c r="G564" s="391">
        <v>1.631235</v>
      </c>
      <c r="H564" s="391">
        <v>4.162765</v>
      </c>
      <c r="I564" s="391">
        <v>12.666</v>
      </c>
      <c r="J564" s="393">
        <v>3992.9</v>
      </c>
      <c r="K564" s="391">
        <v>12.67</v>
      </c>
      <c r="L564" s="393">
        <v>2623.01</v>
      </c>
      <c r="M564" s="160">
        <f t="shared" si="104"/>
        <v>0.004830328515712864</v>
      </c>
      <c r="N564" s="207">
        <v>330.161</v>
      </c>
      <c r="O564" s="662">
        <f t="shared" si="105"/>
        <v>1.594786093076275</v>
      </c>
      <c r="P564" s="190">
        <f t="shared" si="106"/>
        <v>289.8197109427718</v>
      </c>
      <c r="Q564" s="162">
        <f t="shared" si="107"/>
        <v>95.68716558457648</v>
      </c>
      <c r="S564" s="90"/>
      <c r="T564" s="90"/>
    </row>
    <row r="565" spans="1:20" ht="12.75">
      <c r="A565" s="855"/>
      <c r="B565" s="31">
        <v>3</v>
      </c>
      <c r="C565" s="263" t="s">
        <v>416</v>
      </c>
      <c r="D565" s="208">
        <v>29</v>
      </c>
      <c r="E565" s="267">
        <v>2007</v>
      </c>
      <c r="F565" s="391">
        <v>20.597</v>
      </c>
      <c r="G565" s="391">
        <v>3.680874</v>
      </c>
      <c r="H565" s="391">
        <v>4</v>
      </c>
      <c r="I565" s="391">
        <v>12.916126</v>
      </c>
      <c r="J565" s="393">
        <v>2768.3</v>
      </c>
      <c r="K565" s="391">
        <v>12.73</v>
      </c>
      <c r="L565" s="393">
        <v>2582.18</v>
      </c>
      <c r="M565" s="160">
        <f t="shared" si="104"/>
        <v>0.004929942916450441</v>
      </c>
      <c r="N565" s="207">
        <v>330.161</v>
      </c>
      <c r="O565" s="662">
        <f t="shared" si="105"/>
        <v>1.6276748832381942</v>
      </c>
      <c r="P565" s="190">
        <f t="shared" si="106"/>
        <v>295.7965749870265</v>
      </c>
      <c r="Q565" s="162">
        <f t="shared" si="107"/>
        <v>97.66049299429164</v>
      </c>
      <c r="S565" s="90"/>
      <c r="T565" s="90"/>
    </row>
    <row r="566" spans="1:20" ht="12.75">
      <c r="A566" s="855"/>
      <c r="B566" s="31">
        <v>4</v>
      </c>
      <c r="C566" s="263" t="s">
        <v>243</v>
      </c>
      <c r="D566" s="208">
        <v>16</v>
      </c>
      <c r="E566" s="208">
        <v>2009</v>
      </c>
      <c r="F566" s="391">
        <v>21.229</v>
      </c>
      <c r="G566" s="391">
        <v>2.091</v>
      </c>
      <c r="H566" s="391">
        <v>2.415337</v>
      </c>
      <c r="I566" s="391">
        <v>16.722663</v>
      </c>
      <c r="J566" s="393">
        <v>3756.8</v>
      </c>
      <c r="K566" s="391">
        <v>8.87</v>
      </c>
      <c r="L566" s="393">
        <v>1682.47</v>
      </c>
      <c r="M566" s="160">
        <f t="shared" si="104"/>
        <v>0.005272010793654567</v>
      </c>
      <c r="N566" s="207">
        <v>330.161</v>
      </c>
      <c r="O566" s="662">
        <f t="shared" si="105"/>
        <v>1.7406123556437856</v>
      </c>
      <c r="P566" s="190">
        <f t="shared" si="106"/>
        <v>316.32064761927404</v>
      </c>
      <c r="Q566" s="162">
        <f t="shared" si="107"/>
        <v>104.43674133862713</v>
      </c>
      <c r="S566" s="90"/>
      <c r="T566" s="90"/>
    </row>
    <row r="567" spans="1:20" ht="12.75">
      <c r="A567" s="855"/>
      <c r="B567" s="31">
        <v>5</v>
      </c>
      <c r="C567" s="263" t="s">
        <v>417</v>
      </c>
      <c r="D567" s="208">
        <v>20</v>
      </c>
      <c r="E567" s="208">
        <v>1975</v>
      </c>
      <c r="F567" s="391">
        <v>11.324</v>
      </c>
      <c r="G567" s="391">
        <v>1.989</v>
      </c>
      <c r="H567" s="391">
        <v>3.2</v>
      </c>
      <c r="I567" s="391">
        <v>6.135</v>
      </c>
      <c r="J567" s="393">
        <v>1147.92</v>
      </c>
      <c r="K567" s="391">
        <v>6.14</v>
      </c>
      <c r="L567" s="393">
        <v>1147.92</v>
      </c>
      <c r="M567" s="160">
        <f t="shared" si="104"/>
        <v>0.005348804794759216</v>
      </c>
      <c r="N567" s="207">
        <v>325.692</v>
      </c>
      <c r="O567" s="662">
        <f t="shared" si="105"/>
        <v>1.7420629312147187</v>
      </c>
      <c r="P567" s="190">
        <f t="shared" si="106"/>
        <v>320.92828768555296</v>
      </c>
      <c r="Q567" s="162">
        <f t="shared" si="107"/>
        <v>104.5237758728831</v>
      </c>
      <c r="S567" s="90"/>
      <c r="T567" s="90"/>
    </row>
    <row r="568" spans="1:20" ht="12.75">
      <c r="A568" s="855"/>
      <c r="B568" s="31">
        <v>6</v>
      </c>
      <c r="C568" s="263" t="s">
        <v>422</v>
      </c>
      <c r="D568" s="208">
        <v>44</v>
      </c>
      <c r="E568" s="208">
        <v>2008</v>
      </c>
      <c r="F568" s="391">
        <v>28.743</v>
      </c>
      <c r="G568" s="391">
        <v>2.55</v>
      </c>
      <c r="H568" s="391">
        <v>3.961</v>
      </c>
      <c r="I568" s="391">
        <v>22.232</v>
      </c>
      <c r="J568" s="393">
        <v>3663.85</v>
      </c>
      <c r="K568" s="391">
        <v>18.43</v>
      </c>
      <c r="L568" s="393">
        <v>3020.52</v>
      </c>
      <c r="M568" s="160">
        <f t="shared" si="104"/>
        <v>0.006101598400275449</v>
      </c>
      <c r="N568" s="207">
        <v>330.161</v>
      </c>
      <c r="O568" s="662">
        <f t="shared" si="105"/>
        <v>2.0145098294333423</v>
      </c>
      <c r="P568" s="190">
        <f t="shared" si="106"/>
        <v>366.0959040165269</v>
      </c>
      <c r="Q568" s="162">
        <f t="shared" si="107"/>
        <v>120.87058976600055</v>
      </c>
      <c r="S568" s="90"/>
      <c r="T568" s="90"/>
    </row>
    <row r="569" spans="1:20" ht="12.75">
      <c r="A569" s="855"/>
      <c r="B569" s="31">
        <v>7</v>
      </c>
      <c r="C569" s="263" t="s">
        <v>245</v>
      </c>
      <c r="D569" s="208">
        <v>38</v>
      </c>
      <c r="E569" s="208">
        <v>2007</v>
      </c>
      <c r="F569" s="391">
        <v>40.003</v>
      </c>
      <c r="G569" s="391">
        <v>3.621</v>
      </c>
      <c r="H569" s="391">
        <v>4.48</v>
      </c>
      <c r="I569" s="391">
        <v>31.902</v>
      </c>
      <c r="J569" s="393">
        <v>4123.81</v>
      </c>
      <c r="K569" s="391">
        <v>16.99</v>
      </c>
      <c r="L569" s="393">
        <v>2722.37</v>
      </c>
      <c r="M569" s="160">
        <f t="shared" si="104"/>
        <v>0.00624088569885798</v>
      </c>
      <c r="N569" s="207">
        <v>330.161</v>
      </c>
      <c r="O569" s="662">
        <f t="shared" si="105"/>
        <v>2.0604970632206494</v>
      </c>
      <c r="P569" s="190">
        <f t="shared" si="106"/>
        <v>374.45314193147885</v>
      </c>
      <c r="Q569" s="162">
        <f t="shared" si="107"/>
        <v>123.62982379323898</v>
      </c>
      <c r="S569" s="90"/>
      <c r="T569" s="90"/>
    </row>
    <row r="570" spans="1:20" ht="12.75">
      <c r="A570" s="855"/>
      <c r="B570" s="31">
        <v>8</v>
      </c>
      <c r="C570" s="263" t="s">
        <v>421</v>
      </c>
      <c r="D570" s="208">
        <v>20</v>
      </c>
      <c r="E570" s="208">
        <v>1975</v>
      </c>
      <c r="F570" s="391">
        <v>12.29</v>
      </c>
      <c r="G570" s="391">
        <v>1.632</v>
      </c>
      <c r="H570" s="391">
        <v>3.2</v>
      </c>
      <c r="I570" s="391">
        <v>7.458</v>
      </c>
      <c r="J570" s="393">
        <v>1127.03</v>
      </c>
      <c r="K570" s="391">
        <v>7.46</v>
      </c>
      <c r="L570" s="393">
        <v>1127.03</v>
      </c>
      <c r="M570" s="160">
        <f t="shared" si="104"/>
        <v>0.006619167191645298</v>
      </c>
      <c r="N570" s="207">
        <v>325.692</v>
      </c>
      <c r="O570" s="662">
        <f t="shared" si="105"/>
        <v>2.1558098009813405</v>
      </c>
      <c r="P570" s="190">
        <f t="shared" si="106"/>
        <v>397.1500314987179</v>
      </c>
      <c r="Q570" s="162">
        <f t="shared" si="107"/>
        <v>129.34858805888044</v>
      </c>
      <c r="S570" s="90"/>
      <c r="T570" s="90"/>
    </row>
    <row r="571" spans="1:20" ht="12.75">
      <c r="A571" s="855"/>
      <c r="B571" s="31">
        <v>9</v>
      </c>
      <c r="C571" s="263" t="s">
        <v>427</v>
      </c>
      <c r="D571" s="208">
        <v>39</v>
      </c>
      <c r="E571" s="208">
        <v>2007</v>
      </c>
      <c r="F571" s="391">
        <v>19.726</v>
      </c>
      <c r="G571" s="391">
        <v>1.683</v>
      </c>
      <c r="H571" s="391" t="s">
        <v>244</v>
      </c>
      <c r="I571" s="391">
        <v>18.043</v>
      </c>
      <c r="J571" s="393">
        <v>2880.53</v>
      </c>
      <c r="K571" s="391">
        <v>16.37</v>
      </c>
      <c r="L571" s="393">
        <v>2457.47</v>
      </c>
      <c r="M571" s="160">
        <f t="shared" si="104"/>
        <v>0.0066613224169572785</v>
      </c>
      <c r="N571" s="207">
        <v>325.692</v>
      </c>
      <c r="O571" s="662">
        <f t="shared" si="105"/>
        <v>2.16953942062365</v>
      </c>
      <c r="P571" s="190">
        <f t="shared" si="106"/>
        <v>399.67934501743673</v>
      </c>
      <c r="Q571" s="162">
        <f t="shared" si="107"/>
        <v>130.172365237419</v>
      </c>
      <c r="S571" s="90"/>
      <c r="T571" s="90"/>
    </row>
    <row r="572" spans="1:20" ht="13.5" thickBot="1">
      <c r="A572" s="856"/>
      <c r="B572" s="65">
        <v>10</v>
      </c>
      <c r="C572" s="268" t="s">
        <v>245</v>
      </c>
      <c r="D572" s="239">
        <v>82</v>
      </c>
      <c r="E572" s="239">
        <v>2007</v>
      </c>
      <c r="F572" s="392">
        <v>60.082</v>
      </c>
      <c r="G572" s="392">
        <v>5.508</v>
      </c>
      <c r="H572" s="392">
        <v>8.08</v>
      </c>
      <c r="I572" s="392">
        <v>46.494</v>
      </c>
      <c r="J572" s="705">
        <v>6753.11</v>
      </c>
      <c r="K572" s="392">
        <v>36.32</v>
      </c>
      <c r="L572" s="705">
        <v>5442.66</v>
      </c>
      <c r="M572" s="403">
        <f t="shared" si="104"/>
        <v>0.006673207585996554</v>
      </c>
      <c r="N572" s="386">
        <v>330.161</v>
      </c>
      <c r="O572" s="738">
        <f t="shared" si="105"/>
        <v>2.203232889800208</v>
      </c>
      <c r="P572" s="387">
        <f t="shared" si="106"/>
        <v>400.3924551597932</v>
      </c>
      <c r="Q572" s="388">
        <f t="shared" si="107"/>
        <v>132.19397338801247</v>
      </c>
      <c r="S572" s="90"/>
      <c r="T572" s="90"/>
    </row>
    <row r="573" spans="1:20" ht="11.25" customHeight="1">
      <c r="A573" s="893" t="s">
        <v>29</v>
      </c>
      <c r="B573" s="68">
        <v>1</v>
      </c>
      <c r="C573" s="191" t="s">
        <v>420</v>
      </c>
      <c r="D573" s="155">
        <v>12</v>
      </c>
      <c r="E573" s="155">
        <v>2007</v>
      </c>
      <c r="F573" s="699">
        <v>6.818</v>
      </c>
      <c r="G573" s="699">
        <v>0.357</v>
      </c>
      <c r="H573" s="699">
        <v>0.04</v>
      </c>
      <c r="I573" s="200">
        <v>6.421</v>
      </c>
      <c r="J573" s="706">
        <v>1168.64</v>
      </c>
      <c r="K573" s="699">
        <v>6.14</v>
      </c>
      <c r="L573" s="706">
        <v>833</v>
      </c>
      <c r="M573" s="739">
        <f t="shared" si="104"/>
        <v>0.0073709483793517406</v>
      </c>
      <c r="N573" s="740">
        <v>330.161</v>
      </c>
      <c r="O573" s="741">
        <f t="shared" si="105"/>
        <v>2.4335996878751502</v>
      </c>
      <c r="P573" s="741">
        <f t="shared" si="106"/>
        <v>442.2569027611044</v>
      </c>
      <c r="Q573" s="742">
        <f t="shared" si="107"/>
        <v>146.015981272509</v>
      </c>
      <c r="S573" s="90"/>
      <c r="T573" s="90"/>
    </row>
    <row r="574" spans="1:20" ht="12.75" customHeight="1">
      <c r="A574" s="894"/>
      <c r="B574" s="35">
        <v>2</v>
      </c>
      <c r="C574" s="191" t="s">
        <v>425</v>
      </c>
      <c r="D574" s="155">
        <v>50</v>
      </c>
      <c r="E574" s="155">
        <v>1971</v>
      </c>
      <c r="F574" s="200">
        <v>31.705</v>
      </c>
      <c r="G574" s="200">
        <v>3.774</v>
      </c>
      <c r="H574" s="200">
        <v>8</v>
      </c>
      <c r="I574" s="200">
        <v>19.931</v>
      </c>
      <c r="J574" s="394">
        <v>2592.75</v>
      </c>
      <c r="K574" s="200">
        <v>19.93</v>
      </c>
      <c r="L574" s="394">
        <v>2592.75</v>
      </c>
      <c r="M574" s="739">
        <f t="shared" si="104"/>
        <v>0.00768681901455983</v>
      </c>
      <c r="N574" s="740">
        <v>323.73</v>
      </c>
      <c r="O574" s="741">
        <f t="shared" si="105"/>
        <v>2.488453919583454</v>
      </c>
      <c r="P574" s="741">
        <f t="shared" si="106"/>
        <v>461.2091408735898</v>
      </c>
      <c r="Q574" s="742">
        <f t="shared" si="107"/>
        <v>149.30723517500724</v>
      </c>
      <c r="S574" s="90"/>
      <c r="T574" s="90"/>
    </row>
    <row r="575" spans="1:20" ht="12.75" customHeight="1">
      <c r="A575" s="894"/>
      <c r="B575" s="35">
        <v>3</v>
      </c>
      <c r="C575" s="191" t="s">
        <v>246</v>
      </c>
      <c r="D575" s="155">
        <v>50</v>
      </c>
      <c r="E575" s="155">
        <v>1970</v>
      </c>
      <c r="F575" s="200">
        <v>33.314</v>
      </c>
      <c r="G575" s="200">
        <v>5.049</v>
      </c>
      <c r="H575" s="200">
        <v>8</v>
      </c>
      <c r="I575" s="200">
        <v>20.265</v>
      </c>
      <c r="J575" s="394">
        <v>2565.91</v>
      </c>
      <c r="K575" s="200">
        <v>20.27</v>
      </c>
      <c r="L575" s="394">
        <v>2565.91</v>
      </c>
      <c r="M575" s="163">
        <f t="shared" si="104"/>
        <v>0.007899731479280256</v>
      </c>
      <c r="N575" s="740">
        <v>330.161</v>
      </c>
      <c r="O575" s="741">
        <f t="shared" si="105"/>
        <v>2.6081832449306486</v>
      </c>
      <c r="P575" s="741">
        <f t="shared" si="106"/>
        <v>473.98388875681536</v>
      </c>
      <c r="Q575" s="166">
        <f t="shared" si="107"/>
        <v>156.4909946958389</v>
      </c>
      <c r="S575" s="90"/>
      <c r="T575" s="90"/>
    </row>
    <row r="576" spans="1:20" ht="12.75" customHeight="1">
      <c r="A576" s="894"/>
      <c r="B576" s="35">
        <v>4</v>
      </c>
      <c r="C576" s="191" t="s">
        <v>638</v>
      </c>
      <c r="D576" s="155">
        <v>42</v>
      </c>
      <c r="E576" s="155">
        <v>2005</v>
      </c>
      <c r="F576" s="200">
        <v>28.089</v>
      </c>
      <c r="G576" s="200">
        <v>1.53</v>
      </c>
      <c r="H576" s="200">
        <v>7.44</v>
      </c>
      <c r="I576" s="200">
        <v>19.119</v>
      </c>
      <c r="J576" s="394">
        <v>2222.8</v>
      </c>
      <c r="K576" s="200">
        <v>18.52</v>
      </c>
      <c r="L576" s="394">
        <v>2180.83</v>
      </c>
      <c r="M576" s="163">
        <f t="shared" si="104"/>
        <v>0.008492179583002801</v>
      </c>
      <c r="N576" s="740">
        <v>330.161</v>
      </c>
      <c r="O576" s="165">
        <f t="shared" si="105"/>
        <v>2.803786503303788</v>
      </c>
      <c r="P576" s="741">
        <f t="shared" si="106"/>
        <v>509.5307749801681</v>
      </c>
      <c r="Q576" s="166">
        <f t="shared" si="107"/>
        <v>168.22719019822728</v>
      </c>
      <c r="S576" s="90"/>
      <c r="T576" s="90"/>
    </row>
    <row r="577" spans="1:20" ht="12.75" customHeight="1">
      <c r="A577" s="894"/>
      <c r="B577" s="35">
        <v>5</v>
      </c>
      <c r="C577" s="191" t="s">
        <v>419</v>
      </c>
      <c r="D577" s="155">
        <v>24</v>
      </c>
      <c r="E577" s="155">
        <v>2010</v>
      </c>
      <c r="F577" s="200">
        <v>9.1196</v>
      </c>
      <c r="G577" s="200">
        <v>0.255</v>
      </c>
      <c r="H577" s="200" t="s">
        <v>244</v>
      </c>
      <c r="I577" s="200">
        <v>8.8646</v>
      </c>
      <c r="J577" s="394">
        <v>1015.21</v>
      </c>
      <c r="K577" s="200">
        <v>8.86</v>
      </c>
      <c r="L577" s="394">
        <v>1015.21</v>
      </c>
      <c r="M577" s="163">
        <f t="shared" si="104"/>
        <v>0.008727258399739955</v>
      </c>
      <c r="N577" s="740">
        <v>330.161</v>
      </c>
      <c r="O577" s="165">
        <f t="shared" si="105"/>
        <v>2.881400360516543</v>
      </c>
      <c r="P577" s="741">
        <f t="shared" si="106"/>
        <v>523.6355039843972</v>
      </c>
      <c r="Q577" s="166">
        <f t="shared" si="107"/>
        <v>172.88402163099258</v>
      </c>
      <c r="S577" s="90"/>
      <c r="T577" s="90"/>
    </row>
    <row r="578" spans="1:20" ht="12.75" customHeight="1">
      <c r="A578" s="894"/>
      <c r="B578" s="35">
        <v>6</v>
      </c>
      <c r="C578" s="191" t="s">
        <v>426</v>
      </c>
      <c r="D578" s="155">
        <v>19</v>
      </c>
      <c r="E578" s="155">
        <v>1993</v>
      </c>
      <c r="F578" s="200">
        <v>18.532</v>
      </c>
      <c r="G578" s="200">
        <v>2.6469</v>
      </c>
      <c r="H578" s="200">
        <v>3.04</v>
      </c>
      <c r="I578" s="200">
        <v>12.8451</v>
      </c>
      <c r="J578" s="394">
        <v>1453.31</v>
      </c>
      <c r="K578" s="200">
        <v>12.85</v>
      </c>
      <c r="L578" s="394">
        <v>1453.31</v>
      </c>
      <c r="M578" s="163">
        <f t="shared" si="104"/>
        <v>0.008841885076136544</v>
      </c>
      <c r="N578" s="740">
        <v>330.161</v>
      </c>
      <c r="O578" s="165">
        <f t="shared" si="105"/>
        <v>2.9192456186223175</v>
      </c>
      <c r="P578" s="741">
        <f t="shared" si="106"/>
        <v>530.5131045681927</v>
      </c>
      <c r="Q578" s="166">
        <f t="shared" si="107"/>
        <v>175.15473711733907</v>
      </c>
      <c r="S578" s="90"/>
      <c r="T578" s="90"/>
    </row>
    <row r="579" spans="1:20" ht="12.75" customHeight="1">
      <c r="A579" s="894"/>
      <c r="B579" s="35">
        <v>7</v>
      </c>
      <c r="C579" s="191" t="s">
        <v>423</v>
      </c>
      <c r="D579" s="155">
        <v>19</v>
      </c>
      <c r="E579" s="155">
        <v>1996</v>
      </c>
      <c r="F579" s="200">
        <v>18.064</v>
      </c>
      <c r="G579" s="200">
        <v>2.63976</v>
      </c>
      <c r="H579" s="200">
        <v>3.04</v>
      </c>
      <c r="I579" s="200">
        <v>12.38424</v>
      </c>
      <c r="J579" s="394">
        <v>1389.83</v>
      </c>
      <c r="K579" s="200">
        <v>12.38</v>
      </c>
      <c r="L579" s="394">
        <v>1389.83</v>
      </c>
      <c r="M579" s="163">
        <f t="shared" si="104"/>
        <v>0.00890756423447472</v>
      </c>
      <c r="N579" s="740">
        <v>330.161</v>
      </c>
      <c r="O579" s="165">
        <f t="shared" si="105"/>
        <v>2.940930315218408</v>
      </c>
      <c r="P579" s="741">
        <f t="shared" si="106"/>
        <v>534.4538540684832</v>
      </c>
      <c r="Q579" s="166">
        <f t="shared" si="107"/>
        <v>176.45581891310448</v>
      </c>
      <c r="S579" s="90"/>
      <c r="T579" s="90"/>
    </row>
    <row r="580" spans="1:20" ht="12.75" customHeight="1">
      <c r="A580" s="894"/>
      <c r="B580" s="35">
        <v>8</v>
      </c>
      <c r="C580" s="191" t="s">
        <v>639</v>
      </c>
      <c r="D580" s="155">
        <v>36</v>
      </c>
      <c r="E580" s="155">
        <v>1993</v>
      </c>
      <c r="F580" s="200">
        <v>36.323</v>
      </c>
      <c r="G580" s="200">
        <v>11.711742</v>
      </c>
      <c r="H580" s="200">
        <v>5.76</v>
      </c>
      <c r="I580" s="200">
        <v>18.851258</v>
      </c>
      <c r="J580" s="394">
        <v>2099.25</v>
      </c>
      <c r="K580" s="200">
        <v>18.85</v>
      </c>
      <c r="L580" s="394">
        <v>2099.25</v>
      </c>
      <c r="M580" s="163">
        <f t="shared" si="104"/>
        <v>0.008979397403834704</v>
      </c>
      <c r="N580" s="740">
        <v>325.692</v>
      </c>
      <c r="O580" s="165">
        <f t="shared" si="105"/>
        <v>2.9245178992497323</v>
      </c>
      <c r="P580" s="741">
        <f t="shared" si="106"/>
        <v>538.7638442300822</v>
      </c>
      <c r="Q580" s="166">
        <f t="shared" si="107"/>
        <v>175.47107395498392</v>
      </c>
      <c r="S580" s="90"/>
      <c r="T580" s="90"/>
    </row>
    <row r="581" spans="1:20" ht="13.5" customHeight="1">
      <c r="A581" s="894"/>
      <c r="B581" s="35">
        <v>9</v>
      </c>
      <c r="C581" s="191" t="s">
        <v>640</v>
      </c>
      <c r="D581" s="155">
        <v>44</v>
      </c>
      <c r="E581" s="155">
        <v>1989</v>
      </c>
      <c r="F581" s="200">
        <v>29.911</v>
      </c>
      <c r="G581" s="200">
        <v>6.528</v>
      </c>
      <c r="H581" s="200">
        <v>6.72</v>
      </c>
      <c r="I581" s="200">
        <v>16.663</v>
      </c>
      <c r="J581" s="394">
        <v>2228.31</v>
      </c>
      <c r="K581" s="200">
        <v>16.05</v>
      </c>
      <c r="L581" s="394">
        <v>1773.58</v>
      </c>
      <c r="M581" s="163">
        <f t="shared" si="104"/>
        <v>0.009049493115619256</v>
      </c>
      <c r="N581" s="740">
        <v>330.161</v>
      </c>
      <c r="O581" s="165">
        <f t="shared" si="105"/>
        <v>2.987789696545969</v>
      </c>
      <c r="P581" s="741">
        <f t="shared" si="106"/>
        <v>542.9695869371553</v>
      </c>
      <c r="Q581" s="166">
        <f t="shared" si="107"/>
        <v>179.26738179275816</v>
      </c>
      <c r="S581" s="90"/>
      <c r="T581" s="90"/>
    </row>
    <row r="582" spans="1:20" ht="13.5" customHeight="1" thickBot="1">
      <c r="A582" s="895"/>
      <c r="B582" s="93"/>
      <c r="C582" s="191" t="s">
        <v>424</v>
      </c>
      <c r="D582" s="155">
        <v>61</v>
      </c>
      <c r="E582" s="155">
        <v>1965</v>
      </c>
      <c r="F582" s="200">
        <v>41.06</v>
      </c>
      <c r="G582" s="200">
        <v>6.188748</v>
      </c>
      <c r="H582" s="200">
        <v>9.6</v>
      </c>
      <c r="I582" s="200">
        <v>25.271252</v>
      </c>
      <c r="J582" s="394">
        <v>2763.12</v>
      </c>
      <c r="K582" s="200">
        <v>25.27</v>
      </c>
      <c r="L582" s="395">
        <v>2763.12</v>
      </c>
      <c r="M582" s="195">
        <f t="shared" si="104"/>
        <v>0.009145458756767711</v>
      </c>
      <c r="N582" s="202">
        <v>325.69</v>
      </c>
      <c r="O582" s="196">
        <f t="shared" si="105"/>
        <v>2.9785844624916757</v>
      </c>
      <c r="P582" s="196">
        <f t="shared" si="106"/>
        <v>548.7275254060627</v>
      </c>
      <c r="Q582" s="197">
        <f t="shared" si="107"/>
        <v>178.71506774950058</v>
      </c>
      <c r="S582" s="90"/>
      <c r="T582" s="90"/>
    </row>
    <row r="583" spans="1:20" ht="12.75">
      <c r="A583" s="896" t="s">
        <v>47</v>
      </c>
      <c r="B583" s="292">
        <v>1</v>
      </c>
      <c r="C583" s="248" t="s">
        <v>641</v>
      </c>
      <c r="D583" s="241">
        <v>8</v>
      </c>
      <c r="E583" s="241">
        <v>1987</v>
      </c>
      <c r="F583" s="751">
        <v>11.627</v>
      </c>
      <c r="G583" s="751">
        <v>0.7752</v>
      </c>
      <c r="H583" s="751">
        <v>1.28</v>
      </c>
      <c r="I583" s="751">
        <v>9.5718</v>
      </c>
      <c r="J583" s="753">
        <v>462.29</v>
      </c>
      <c r="K583" s="751">
        <v>9.57</v>
      </c>
      <c r="L583" s="707">
        <v>462.29</v>
      </c>
      <c r="M583" s="681">
        <f t="shared" si="104"/>
        <v>0.020701291397174932</v>
      </c>
      <c r="N583" s="682">
        <v>330.161</v>
      </c>
      <c r="O583" s="683">
        <f t="shared" si="105"/>
        <v>6.834759068982673</v>
      </c>
      <c r="P583" s="683">
        <f t="shared" si="106"/>
        <v>1242.077483830496</v>
      </c>
      <c r="Q583" s="684">
        <f t="shared" si="107"/>
        <v>410.0855441389604</v>
      </c>
      <c r="S583" s="90"/>
      <c r="T583" s="90"/>
    </row>
    <row r="584" spans="1:20" ht="12.75">
      <c r="A584" s="867"/>
      <c r="B584" s="237">
        <v>2</v>
      </c>
      <c r="C584" s="249" t="s">
        <v>430</v>
      </c>
      <c r="D584" s="238">
        <v>10</v>
      </c>
      <c r="E584" s="238">
        <v>1958</v>
      </c>
      <c r="F584" s="664">
        <v>9.0943</v>
      </c>
      <c r="G584" s="664" t="s">
        <v>244</v>
      </c>
      <c r="H584" s="664" t="s">
        <v>244</v>
      </c>
      <c r="I584" s="664">
        <v>9.0943</v>
      </c>
      <c r="J584" s="666">
        <v>439.06</v>
      </c>
      <c r="K584" s="664">
        <v>9.09</v>
      </c>
      <c r="L584" s="666">
        <v>439.06</v>
      </c>
      <c r="M584" s="404">
        <f t="shared" si="104"/>
        <v>0.020703320730651845</v>
      </c>
      <c r="N584" s="682">
        <v>325.692</v>
      </c>
      <c r="O584" s="390">
        <f t="shared" si="105"/>
        <v>6.742905935407461</v>
      </c>
      <c r="P584" s="683">
        <f t="shared" si="106"/>
        <v>1242.1992438391107</v>
      </c>
      <c r="Q584" s="685">
        <f t="shared" si="107"/>
        <v>404.57435612444766</v>
      </c>
      <c r="S584" s="90"/>
      <c r="T584" s="90"/>
    </row>
    <row r="585" spans="1:20" ht="12.75">
      <c r="A585" s="867"/>
      <c r="B585" s="237">
        <v>3</v>
      </c>
      <c r="C585" s="249" t="s">
        <v>642</v>
      </c>
      <c r="D585" s="238">
        <v>12</v>
      </c>
      <c r="E585" s="238">
        <v>1960</v>
      </c>
      <c r="F585" s="664">
        <v>13.5014</v>
      </c>
      <c r="G585" s="664">
        <v>0.459</v>
      </c>
      <c r="H585" s="664">
        <v>1.92</v>
      </c>
      <c r="I585" s="664">
        <v>11.1224</v>
      </c>
      <c r="J585" s="666">
        <v>532.26</v>
      </c>
      <c r="K585" s="664">
        <v>11.12</v>
      </c>
      <c r="L585" s="666">
        <v>532.26</v>
      </c>
      <c r="M585" s="404">
        <f t="shared" si="104"/>
        <v>0.020892045241047607</v>
      </c>
      <c r="N585" s="682">
        <v>325.692</v>
      </c>
      <c r="O585" s="390">
        <f t="shared" si="105"/>
        <v>6.8043719986472775</v>
      </c>
      <c r="P585" s="683">
        <f t="shared" si="106"/>
        <v>1253.5227144628564</v>
      </c>
      <c r="Q585" s="685">
        <f t="shared" si="107"/>
        <v>408.2623199188366</v>
      </c>
      <c r="S585" s="90"/>
      <c r="T585" s="90"/>
    </row>
    <row r="586" spans="1:20" ht="12.75">
      <c r="A586" s="867"/>
      <c r="B586" s="237">
        <v>4</v>
      </c>
      <c r="C586" s="249" t="s">
        <v>643</v>
      </c>
      <c r="D586" s="238">
        <v>18</v>
      </c>
      <c r="E586" s="238">
        <v>1974</v>
      </c>
      <c r="F586" s="664">
        <v>18.428</v>
      </c>
      <c r="G586" s="664">
        <v>1.479</v>
      </c>
      <c r="H586" s="664" t="s">
        <v>244</v>
      </c>
      <c r="I586" s="664">
        <v>16.949</v>
      </c>
      <c r="J586" s="666">
        <v>799.56</v>
      </c>
      <c r="K586" s="664">
        <v>16.95</v>
      </c>
      <c r="L586" s="666">
        <v>799.56</v>
      </c>
      <c r="M586" s="404">
        <f t="shared" si="104"/>
        <v>0.02119915953774576</v>
      </c>
      <c r="N586" s="682">
        <v>325.692</v>
      </c>
      <c r="O586" s="390">
        <f t="shared" si="105"/>
        <v>6.904396668167492</v>
      </c>
      <c r="P586" s="683">
        <f t="shared" si="106"/>
        <v>1271.9495722647455</v>
      </c>
      <c r="Q586" s="685">
        <f t="shared" si="107"/>
        <v>414.26380009004953</v>
      </c>
      <c r="S586" s="90"/>
      <c r="T586" s="90"/>
    </row>
    <row r="587" spans="1:20" ht="12.75">
      <c r="A587" s="867"/>
      <c r="B587" s="237">
        <v>5</v>
      </c>
      <c r="C587" s="249" t="s">
        <v>644</v>
      </c>
      <c r="D587" s="238">
        <v>12</v>
      </c>
      <c r="E587" s="238">
        <v>1960</v>
      </c>
      <c r="F587" s="664">
        <v>11.6079</v>
      </c>
      <c r="G587" s="664" t="s">
        <v>244</v>
      </c>
      <c r="H587" s="664" t="s">
        <v>244</v>
      </c>
      <c r="I587" s="664">
        <v>11.6079</v>
      </c>
      <c r="J587" s="666">
        <v>545.77</v>
      </c>
      <c r="K587" s="664">
        <v>11.61</v>
      </c>
      <c r="L587" s="666">
        <v>545.77</v>
      </c>
      <c r="M587" s="404">
        <f t="shared" si="104"/>
        <v>0.021272697290067245</v>
      </c>
      <c r="N587" s="682">
        <v>325.692</v>
      </c>
      <c r="O587" s="390">
        <f t="shared" si="105"/>
        <v>6.928347325796581</v>
      </c>
      <c r="P587" s="683">
        <f t="shared" si="106"/>
        <v>1276.3618374040345</v>
      </c>
      <c r="Q587" s="685">
        <f t="shared" si="107"/>
        <v>415.7008395477948</v>
      </c>
      <c r="S587" s="90"/>
      <c r="T587" s="90"/>
    </row>
    <row r="588" spans="1:20" ht="12.75">
      <c r="A588" s="867"/>
      <c r="B588" s="237">
        <v>6</v>
      </c>
      <c r="C588" s="249" t="s">
        <v>645</v>
      </c>
      <c r="D588" s="238">
        <v>44</v>
      </c>
      <c r="E588" s="238">
        <v>1970</v>
      </c>
      <c r="F588" s="664">
        <v>31.871</v>
      </c>
      <c r="G588" s="664">
        <v>1.493688</v>
      </c>
      <c r="H588" s="664" t="s">
        <v>244</v>
      </c>
      <c r="I588" s="664">
        <v>30.377312</v>
      </c>
      <c r="J588" s="666">
        <v>1450.96</v>
      </c>
      <c r="K588" s="664">
        <v>28.79</v>
      </c>
      <c r="L588" s="666">
        <v>1350.75</v>
      </c>
      <c r="M588" s="404">
        <f t="shared" si="104"/>
        <v>0.021314084767721637</v>
      </c>
      <c r="N588" s="682">
        <v>325.692</v>
      </c>
      <c r="O588" s="390">
        <f t="shared" si="105"/>
        <v>6.941826896168796</v>
      </c>
      <c r="P588" s="683">
        <f t="shared" si="106"/>
        <v>1278.8450860632984</v>
      </c>
      <c r="Q588" s="685">
        <f t="shared" si="107"/>
        <v>416.50961377012777</v>
      </c>
      <c r="S588" s="90"/>
      <c r="T588" s="90"/>
    </row>
    <row r="589" spans="1:20" ht="12.75">
      <c r="A589" s="867"/>
      <c r="B589" s="237">
        <v>7</v>
      </c>
      <c r="C589" s="249" t="s">
        <v>646</v>
      </c>
      <c r="D589" s="238">
        <v>12</v>
      </c>
      <c r="E589" s="238">
        <v>1964</v>
      </c>
      <c r="F589" s="664">
        <v>12.201</v>
      </c>
      <c r="G589" s="664">
        <v>0.765</v>
      </c>
      <c r="H589" s="664">
        <v>1.92</v>
      </c>
      <c r="I589" s="664">
        <v>9.516</v>
      </c>
      <c r="J589" s="666">
        <v>440.78</v>
      </c>
      <c r="K589" s="664">
        <v>9.52</v>
      </c>
      <c r="L589" s="666">
        <v>440.78</v>
      </c>
      <c r="M589" s="404">
        <f t="shared" si="104"/>
        <v>0.021598076137755797</v>
      </c>
      <c r="N589" s="682">
        <v>325.692</v>
      </c>
      <c r="O589" s="390">
        <f t="shared" si="105"/>
        <v>7.034320613457961</v>
      </c>
      <c r="P589" s="683">
        <f t="shared" si="106"/>
        <v>1295.884568265348</v>
      </c>
      <c r="Q589" s="685">
        <f t="shared" si="107"/>
        <v>422.0592368074777</v>
      </c>
      <c r="S589" s="90"/>
      <c r="T589" s="90"/>
    </row>
    <row r="590" spans="1:20" ht="12.75">
      <c r="A590" s="867"/>
      <c r="B590" s="237">
        <v>8</v>
      </c>
      <c r="C590" s="249" t="s">
        <v>647</v>
      </c>
      <c r="D590" s="238">
        <v>8</v>
      </c>
      <c r="E590" s="238">
        <v>1970</v>
      </c>
      <c r="F590" s="664">
        <v>8.913</v>
      </c>
      <c r="G590" s="664">
        <v>0.459</v>
      </c>
      <c r="H590" s="664" t="s">
        <v>244</v>
      </c>
      <c r="I590" s="664">
        <v>8.454</v>
      </c>
      <c r="J590" s="666">
        <v>389.07</v>
      </c>
      <c r="K590" s="664">
        <v>8.45</v>
      </c>
      <c r="L590" s="666">
        <v>389.07</v>
      </c>
      <c r="M590" s="404">
        <f t="shared" si="104"/>
        <v>0.02171845683296065</v>
      </c>
      <c r="N590" s="682">
        <v>325.692</v>
      </c>
      <c r="O590" s="390">
        <f t="shared" si="105"/>
        <v>7.07352764284062</v>
      </c>
      <c r="P590" s="683">
        <f t="shared" si="106"/>
        <v>1303.107409977639</v>
      </c>
      <c r="Q590" s="685">
        <f t="shared" si="107"/>
        <v>424.4116585704372</v>
      </c>
      <c r="S590" s="90"/>
      <c r="T590" s="90"/>
    </row>
    <row r="591" spans="1:20" ht="12.75">
      <c r="A591" s="868"/>
      <c r="B591" s="250">
        <v>9</v>
      </c>
      <c r="C591" s="249" t="s">
        <v>648</v>
      </c>
      <c r="D591" s="238">
        <v>8</v>
      </c>
      <c r="E591" s="238">
        <v>1980</v>
      </c>
      <c r="F591" s="664">
        <v>15.621</v>
      </c>
      <c r="G591" s="664">
        <v>0.612</v>
      </c>
      <c r="H591" s="664">
        <v>1.28</v>
      </c>
      <c r="I591" s="664">
        <v>13.729</v>
      </c>
      <c r="J591" s="666">
        <v>627.78</v>
      </c>
      <c r="K591" s="664">
        <v>13.73</v>
      </c>
      <c r="L591" s="666">
        <v>627.78</v>
      </c>
      <c r="M591" s="404">
        <f t="shared" si="104"/>
        <v>0.02187071904170251</v>
      </c>
      <c r="N591" s="682">
        <v>325.692</v>
      </c>
      <c r="O591" s="390">
        <f t="shared" si="105"/>
        <v>7.123118226130174</v>
      </c>
      <c r="P591" s="683">
        <f t="shared" si="106"/>
        <v>1312.2431425021505</v>
      </c>
      <c r="Q591" s="685">
        <f t="shared" si="107"/>
        <v>427.38709356781044</v>
      </c>
      <c r="S591" s="90"/>
      <c r="T591" s="90"/>
    </row>
    <row r="592" spans="1:20" ht="13.5" thickBot="1">
      <c r="A592" s="869"/>
      <c r="B592" s="251">
        <v>10</v>
      </c>
      <c r="C592" s="252" t="s">
        <v>649</v>
      </c>
      <c r="D592" s="242">
        <v>7</v>
      </c>
      <c r="E592" s="242">
        <v>1985</v>
      </c>
      <c r="F592" s="752">
        <v>6.007</v>
      </c>
      <c r="G592" s="752" t="s">
        <v>244</v>
      </c>
      <c r="H592" s="752" t="s">
        <v>244</v>
      </c>
      <c r="I592" s="752">
        <v>6.007</v>
      </c>
      <c r="J592" s="754">
        <v>273.15</v>
      </c>
      <c r="K592" s="752">
        <v>6.01</v>
      </c>
      <c r="L592" s="754">
        <v>273.15</v>
      </c>
      <c r="M592" s="743">
        <f t="shared" si="104"/>
        <v>0.022002562694490208</v>
      </c>
      <c r="N592" s="835">
        <v>325.692</v>
      </c>
      <c r="O592" s="744">
        <f t="shared" si="105"/>
        <v>7.166058649093905</v>
      </c>
      <c r="P592" s="744">
        <f t="shared" si="106"/>
        <v>1320.1537616694125</v>
      </c>
      <c r="Q592" s="745">
        <f t="shared" si="107"/>
        <v>429.9635189456343</v>
      </c>
      <c r="S592" s="90"/>
      <c r="T592" s="90"/>
    </row>
    <row r="593" spans="1:20" ht="12.75">
      <c r="A593" s="897" t="s">
        <v>12</v>
      </c>
      <c r="B593" s="83">
        <v>1</v>
      </c>
      <c r="C593" s="476" t="s">
        <v>650</v>
      </c>
      <c r="D593" s="245">
        <v>12</v>
      </c>
      <c r="E593" s="245">
        <v>1967</v>
      </c>
      <c r="F593" s="702">
        <v>8.8412</v>
      </c>
      <c r="G593" s="702" t="s">
        <v>244</v>
      </c>
      <c r="H593" s="702" t="s">
        <v>244</v>
      </c>
      <c r="I593" s="702">
        <v>8.8412</v>
      </c>
      <c r="J593" s="709">
        <v>396.94</v>
      </c>
      <c r="K593" s="702">
        <v>8.84</v>
      </c>
      <c r="L593" s="755">
        <v>396.94</v>
      </c>
      <c r="M593" s="746">
        <f t="shared" si="104"/>
        <v>0.02227036831762987</v>
      </c>
      <c r="N593" s="691">
        <v>325.692</v>
      </c>
      <c r="O593" s="748">
        <f t="shared" si="105"/>
        <v>7.253280798105507</v>
      </c>
      <c r="P593" s="748">
        <f t="shared" si="106"/>
        <v>1336.2220990577923</v>
      </c>
      <c r="Q593" s="749">
        <f t="shared" si="107"/>
        <v>435.1968478863305</v>
      </c>
      <c r="S593" s="90"/>
      <c r="T593" s="90"/>
    </row>
    <row r="594" spans="1:20" ht="12.75">
      <c r="A594" s="881"/>
      <c r="B594" s="41">
        <v>2</v>
      </c>
      <c r="C594" s="171" t="s">
        <v>651</v>
      </c>
      <c r="D594" s="157">
        <v>9</v>
      </c>
      <c r="E594" s="157">
        <v>1940</v>
      </c>
      <c r="F594" s="324">
        <v>7.985</v>
      </c>
      <c r="G594" s="324" t="s">
        <v>244</v>
      </c>
      <c r="H594" s="324" t="s">
        <v>244</v>
      </c>
      <c r="I594" s="324">
        <v>7.985</v>
      </c>
      <c r="J594" s="667">
        <v>358.25</v>
      </c>
      <c r="K594" s="324">
        <v>7.99</v>
      </c>
      <c r="L594" s="667">
        <v>358.25</v>
      </c>
      <c r="M594" s="204">
        <f t="shared" si="104"/>
        <v>0.022302861130495465</v>
      </c>
      <c r="N594" s="747">
        <v>325.692</v>
      </c>
      <c r="O594" s="212">
        <f t="shared" si="105"/>
        <v>7.263863447313329</v>
      </c>
      <c r="P594" s="748">
        <f t="shared" si="106"/>
        <v>1338.171667829728</v>
      </c>
      <c r="Q594" s="211">
        <f t="shared" si="107"/>
        <v>435.83180683879976</v>
      </c>
      <c r="S594" s="90"/>
      <c r="T594" s="90"/>
    </row>
    <row r="595" spans="1:20" ht="12.75">
      <c r="A595" s="881"/>
      <c r="B595" s="41">
        <v>3</v>
      </c>
      <c r="C595" s="171" t="s">
        <v>652</v>
      </c>
      <c r="D595" s="157">
        <v>6</v>
      </c>
      <c r="E595" s="157">
        <v>1961</v>
      </c>
      <c r="F595" s="324">
        <v>5.751</v>
      </c>
      <c r="G595" s="324" t="s">
        <v>244</v>
      </c>
      <c r="H595" s="324" t="s">
        <v>244</v>
      </c>
      <c r="I595" s="324">
        <v>5.751</v>
      </c>
      <c r="J595" s="667">
        <v>256.56</v>
      </c>
      <c r="K595" s="324">
        <v>5.75</v>
      </c>
      <c r="L595" s="667">
        <v>256.56</v>
      </c>
      <c r="M595" s="204">
        <f t="shared" si="104"/>
        <v>0.02241191144371687</v>
      </c>
      <c r="N595" s="747">
        <v>325.692</v>
      </c>
      <c r="O595" s="212">
        <f t="shared" si="105"/>
        <v>7.299380261927034</v>
      </c>
      <c r="P595" s="748">
        <f t="shared" si="106"/>
        <v>1344.714686623012</v>
      </c>
      <c r="Q595" s="211">
        <f t="shared" si="107"/>
        <v>437.962815715622</v>
      </c>
      <c r="S595" s="90"/>
      <c r="T595" s="90"/>
    </row>
    <row r="596" spans="1:20" ht="12.75">
      <c r="A596" s="881"/>
      <c r="B596" s="41">
        <v>4</v>
      </c>
      <c r="C596" s="171" t="s">
        <v>653</v>
      </c>
      <c r="D596" s="157">
        <v>13</v>
      </c>
      <c r="E596" s="157">
        <v>1940</v>
      </c>
      <c r="F596" s="324">
        <v>9.419</v>
      </c>
      <c r="G596" s="324" t="s">
        <v>244</v>
      </c>
      <c r="H596" s="324" t="s">
        <v>244</v>
      </c>
      <c r="I596" s="324">
        <v>9.419</v>
      </c>
      <c r="J596" s="667">
        <v>414.47</v>
      </c>
      <c r="K596" s="324">
        <v>9.42</v>
      </c>
      <c r="L596" s="667">
        <v>414.47</v>
      </c>
      <c r="M596" s="204">
        <f t="shared" si="104"/>
        <v>0.022727821072695248</v>
      </c>
      <c r="N596" s="747">
        <v>325.692</v>
      </c>
      <c r="O596" s="212">
        <f t="shared" si="105"/>
        <v>7.402269500808261</v>
      </c>
      <c r="P596" s="748">
        <f t="shared" si="106"/>
        <v>1363.669264361715</v>
      </c>
      <c r="Q596" s="211">
        <f t="shared" si="107"/>
        <v>444.13617004849567</v>
      </c>
      <c r="S596" s="90"/>
      <c r="T596" s="90"/>
    </row>
    <row r="597" spans="1:20" ht="12.75">
      <c r="A597" s="881"/>
      <c r="B597" s="41">
        <v>5</v>
      </c>
      <c r="C597" s="171" t="s">
        <v>428</v>
      </c>
      <c r="D597" s="157">
        <v>20</v>
      </c>
      <c r="E597" s="157">
        <v>1990</v>
      </c>
      <c r="F597" s="324">
        <v>22.263</v>
      </c>
      <c r="G597" s="324">
        <v>1.326</v>
      </c>
      <c r="H597" s="324">
        <v>3.21</v>
      </c>
      <c r="I597" s="324">
        <v>17.727</v>
      </c>
      <c r="J597" s="667">
        <v>766.34</v>
      </c>
      <c r="K597" s="324">
        <v>15.91</v>
      </c>
      <c r="L597" s="667">
        <v>687.87</v>
      </c>
      <c r="M597" s="204">
        <f t="shared" si="104"/>
        <v>0.023129370375216247</v>
      </c>
      <c r="N597" s="747">
        <v>325.692</v>
      </c>
      <c r="O597" s="212">
        <f t="shared" si="105"/>
        <v>7.53305089624493</v>
      </c>
      <c r="P597" s="748">
        <f t="shared" si="106"/>
        <v>1387.7622225129749</v>
      </c>
      <c r="Q597" s="211">
        <f t="shared" si="107"/>
        <v>451.98305377469586</v>
      </c>
      <c r="S597" s="90"/>
      <c r="T597" s="90"/>
    </row>
    <row r="598" spans="1:20" ht="12.75">
      <c r="A598" s="881"/>
      <c r="B598" s="41">
        <v>6</v>
      </c>
      <c r="C598" s="171" t="s">
        <v>654</v>
      </c>
      <c r="D598" s="157">
        <v>10</v>
      </c>
      <c r="E598" s="157">
        <v>1940</v>
      </c>
      <c r="F598" s="324">
        <v>8.033</v>
      </c>
      <c r="G598" s="324" t="s">
        <v>244</v>
      </c>
      <c r="H598" s="324" t="s">
        <v>244</v>
      </c>
      <c r="I598" s="324">
        <v>8.003</v>
      </c>
      <c r="J598" s="667">
        <v>339.31</v>
      </c>
      <c r="K598" s="324">
        <v>8.03</v>
      </c>
      <c r="L598" s="667">
        <v>339.31</v>
      </c>
      <c r="M598" s="204">
        <f t="shared" si="104"/>
        <v>0.023665674456986235</v>
      </c>
      <c r="N598" s="747">
        <v>325.692</v>
      </c>
      <c r="O598" s="212">
        <f t="shared" si="105"/>
        <v>7.7077208452447605</v>
      </c>
      <c r="P598" s="748">
        <f t="shared" si="106"/>
        <v>1419.940467419174</v>
      </c>
      <c r="Q598" s="211">
        <f t="shared" si="107"/>
        <v>462.4632507146856</v>
      </c>
      <c r="S598" s="90"/>
      <c r="T598" s="90"/>
    </row>
    <row r="599" spans="1:20" ht="12.75">
      <c r="A599" s="881"/>
      <c r="B599" s="41">
        <v>7</v>
      </c>
      <c r="C599" s="171" t="s">
        <v>655</v>
      </c>
      <c r="D599" s="157">
        <v>12</v>
      </c>
      <c r="E599" s="157">
        <v>1969</v>
      </c>
      <c r="F599" s="324">
        <v>13.691</v>
      </c>
      <c r="G599" s="324">
        <v>0.408</v>
      </c>
      <c r="H599" s="324" t="s">
        <v>244</v>
      </c>
      <c r="I599" s="324">
        <v>13.283</v>
      </c>
      <c r="J599" s="667">
        <v>534.97</v>
      </c>
      <c r="K599" s="324">
        <v>13.28</v>
      </c>
      <c r="L599" s="667">
        <v>534.97</v>
      </c>
      <c r="M599" s="204">
        <f t="shared" si="104"/>
        <v>0.024823821896554944</v>
      </c>
      <c r="N599" s="747">
        <v>325.692</v>
      </c>
      <c r="O599" s="212">
        <f t="shared" si="105"/>
        <v>8.084920201132773</v>
      </c>
      <c r="P599" s="748">
        <f t="shared" si="106"/>
        <v>1489.4293137932966</v>
      </c>
      <c r="Q599" s="211">
        <f t="shared" si="107"/>
        <v>485.0952120679664</v>
      </c>
      <c r="S599" s="90"/>
      <c r="T599" s="90"/>
    </row>
    <row r="600" spans="1:20" ht="12.75">
      <c r="A600" s="881"/>
      <c r="B600" s="41">
        <v>8</v>
      </c>
      <c r="C600" s="171" t="s">
        <v>429</v>
      </c>
      <c r="D600" s="157">
        <v>8</v>
      </c>
      <c r="E600" s="157">
        <v>1940</v>
      </c>
      <c r="F600" s="324">
        <v>7.9519</v>
      </c>
      <c r="G600" s="324" t="s">
        <v>244</v>
      </c>
      <c r="H600" s="324" t="s">
        <v>244</v>
      </c>
      <c r="I600" s="324">
        <v>7.9519</v>
      </c>
      <c r="J600" s="667">
        <v>310.83</v>
      </c>
      <c r="K600" s="324">
        <v>7.95</v>
      </c>
      <c r="L600" s="667">
        <v>310.83</v>
      </c>
      <c r="M600" s="204">
        <f t="shared" si="104"/>
        <v>0.025576681787472254</v>
      </c>
      <c r="N600" s="747">
        <v>325.692</v>
      </c>
      <c r="O600" s="212">
        <f t="shared" si="105"/>
        <v>8.330120644725413</v>
      </c>
      <c r="P600" s="748">
        <f t="shared" si="106"/>
        <v>1534.6009072483353</v>
      </c>
      <c r="Q600" s="211">
        <f t="shared" si="107"/>
        <v>499.8072386835248</v>
      </c>
      <c r="S600" s="90"/>
      <c r="T600" s="90"/>
    </row>
    <row r="601" spans="1:20" ht="12.75">
      <c r="A601" s="881"/>
      <c r="B601" s="41">
        <v>9</v>
      </c>
      <c r="C601" s="171" t="s">
        <v>656</v>
      </c>
      <c r="D601" s="157">
        <v>8</v>
      </c>
      <c r="E601" s="157"/>
      <c r="F601" s="324">
        <v>9.806</v>
      </c>
      <c r="G601" s="324" t="s">
        <v>244</v>
      </c>
      <c r="H601" s="324" t="s">
        <v>244</v>
      </c>
      <c r="I601" s="324">
        <v>9.806</v>
      </c>
      <c r="J601" s="667">
        <v>359.66</v>
      </c>
      <c r="K601" s="324">
        <v>9.81</v>
      </c>
      <c r="L601" s="667">
        <v>359.66</v>
      </c>
      <c r="M601" s="204">
        <f t="shared" si="104"/>
        <v>0.027275760440415946</v>
      </c>
      <c r="N601" s="747">
        <v>325.692</v>
      </c>
      <c r="O601" s="212">
        <f t="shared" si="105"/>
        <v>8.883496969359951</v>
      </c>
      <c r="P601" s="748">
        <f t="shared" si="106"/>
        <v>1636.5456264249567</v>
      </c>
      <c r="Q601" s="211">
        <f t="shared" si="107"/>
        <v>533.009818161597</v>
      </c>
      <c r="S601" s="90"/>
      <c r="T601" s="90"/>
    </row>
    <row r="602" spans="1:20" ht="13.5" thickBot="1">
      <c r="A602" s="882"/>
      <c r="B602" s="46">
        <v>10</v>
      </c>
      <c r="C602" s="246" t="s">
        <v>657</v>
      </c>
      <c r="D602" s="247">
        <v>27</v>
      </c>
      <c r="E602" s="247">
        <v>1977</v>
      </c>
      <c r="F602" s="703">
        <v>14.9698</v>
      </c>
      <c r="G602" s="703" t="s">
        <v>244</v>
      </c>
      <c r="H602" s="703" t="s">
        <v>244</v>
      </c>
      <c r="I602" s="703">
        <v>14.9698</v>
      </c>
      <c r="J602" s="710">
        <v>574.25</v>
      </c>
      <c r="K602" s="324">
        <v>13.56</v>
      </c>
      <c r="L602" s="710">
        <v>471.37</v>
      </c>
      <c r="M602" s="694">
        <f t="shared" si="104"/>
        <v>0.02876721047160405</v>
      </c>
      <c r="N602" s="747">
        <v>325.692</v>
      </c>
      <c r="O602" s="696">
        <f t="shared" si="105"/>
        <v>9.369250312917666</v>
      </c>
      <c r="P602" s="696">
        <f t="shared" si="106"/>
        <v>1726.032628296243</v>
      </c>
      <c r="Q602" s="697">
        <f t="shared" si="107"/>
        <v>562.15501877506</v>
      </c>
      <c r="S602" s="90"/>
      <c r="T602" s="90"/>
    </row>
    <row r="603" spans="19:20" ht="12.75">
      <c r="S603" s="90"/>
      <c r="T603" s="90"/>
    </row>
    <row r="604" spans="19:20" ht="12.75">
      <c r="S604" s="90"/>
      <c r="T604" s="90"/>
    </row>
    <row r="605" spans="19:20" ht="12.75">
      <c r="S605" s="90"/>
      <c r="T605" s="90"/>
    </row>
    <row r="606" spans="1:20" s="17" customFormat="1" ht="15">
      <c r="A606" s="862" t="s">
        <v>39</v>
      </c>
      <c r="B606" s="862"/>
      <c r="C606" s="862"/>
      <c r="D606" s="862"/>
      <c r="E606" s="862"/>
      <c r="F606" s="862"/>
      <c r="G606" s="862"/>
      <c r="H606" s="862"/>
      <c r="I606" s="862"/>
      <c r="J606" s="862"/>
      <c r="K606" s="862"/>
      <c r="L606" s="862"/>
      <c r="M606" s="862"/>
      <c r="N606" s="862"/>
      <c r="O606" s="862"/>
      <c r="P606" s="862"/>
      <c r="Q606" s="862"/>
      <c r="S606" s="90"/>
      <c r="T606" s="90"/>
    </row>
    <row r="607" spans="1:20" s="17" customFormat="1" ht="13.5" customHeight="1" thickBot="1">
      <c r="A607" s="884" t="s">
        <v>678</v>
      </c>
      <c r="B607" s="884"/>
      <c r="C607" s="884"/>
      <c r="D607" s="884"/>
      <c r="E607" s="884"/>
      <c r="F607" s="884"/>
      <c r="G607" s="884"/>
      <c r="H607" s="884"/>
      <c r="I607" s="884"/>
      <c r="J607" s="884"/>
      <c r="K607" s="884"/>
      <c r="L607" s="884"/>
      <c r="M607" s="884"/>
      <c r="N607" s="884"/>
      <c r="O607" s="884"/>
      <c r="P607" s="884"/>
      <c r="Q607" s="884"/>
      <c r="S607" s="90"/>
      <c r="T607" s="90"/>
    </row>
    <row r="608" spans="1:20" ht="12.75" customHeight="1">
      <c r="A608" s="887" t="s">
        <v>1</v>
      </c>
      <c r="B608" s="889" t="s">
        <v>0</v>
      </c>
      <c r="C608" s="857" t="s">
        <v>2</v>
      </c>
      <c r="D608" s="857" t="s">
        <v>3</v>
      </c>
      <c r="E608" s="857" t="s">
        <v>13</v>
      </c>
      <c r="F608" s="870" t="s">
        <v>14</v>
      </c>
      <c r="G608" s="871"/>
      <c r="H608" s="871"/>
      <c r="I608" s="872"/>
      <c r="J608" s="857" t="s">
        <v>4</v>
      </c>
      <c r="K608" s="857" t="s">
        <v>15</v>
      </c>
      <c r="L608" s="857" t="s">
        <v>5</v>
      </c>
      <c r="M608" s="857" t="s">
        <v>6</v>
      </c>
      <c r="N608" s="857" t="s">
        <v>16</v>
      </c>
      <c r="O608" s="907" t="s">
        <v>17</v>
      </c>
      <c r="P608" s="857" t="s">
        <v>25</v>
      </c>
      <c r="Q608" s="885" t="s">
        <v>26</v>
      </c>
      <c r="S608" s="90"/>
      <c r="T608" s="90"/>
    </row>
    <row r="609" spans="1:20" s="2" customFormat="1" ht="33.75">
      <c r="A609" s="888"/>
      <c r="B609" s="890"/>
      <c r="C609" s="891"/>
      <c r="D609" s="858"/>
      <c r="E609" s="858"/>
      <c r="F609" s="36" t="s">
        <v>18</v>
      </c>
      <c r="G609" s="36" t="s">
        <v>19</v>
      </c>
      <c r="H609" s="36" t="s">
        <v>20</v>
      </c>
      <c r="I609" s="36" t="s">
        <v>21</v>
      </c>
      <c r="J609" s="858"/>
      <c r="K609" s="858"/>
      <c r="L609" s="858"/>
      <c r="M609" s="858"/>
      <c r="N609" s="858"/>
      <c r="O609" s="908"/>
      <c r="P609" s="858"/>
      <c r="Q609" s="886"/>
      <c r="S609" s="90"/>
      <c r="T609" s="90"/>
    </row>
    <row r="610" spans="1:20" s="3" customFormat="1" ht="13.5" customHeight="1" thickBot="1">
      <c r="A610" s="901"/>
      <c r="B610" s="902"/>
      <c r="C610" s="903"/>
      <c r="D610" s="60" t="s">
        <v>7</v>
      </c>
      <c r="E610" s="60" t="s">
        <v>8</v>
      </c>
      <c r="F610" s="60" t="s">
        <v>9</v>
      </c>
      <c r="G610" s="60" t="s">
        <v>9</v>
      </c>
      <c r="H610" s="60" t="s">
        <v>9</v>
      </c>
      <c r="I610" s="60" t="s">
        <v>9</v>
      </c>
      <c r="J610" s="60" t="s">
        <v>22</v>
      </c>
      <c r="K610" s="60" t="s">
        <v>9</v>
      </c>
      <c r="L610" s="60" t="s">
        <v>22</v>
      </c>
      <c r="M610" s="60" t="s">
        <v>133</v>
      </c>
      <c r="N610" s="60" t="s">
        <v>10</v>
      </c>
      <c r="O610" s="60" t="s">
        <v>134</v>
      </c>
      <c r="P610" s="61" t="s">
        <v>27</v>
      </c>
      <c r="Q610" s="62" t="s">
        <v>28</v>
      </c>
      <c r="S610" s="90"/>
      <c r="T610" s="90"/>
    </row>
    <row r="611" spans="1:20" s="99" customFormat="1" ht="12.75">
      <c r="A611" s="904" t="s">
        <v>11</v>
      </c>
      <c r="B611" s="101">
        <v>1</v>
      </c>
      <c r="C611" s="64" t="s">
        <v>658</v>
      </c>
      <c r="D611" s="63">
        <v>100</v>
      </c>
      <c r="E611" s="63" t="s">
        <v>73</v>
      </c>
      <c r="F611" s="255">
        <f>G611+H611+I611</f>
        <v>32.921137</v>
      </c>
      <c r="G611" s="255">
        <v>6.721137</v>
      </c>
      <c r="H611" s="255">
        <v>16</v>
      </c>
      <c r="I611" s="255">
        <v>10.2</v>
      </c>
      <c r="J611" s="96">
        <v>4428.23</v>
      </c>
      <c r="K611" s="255">
        <v>10.2</v>
      </c>
      <c r="L611" s="96">
        <v>4428.23</v>
      </c>
      <c r="M611" s="257">
        <f>K611/L611</f>
        <v>0.0023034033914227582</v>
      </c>
      <c r="N611" s="256">
        <v>221.6</v>
      </c>
      <c r="O611" s="258">
        <f>M611*N611</f>
        <v>0.5104341915392832</v>
      </c>
      <c r="P611" s="258">
        <f>M611*60*1000</f>
        <v>138.2042034853655</v>
      </c>
      <c r="Q611" s="259">
        <f>P611*N611/1000</f>
        <v>30.626051492356993</v>
      </c>
      <c r="S611" s="90"/>
      <c r="T611" s="90"/>
    </row>
    <row r="612" spans="1:20" s="99" customFormat="1" ht="12.75">
      <c r="A612" s="876"/>
      <c r="B612" s="98">
        <v>2</v>
      </c>
      <c r="C612" s="16" t="s">
        <v>659</v>
      </c>
      <c r="D612" s="31">
        <v>75</v>
      </c>
      <c r="E612" s="31" t="s">
        <v>73</v>
      </c>
      <c r="F612" s="255">
        <f aca="true" t="shared" si="108" ref="F612:F620">G612+H612+I612</f>
        <v>29.884</v>
      </c>
      <c r="G612" s="261">
        <v>6.018</v>
      </c>
      <c r="H612" s="261">
        <v>11.85</v>
      </c>
      <c r="I612" s="261">
        <v>12.016</v>
      </c>
      <c r="J612" s="180">
        <v>3987.52</v>
      </c>
      <c r="K612" s="261">
        <v>12.016</v>
      </c>
      <c r="L612" s="180">
        <v>3987.52</v>
      </c>
      <c r="M612" s="137">
        <f aca="true" t="shared" si="109" ref="M612:M620">K612/L612</f>
        <v>0.003013401813658615</v>
      </c>
      <c r="N612" s="256">
        <v>221.6</v>
      </c>
      <c r="O612" s="136">
        <f aca="true" t="shared" si="110" ref="O612:O629">M612*N612</f>
        <v>0.667769841906749</v>
      </c>
      <c r="P612" s="258">
        <f aca="true" t="shared" si="111" ref="P612:P629">M612*60*1000</f>
        <v>180.80410881951693</v>
      </c>
      <c r="Q612" s="138">
        <f aca="true" t="shared" si="112" ref="Q612:Q629">P612*N612/1000</f>
        <v>40.06619051440495</v>
      </c>
      <c r="S612" s="90"/>
      <c r="T612" s="90"/>
    </row>
    <row r="613" spans="1:20" ht="12.75">
      <c r="A613" s="876"/>
      <c r="B613" s="31">
        <v>3</v>
      </c>
      <c r="C613" s="16" t="s">
        <v>660</v>
      </c>
      <c r="D613" s="31">
        <v>28</v>
      </c>
      <c r="E613" s="63" t="s">
        <v>73</v>
      </c>
      <c r="F613" s="255">
        <f t="shared" si="108"/>
        <v>11.930057999999999</v>
      </c>
      <c r="G613" s="261">
        <v>2.2520580000000003</v>
      </c>
      <c r="H613" s="261">
        <v>4.08</v>
      </c>
      <c r="I613" s="261">
        <v>5.598</v>
      </c>
      <c r="J613" s="180">
        <v>1537.65</v>
      </c>
      <c r="K613" s="261">
        <v>5.598</v>
      </c>
      <c r="L613" s="180">
        <v>1537.65</v>
      </c>
      <c r="M613" s="137">
        <f t="shared" si="109"/>
        <v>0.0036406204272753876</v>
      </c>
      <c r="N613" s="256">
        <v>221.6</v>
      </c>
      <c r="O613" s="136">
        <f t="shared" si="110"/>
        <v>0.8067614866842259</v>
      </c>
      <c r="P613" s="258">
        <f t="shared" si="111"/>
        <v>218.43722563652327</v>
      </c>
      <c r="Q613" s="138">
        <f t="shared" si="112"/>
        <v>48.405689201053555</v>
      </c>
      <c r="S613" s="90"/>
      <c r="T613" s="90"/>
    </row>
    <row r="614" spans="1:20" ht="12.75">
      <c r="A614" s="876"/>
      <c r="B614" s="31">
        <v>4</v>
      </c>
      <c r="C614" s="16" t="s">
        <v>431</v>
      </c>
      <c r="D614" s="31">
        <v>55</v>
      </c>
      <c r="E614" s="31" t="s">
        <v>73</v>
      </c>
      <c r="F614" s="255">
        <f t="shared" si="108"/>
        <v>23.3</v>
      </c>
      <c r="G614" s="261">
        <v>5.406000000000001</v>
      </c>
      <c r="H614" s="261">
        <v>8.4</v>
      </c>
      <c r="I614" s="261">
        <v>9.494</v>
      </c>
      <c r="J614" s="180">
        <v>2537.72</v>
      </c>
      <c r="K614" s="261">
        <v>9.494</v>
      </c>
      <c r="L614" s="180">
        <v>2537.72</v>
      </c>
      <c r="M614" s="137">
        <f t="shared" si="109"/>
        <v>0.003741153476348849</v>
      </c>
      <c r="N614" s="256">
        <v>221.6</v>
      </c>
      <c r="O614" s="136">
        <f t="shared" si="110"/>
        <v>0.8290396103589049</v>
      </c>
      <c r="P614" s="258">
        <f t="shared" si="111"/>
        <v>224.46920858093094</v>
      </c>
      <c r="Q614" s="138">
        <f t="shared" si="112"/>
        <v>49.74237662153429</v>
      </c>
      <c r="S614" s="90"/>
      <c r="T614" s="90"/>
    </row>
    <row r="615" spans="1:20" ht="12.75">
      <c r="A615" s="876"/>
      <c r="B615" s="31">
        <v>5</v>
      </c>
      <c r="C615" s="16" t="s">
        <v>661</v>
      </c>
      <c r="D615" s="31">
        <v>10</v>
      </c>
      <c r="E615" s="63" t="s">
        <v>73</v>
      </c>
      <c r="F615" s="255">
        <f t="shared" si="108"/>
        <v>6.08</v>
      </c>
      <c r="G615" s="261">
        <v>1.3266120000000001</v>
      </c>
      <c r="H615" s="261">
        <v>1.6</v>
      </c>
      <c r="I615" s="261">
        <v>3.153388</v>
      </c>
      <c r="J615" s="180">
        <v>641.61</v>
      </c>
      <c r="K615" s="261">
        <v>3.153388</v>
      </c>
      <c r="L615" s="180">
        <v>641.61</v>
      </c>
      <c r="M615" s="137">
        <f t="shared" si="109"/>
        <v>0.0049148049438132195</v>
      </c>
      <c r="N615" s="256">
        <v>221.6</v>
      </c>
      <c r="O615" s="136">
        <f t="shared" si="110"/>
        <v>1.0891207755490093</v>
      </c>
      <c r="P615" s="258">
        <f t="shared" si="111"/>
        <v>294.88829662879317</v>
      </c>
      <c r="Q615" s="138">
        <f t="shared" si="112"/>
        <v>65.34724653294057</v>
      </c>
      <c r="S615" s="90"/>
      <c r="T615" s="90"/>
    </row>
    <row r="616" spans="1:20" ht="12.75">
      <c r="A616" s="876"/>
      <c r="B616" s="31">
        <v>6</v>
      </c>
      <c r="C616" s="16" t="s">
        <v>662</v>
      </c>
      <c r="D616" s="31">
        <v>15</v>
      </c>
      <c r="E616" s="31" t="s">
        <v>73</v>
      </c>
      <c r="F616" s="255">
        <f t="shared" si="108"/>
        <v>4.467</v>
      </c>
      <c r="G616" s="261">
        <v>0</v>
      </c>
      <c r="H616" s="261">
        <v>0</v>
      </c>
      <c r="I616" s="261">
        <v>4.467</v>
      </c>
      <c r="J616" s="180">
        <v>846.62</v>
      </c>
      <c r="K616" s="261">
        <v>4.467</v>
      </c>
      <c r="L616" s="180">
        <v>846.62</v>
      </c>
      <c r="M616" s="137">
        <f t="shared" si="109"/>
        <v>0.005276275070279464</v>
      </c>
      <c r="N616" s="256">
        <v>221.6</v>
      </c>
      <c r="O616" s="136">
        <f t="shared" si="110"/>
        <v>1.1692225555739293</v>
      </c>
      <c r="P616" s="258">
        <f t="shared" si="111"/>
        <v>316.5765042167679</v>
      </c>
      <c r="Q616" s="138">
        <f t="shared" si="112"/>
        <v>70.15335333443576</v>
      </c>
      <c r="S616" s="90"/>
      <c r="T616" s="90"/>
    </row>
    <row r="617" spans="1:20" ht="12.75">
      <c r="A617" s="876"/>
      <c r="B617" s="31">
        <v>7</v>
      </c>
      <c r="C617" s="16" t="s">
        <v>433</v>
      </c>
      <c r="D617" s="31">
        <v>75</v>
      </c>
      <c r="E617" s="63" t="s">
        <v>73</v>
      </c>
      <c r="F617" s="255">
        <f t="shared" si="108"/>
        <v>39.7</v>
      </c>
      <c r="G617" s="261">
        <v>6.375</v>
      </c>
      <c r="H617" s="261">
        <v>11.84</v>
      </c>
      <c r="I617" s="261">
        <v>21.485</v>
      </c>
      <c r="J617" s="180">
        <v>3992.51</v>
      </c>
      <c r="K617" s="261">
        <v>21.485</v>
      </c>
      <c r="L617" s="180">
        <v>3992.51</v>
      </c>
      <c r="M617" s="137">
        <f t="shared" si="109"/>
        <v>0.005381326533934793</v>
      </c>
      <c r="N617" s="256">
        <v>221.6</v>
      </c>
      <c r="O617" s="136">
        <f t="shared" si="110"/>
        <v>1.19250195991995</v>
      </c>
      <c r="P617" s="258">
        <f t="shared" si="111"/>
        <v>322.87959203608756</v>
      </c>
      <c r="Q617" s="138">
        <f t="shared" si="112"/>
        <v>71.55011759519701</v>
      </c>
      <c r="S617" s="90"/>
      <c r="T617" s="90"/>
    </row>
    <row r="618" spans="1:20" ht="12.75">
      <c r="A618" s="876"/>
      <c r="B618" s="31">
        <v>8</v>
      </c>
      <c r="C618" s="16" t="s">
        <v>663</v>
      </c>
      <c r="D618" s="31">
        <v>20</v>
      </c>
      <c r="E618" s="31" t="s">
        <v>73</v>
      </c>
      <c r="F618" s="255">
        <f t="shared" si="108"/>
        <v>12.120000000000001</v>
      </c>
      <c r="G618" s="261">
        <v>1.887</v>
      </c>
      <c r="H618" s="261">
        <v>3.2</v>
      </c>
      <c r="I618" s="261">
        <v>7.033</v>
      </c>
      <c r="J618" s="180">
        <v>1239.08</v>
      </c>
      <c r="K618" s="261">
        <v>7.033</v>
      </c>
      <c r="L618" s="180">
        <v>1239.08</v>
      </c>
      <c r="M618" s="137">
        <f t="shared" si="109"/>
        <v>0.005675985408528909</v>
      </c>
      <c r="N618" s="256">
        <v>221.6</v>
      </c>
      <c r="O618" s="136">
        <f t="shared" si="110"/>
        <v>1.2577983665300063</v>
      </c>
      <c r="P618" s="258">
        <f t="shared" si="111"/>
        <v>340.5591245117345</v>
      </c>
      <c r="Q618" s="138">
        <f t="shared" si="112"/>
        <v>75.46790199180036</v>
      </c>
      <c r="S618" s="90"/>
      <c r="T618" s="90"/>
    </row>
    <row r="619" spans="1:20" ht="12.75">
      <c r="A619" s="876"/>
      <c r="B619" s="31">
        <v>9</v>
      </c>
      <c r="C619" s="16" t="s">
        <v>432</v>
      </c>
      <c r="D619" s="31">
        <v>32</v>
      </c>
      <c r="E619" s="63" t="s">
        <v>73</v>
      </c>
      <c r="F619" s="255">
        <f t="shared" si="108"/>
        <v>14.653</v>
      </c>
      <c r="G619" s="261">
        <v>1.326</v>
      </c>
      <c r="H619" s="261">
        <v>5.12</v>
      </c>
      <c r="I619" s="261">
        <v>8.207</v>
      </c>
      <c r="J619" s="180">
        <v>1417.51</v>
      </c>
      <c r="K619" s="261">
        <v>8.207</v>
      </c>
      <c r="L619" s="180">
        <v>1417.51</v>
      </c>
      <c r="M619" s="137">
        <f t="shared" si="109"/>
        <v>0.00578972987844883</v>
      </c>
      <c r="N619" s="256">
        <v>221.6</v>
      </c>
      <c r="O619" s="136">
        <f t="shared" si="110"/>
        <v>1.2830041410642605</v>
      </c>
      <c r="P619" s="258">
        <f t="shared" si="111"/>
        <v>347.38379270692974</v>
      </c>
      <c r="Q619" s="138">
        <f t="shared" si="112"/>
        <v>76.98024846385563</v>
      </c>
      <c r="S619" s="90"/>
      <c r="T619" s="90"/>
    </row>
    <row r="620" spans="1:20" ht="13.5" thickBot="1">
      <c r="A620" s="877"/>
      <c r="B620" s="65">
        <v>10</v>
      </c>
      <c r="C620" s="66" t="s">
        <v>434</v>
      </c>
      <c r="D620" s="65">
        <v>44</v>
      </c>
      <c r="E620" s="65" t="s">
        <v>73</v>
      </c>
      <c r="F620" s="220">
        <f t="shared" si="108"/>
        <v>25.97</v>
      </c>
      <c r="G620" s="220">
        <v>4.692</v>
      </c>
      <c r="H620" s="220">
        <v>7.04</v>
      </c>
      <c r="I620" s="220">
        <v>14.238</v>
      </c>
      <c r="J620" s="349">
        <v>2358.02</v>
      </c>
      <c r="K620" s="220">
        <v>14.238</v>
      </c>
      <c r="L620" s="349">
        <v>2358.02</v>
      </c>
      <c r="M620" s="140">
        <f t="shared" si="109"/>
        <v>0.006038116725048981</v>
      </c>
      <c r="N620" s="139">
        <v>221.6</v>
      </c>
      <c r="O620" s="647">
        <f t="shared" si="110"/>
        <v>1.3380466662708543</v>
      </c>
      <c r="P620" s="139">
        <f t="shared" si="111"/>
        <v>362.2870035029389</v>
      </c>
      <c r="Q620" s="141">
        <f t="shared" si="112"/>
        <v>80.28279997625125</v>
      </c>
      <c r="S620" s="90"/>
      <c r="T620" s="90"/>
    </row>
    <row r="621" spans="1:20" ht="12.75">
      <c r="A621" s="965" t="s">
        <v>29</v>
      </c>
      <c r="B621" s="68">
        <v>1</v>
      </c>
      <c r="C621" s="34" t="s">
        <v>664</v>
      </c>
      <c r="D621" s="35">
        <v>45</v>
      </c>
      <c r="E621" s="68" t="s">
        <v>73</v>
      </c>
      <c r="F621" s="279">
        <f>G621+H621+I621</f>
        <v>37.910000000000004</v>
      </c>
      <c r="G621" s="279">
        <v>3.8760000000000003</v>
      </c>
      <c r="H621" s="279">
        <v>7.2</v>
      </c>
      <c r="I621" s="279">
        <v>26.834000000000003</v>
      </c>
      <c r="J621" s="124">
        <v>2355.89</v>
      </c>
      <c r="K621" s="279">
        <v>26.834000000000003</v>
      </c>
      <c r="L621" s="124">
        <v>2355.89</v>
      </c>
      <c r="M621" s="151">
        <f>K621/L621</f>
        <v>0.011390175262851833</v>
      </c>
      <c r="N621" s="152">
        <v>221.6</v>
      </c>
      <c r="O621" s="152">
        <f t="shared" si="110"/>
        <v>2.524062838247966</v>
      </c>
      <c r="P621" s="152">
        <f t="shared" si="111"/>
        <v>683.41051577111</v>
      </c>
      <c r="Q621" s="174">
        <f t="shared" si="112"/>
        <v>151.44377029487796</v>
      </c>
      <c r="S621" s="90"/>
      <c r="T621" s="90"/>
    </row>
    <row r="622" spans="1:20" ht="12.75">
      <c r="A622" s="879"/>
      <c r="B622" s="35">
        <v>2</v>
      </c>
      <c r="C622" s="34" t="s">
        <v>665</v>
      </c>
      <c r="D622" s="35">
        <v>64</v>
      </c>
      <c r="E622" s="35" t="s">
        <v>73</v>
      </c>
      <c r="F622" s="273">
        <f aca="true" t="shared" si="113" ref="F622:F629">G622+H622+I622</f>
        <v>40.37</v>
      </c>
      <c r="G622" s="273">
        <v>3.11</v>
      </c>
      <c r="H622" s="273">
        <v>10.24</v>
      </c>
      <c r="I622" s="273">
        <v>27.02</v>
      </c>
      <c r="J622" s="121">
        <v>2356.45</v>
      </c>
      <c r="K622" s="273">
        <v>27</v>
      </c>
      <c r="L622" s="121">
        <v>2356.45</v>
      </c>
      <c r="M622" s="143">
        <f aca="true" t="shared" si="114" ref="M622:M629">K622/L622</f>
        <v>0.011457913386662142</v>
      </c>
      <c r="N622" s="142">
        <v>221.6</v>
      </c>
      <c r="O622" s="142">
        <f t="shared" si="110"/>
        <v>2.5390736064843304</v>
      </c>
      <c r="P622" s="142">
        <f t="shared" si="111"/>
        <v>687.4748031997285</v>
      </c>
      <c r="Q622" s="172">
        <f t="shared" si="112"/>
        <v>152.34441638905983</v>
      </c>
      <c r="S622" s="90"/>
      <c r="T622" s="90"/>
    </row>
    <row r="623" spans="1:20" ht="12.75">
      <c r="A623" s="879"/>
      <c r="B623" s="35">
        <v>3</v>
      </c>
      <c r="C623" s="34" t="s">
        <v>666</v>
      </c>
      <c r="D623" s="35">
        <v>45</v>
      </c>
      <c r="E623" s="35" t="s">
        <v>73</v>
      </c>
      <c r="F623" s="273">
        <f t="shared" si="113"/>
        <v>37.870000000000005</v>
      </c>
      <c r="G623" s="273">
        <v>4.08</v>
      </c>
      <c r="H623" s="273">
        <v>7.2</v>
      </c>
      <c r="I623" s="273">
        <v>26.59</v>
      </c>
      <c r="J623" s="121">
        <v>2301.46</v>
      </c>
      <c r="K623" s="273">
        <v>26.59</v>
      </c>
      <c r="L623" s="121">
        <v>2301.46</v>
      </c>
      <c r="M623" s="143">
        <f t="shared" si="114"/>
        <v>0.011553535581761143</v>
      </c>
      <c r="N623" s="142">
        <v>221.6</v>
      </c>
      <c r="O623" s="142">
        <f t="shared" si="110"/>
        <v>2.560263484918269</v>
      </c>
      <c r="P623" s="142">
        <f t="shared" si="111"/>
        <v>693.2121349056686</v>
      </c>
      <c r="Q623" s="172">
        <f t="shared" si="112"/>
        <v>153.61580909509615</v>
      </c>
      <c r="S623" s="90"/>
      <c r="T623" s="90"/>
    </row>
    <row r="624" spans="1:20" ht="12.75">
      <c r="A624" s="879"/>
      <c r="B624" s="35">
        <v>4</v>
      </c>
      <c r="C624" s="34" t="s">
        <v>667</v>
      </c>
      <c r="D624" s="35">
        <v>46</v>
      </c>
      <c r="E624" s="35" t="s">
        <v>73</v>
      </c>
      <c r="F624" s="273">
        <f t="shared" si="113"/>
        <v>38.226</v>
      </c>
      <c r="G624" s="273">
        <v>3.77</v>
      </c>
      <c r="H624" s="273">
        <v>6.9</v>
      </c>
      <c r="I624" s="273">
        <v>27.556</v>
      </c>
      <c r="J624" s="121">
        <v>2371.39</v>
      </c>
      <c r="K624" s="273">
        <v>27.5</v>
      </c>
      <c r="L624" s="121">
        <v>2371.39</v>
      </c>
      <c r="M624" s="143">
        <f t="shared" si="114"/>
        <v>0.011596574161145996</v>
      </c>
      <c r="N624" s="142">
        <v>221.6</v>
      </c>
      <c r="O624" s="142">
        <f t="shared" si="110"/>
        <v>2.5698008341099525</v>
      </c>
      <c r="P624" s="142">
        <f t="shared" si="111"/>
        <v>695.7944496687599</v>
      </c>
      <c r="Q624" s="172">
        <f t="shared" si="112"/>
        <v>154.18805004659717</v>
      </c>
      <c r="S624" s="90"/>
      <c r="T624" s="90"/>
    </row>
    <row r="625" spans="1:20" ht="12.75">
      <c r="A625" s="879"/>
      <c r="B625" s="35">
        <v>5</v>
      </c>
      <c r="C625" s="34" t="s">
        <v>668</v>
      </c>
      <c r="D625" s="35">
        <v>54</v>
      </c>
      <c r="E625" s="35" t="s">
        <v>73</v>
      </c>
      <c r="F625" s="273">
        <f t="shared" si="113"/>
        <v>49.97</v>
      </c>
      <c r="G625" s="273">
        <v>6.273</v>
      </c>
      <c r="H625" s="273">
        <v>8.64</v>
      </c>
      <c r="I625" s="273">
        <v>35.057</v>
      </c>
      <c r="J625" s="121">
        <v>2992.3</v>
      </c>
      <c r="K625" s="273">
        <v>35.1</v>
      </c>
      <c r="L625" s="121">
        <v>2992.3</v>
      </c>
      <c r="M625" s="143">
        <f t="shared" si="114"/>
        <v>0.011730107275340039</v>
      </c>
      <c r="N625" s="142">
        <v>221.6</v>
      </c>
      <c r="O625" s="142">
        <f t="shared" si="110"/>
        <v>2.599391772215353</v>
      </c>
      <c r="P625" s="142">
        <f t="shared" si="111"/>
        <v>703.8064365204023</v>
      </c>
      <c r="Q625" s="172">
        <f t="shared" si="112"/>
        <v>155.96350633292113</v>
      </c>
      <c r="S625" s="90"/>
      <c r="T625" s="90"/>
    </row>
    <row r="626" spans="1:20" ht="12.75">
      <c r="A626" s="879"/>
      <c r="B626" s="35">
        <v>6</v>
      </c>
      <c r="C626" s="34" t="s">
        <v>669</v>
      </c>
      <c r="D626" s="35">
        <v>31</v>
      </c>
      <c r="E626" s="35" t="s">
        <v>73</v>
      </c>
      <c r="F626" s="273">
        <f t="shared" si="113"/>
        <v>24.701999999999998</v>
      </c>
      <c r="G626" s="273">
        <v>1.887</v>
      </c>
      <c r="H626" s="273">
        <v>4.8</v>
      </c>
      <c r="I626" s="273">
        <v>18.015</v>
      </c>
      <c r="J626" s="121">
        <v>1516.25</v>
      </c>
      <c r="K626" s="273">
        <v>18.015</v>
      </c>
      <c r="L626" s="121">
        <v>1516.3</v>
      </c>
      <c r="M626" s="143">
        <f t="shared" si="114"/>
        <v>0.011880894282134144</v>
      </c>
      <c r="N626" s="142">
        <v>221.6</v>
      </c>
      <c r="O626" s="142">
        <f t="shared" si="110"/>
        <v>2.632806172920926</v>
      </c>
      <c r="P626" s="142">
        <f t="shared" si="111"/>
        <v>712.8536569280486</v>
      </c>
      <c r="Q626" s="172">
        <f t="shared" si="112"/>
        <v>157.96837037525555</v>
      </c>
      <c r="S626" s="90"/>
      <c r="T626" s="90"/>
    </row>
    <row r="627" spans="1:20" ht="12.75">
      <c r="A627" s="879"/>
      <c r="B627" s="35">
        <v>7</v>
      </c>
      <c r="C627" s="34" t="s">
        <v>670</v>
      </c>
      <c r="D627" s="35">
        <v>75</v>
      </c>
      <c r="E627" s="35" t="s">
        <v>73</v>
      </c>
      <c r="F627" s="273">
        <f t="shared" si="113"/>
        <v>65.89</v>
      </c>
      <c r="G627" s="273">
        <v>6.426</v>
      </c>
      <c r="H627" s="273">
        <v>12</v>
      </c>
      <c r="I627" s="273">
        <v>47.464</v>
      </c>
      <c r="J627" s="121">
        <v>3993.6</v>
      </c>
      <c r="K627" s="273">
        <v>47.464</v>
      </c>
      <c r="L627" s="121">
        <v>3993.6</v>
      </c>
      <c r="M627" s="143">
        <f t="shared" si="114"/>
        <v>0.011885016025641026</v>
      </c>
      <c r="N627" s="142">
        <v>221.6</v>
      </c>
      <c r="O627" s="142">
        <f t="shared" si="110"/>
        <v>2.6337195512820513</v>
      </c>
      <c r="P627" s="142">
        <f t="shared" si="111"/>
        <v>713.1009615384615</v>
      </c>
      <c r="Q627" s="172">
        <f t="shared" si="112"/>
        <v>158.02317307692306</v>
      </c>
      <c r="S627" s="90"/>
      <c r="T627" s="90"/>
    </row>
    <row r="628" spans="1:20" ht="12.75">
      <c r="A628" s="879"/>
      <c r="B628" s="35">
        <v>8</v>
      </c>
      <c r="C628" s="34" t="s">
        <v>671</v>
      </c>
      <c r="D628" s="35">
        <v>75</v>
      </c>
      <c r="E628" s="35" t="s">
        <v>73</v>
      </c>
      <c r="F628" s="273">
        <f>G628+H628+I628</f>
        <v>64.15</v>
      </c>
      <c r="G628" s="273">
        <v>4.845</v>
      </c>
      <c r="H628" s="273">
        <v>11.92</v>
      </c>
      <c r="I628" s="273">
        <v>47.385</v>
      </c>
      <c r="J628" s="121">
        <v>3963.75</v>
      </c>
      <c r="K628" s="273">
        <v>47.4</v>
      </c>
      <c r="L628" s="121">
        <v>3963.75</v>
      </c>
      <c r="M628" s="143">
        <f>K628/L628</f>
        <v>0.01195837275307474</v>
      </c>
      <c r="N628" s="142">
        <v>221.6</v>
      </c>
      <c r="O628" s="142">
        <f>M628*N628</f>
        <v>2.6499754020813624</v>
      </c>
      <c r="P628" s="142">
        <f>M628*60*1000</f>
        <v>717.5023651844843</v>
      </c>
      <c r="Q628" s="172">
        <f>P628*N628/1000</f>
        <v>158.99852412488173</v>
      </c>
      <c r="S628" s="90"/>
      <c r="T628" s="90"/>
    </row>
    <row r="629" spans="1:20" ht="12.75">
      <c r="A629" s="879"/>
      <c r="B629" s="35">
        <v>9</v>
      </c>
      <c r="C629" s="34" t="s">
        <v>672</v>
      </c>
      <c r="D629" s="35">
        <v>45</v>
      </c>
      <c r="E629" s="35" t="s">
        <v>73</v>
      </c>
      <c r="F629" s="273">
        <f t="shared" si="113"/>
        <v>38.921</v>
      </c>
      <c r="G629" s="273">
        <v>3.825</v>
      </c>
      <c r="H629" s="273">
        <v>7.05</v>
      </c>
      <c r="I629" s="273">
        <v>28.046</v>
      </c>
      <c r="J629" s="121">
        <v>2331.7</v>
      </c>
      <c r="K629" s="273">
        <v>28.046</v>
      </c>
      <c r="L629" s="121">
        <v>2331.7</v>
      </c>
      <c r="M629" s="143">
        <f t="shared" si="114"/>
        <v>0.012028133979499936</v>
      </c>
      <c r="N629" s="142">
        <v>221.6</v>
      </c>
      <c r="O629" s="142">
        <f t="shared" si="110"/>
        <v>2.665434489857186</v>
      </c>
      <c r="P629" s="142">
        <f t="shared" si="111"/>
        <v>721.6880387699962</v>
      </c>
      <c r="Q629" s="172">
        <f t="shared" si="112"/>
        <v>159.92606939143113</v>
      </c>
      <c r="S629" s="90"/>
      <c r="T629" s="90"/>
    </row>
    <row r="630" spans="1:20" ht="13.5" customHeight="1" thickBot="1">
      <c r="A630" s="966"/>
      <c r="B630" s="69">
        <v>10</v>
      </c>
      <c r="C630" s="92" t="s">
        <v>673</v>
      </c>
      <c r="D630" s="93">
        <v>46</v>
      </c>
      <c r="E630" s="93" t="s">
        <v>73</v>
      </c>
      <c r="F630" s="402">
        <f>G630+H630+I630</f>
        <v>39.370000000000005</v>
      </c>
      <c r="G630" s="277">
        <v>4.08</v>
      </c>
      <c r="H630" s="277">
        <v>7.2</v>
      </c>
      <c r="I630" s="277">
        <v>28.09</v>
      </c>
      <c r="J630" s="188">
        <v>2323.71</v>
      </c>
      <c r="K630" s="277">
        <v>28.1</v>
      </c>
      <c r="L630" s="188">
        <v>2323.7</v>
      </c>
      <c r="M630" s="222">
        <f>K630/L630</f>
        <v>0.012092783061496753</v>
      </c>
      <c r="N630" s="175">
        <v>221.6</v>
      </c>
      <c r="O630" s="175">
        <f>M630*N630</f>
        <v>2.6797607264276806</v>
      </c>
      <c r="P630" s="175">
        <f>M630*60*1000</f>
        <v>725.5669836898052</v>
      </c>
      <c r="Q630" s="176">
        <f>P630*N630/1000</f>
        <v>160.7856435856608</v>
      </c>
      <c r="S630" s="90"/>
      <c r="T630" s="90"/>
    </row>
    <row r="631" spans="1:20" ht="12.75">
      <c r="A631" s="866" t="s">
        <v>30</v>
      </c>
      <c r="B631" s="236">
        <v>1</v>
      </c>
      <c r="C631" s="282" t="s">
        <v>436</v>
      </c>
      <c r="D631" s="236">
        <v>54</v>
      </c>
      <c r="E631" s="236" t="s">
        <v>73</v>
      </c>
      <c r="F631" s="363">
        <f>G631+H631+I631</f>
        <v>63.07600000000001</v>
      </c>
      <c r="G631" s="363">
        <v>5.3</v>
      </c>
      <c r="H631" s="363">
        <v>8.64</v>
      </c>
      <c r="I631" s="363">
        <v>49.136</v>
      </c>
      <c r="J631" s="371">
        <v>2957.8</v>
      </c>
      <c r="K631" s="363">
        <v>49.136</v>
      </c>
      <c r="L631" s="371">
        <v>2957.8</v>
      </c>
      <c r="M631" s="298">
        <f>K631/L631</f>
        <v>0.016612347014673068</v>
      </c>
      <c r="N631" s="297">
        <v>221.6</v>
      </c>
      <c r="O631" s="297">
        <f>M631*N631</f>
        <v>3.681296098451552</v>
      </c>
      <c r="P631" s="297">
        <f>M631*60*1000</f>
        <v>996.740820880384</v>
      </c>
      <c r="Q631" s="299">
        <f>P631*N631/1000</f>
        <v>220.8777659070931</v>
      </c>
      <c r="S631" s="90"/>
      <c r="T631" s="90"/>
    </row>
    <row r="632" spans="1:20" ht="12.75">
      <c r="A632" s="867"/>
      <c r="B632" s="237">
        <v>2</v>
      </c>
      <c r="C632" s="312" t="s">
        <v>437</v>
      </c>
      <c r="D632" s="292">
        <v>32</v>
      </c>
      <c r="E632" s="292" t="s">
        <v>73</v>
      </c>
      <c r="F632" s="363">
        <f>G632+H632+I632</f>
        <v>27.35</v>
      </c>
      <c r="G632" s="363">
        <v>2.907</v>
      </c>
      <c r="H632" s="363">
        <v>0.47</v>
      </c>
      <c r="I632" s="363">
        <v>23.973000000000003</v>
      </c>
      <c r="J632" s="371">
        <v>1420.48</v>
      </c>
      <c r="K632" s="363">
        <v>23.973000000000003</v>
      </c>
      <c r="L632" s="371">
        <v>1420.48</v>
      </c>
      <c r="M632" s="298">
        <f>K632/L632</f>
        <v>0.01687668956972291</v>
      </c>
      <c r="N632" s="297">
        <v>221.6</v>
      </c>
      <c r="O632" s="297">
        <f>M632*N632</f>
        <v>3.7398744086505973</v>
      </c>
      <c r="P632" s="297">
        <f>M632*60*1000</f>
        <v>1012.6013741833746</v>
      </c>
      <c r="Q632" s="299">
        <f>P632*N632/1000</f>
        <v>224.3924645190358</v>
      </c>
      <c r="S632" s="90"/>
      <c r="T632" s="90"/>
    </row>
    <row r="633" spans="1:20" ht="12.75">
      <c r="A633" s="867"/>
      <c r="B633" s="237">
        <v>3</v>
      </c>
      <c r="C633" s="284" t="s">
        <v>674</v>
      </c>
      <c r="D633" s="237">
        <v>15</v>
      </c>
      <c r="E633" s="237" t="s">
        <v>73</v>
      </c>
      <c r="F633" s="300">
        <f aca="true" t="shared" si="115" ref="F633:F640">G633+H633+I633</f>
        <v>23.39</v>
      </c>
      <c r="G633" s="300">
        <v>1.53</v>
      </c>
      <c r="H633" s="300">
        <v>2.4</v>
      </c>
      <c r="I633" s="300">
        <v>19.46</v>
      </c>
      <c r="J633" s="291">
        <v>1122.25</v>
      </c>
      <c r="K633" s="300">
        <v>19.46</v>
      </c>
      <c r="L633" s="291">
        <v>1122.25</v>
      </c>
      <c r="M633" s="302">
        <f aca="true" t="shared" si="116" ref="M633:M640">K633/L633</f>
        <v>0.01734016484740477</v>
      </c>
      <c r="N633" s="297">
        <v>221.6</v>
      </c>
      <c r="O633" s="301">
        <f aca="true" t="shared" si="117" ref="O633:O640">M633*N633</f>
        <v>3.8425805301848968</v>
      </c>
      <c r="P633" s="297">
        <f aca="true" t="shared" si="118" ref="P633:P640">M633*60*1000</f>
        <v>1040.4098908442863</v>
      </c>
      <c r="Q633" s="303">
        <f aca="true" t="shared" si="119" ref="Q633:Q640">P633*N633/1000</f>
        <v>230.55483181109383</v>
      </c>
      <c r="S633" s="90"/>
      <c r="T633" s="90"/>
    </row>
    <row r="634" spans="1:20" ht="12.75">
      <c r="A634" s="867"/>
      <c r="B634" s="237">
        <v>4</v>
      </c>
      <c r="C634" s="284" t="s">
        <v>675</v>
      </c>
      <c r="D634" s="237">
        <v>20</v>
      </c>
      <c r="E634" s="237" t="s">
        <v>73</v>
      </c>
      <c r="F634" s="300">
        <f t="shared" si="115"/>
        <v>22.82</v>
      </c>
      <c r="G634" s="300">
        <v>0.816</v>
      </c>
      <c r="H634" s="300">
        <v>3.12</v>
      </c>
      <c r="I634" s="300">
        <v>18.884</v>
      </c>
      <c r="J634" s="291">
        <v>1076.74</v>
      </c>
      <c r="K634" s="300">
        <v>18.884</v>
      </c>
      <c r="L634" s="291">
        <v>1076.74</v>
      </c>
      <c r="M634" s="302">
        <f t="shared" si="116"/>
        <v>0.017538124338280364</v>
      </c>
      <c r="N634" s="301">
        <v>221.6</v>
      </c>
      <c r="O634" s="301">
        <f t="shared" si="117"/>
        <v>3.886448353362929</v>
      </c>
      <c r="P634" s="297">
        <f t="shared" si="118"/>
        <v>1052.2874602968218</v>
      </c>
      <c r="Q634" s="303">
        <f t="shared" si="119"/>
        <v>233.1869012017757</v>
      </c>
      <c r="S634" s="90"/>
      <c r="T634" s="90"/>
    </row>
    <row r="635" spans="1:20" ht="12.75">
      <c r="A635" s="867"/>
      <c r="B635" s="237">
        <v>5</v>
      </c>
      <c r="C635" s="284" t="s">
        <v>435</v>
      </c>
      <c r="D635" s="237">
        <v>101</v>
      </c>
      <c r="E635" s="237" t="s">
        <v>73</v>
      </c>
      <c r="F635" s="300">
        <f t="shared" si="115"/>
        <v>60.480000000000004</v>
      </c>
      <c r="G635" s="300">
        <v>2.754</v>
      </c>
      <c r="H635" s="300">
        <v>0.84</v>
      </c>
      <c r="I635" s="300">
        <v>56.886</v>
      </c>
      <c r="J635" s="291">
        <v>3243.26</v>
      </c>
      <c r="K635" s="300">
        <v>56.886</v>
      </c>
      <c r="L635" s="291">
        <v>3243.26</v>
      </c>
      <c r="M635" s="302">
        <f t="shared" si="116"/>
        <v>0.01753975937790988</v>
      </c>
      <c r="N635" s="297">
        <v>221.6</v>
      </c>
      <c r="O635" s="301">
        <f t="shared" si="117"/>
        <v>3.8868106781448293</v>
      </c>
      <c r="P635" s="297">
        <f t="shared" si="118"/>
        <v>1052.3855626745928</v>
      </c>
      <c r="Q635" s="303">
        <f t="shared" si="119"/>
        <v>233.20864068868977</v>
      </c>
      <c r="S635" s="90"/>
      <c r="T635" s="90"/>
    </row>
    <row r="636" spans="1:20" ht="12.75">
      <c r="A636" s="867"/>
      <c r="B636" s="237">
        <v>6</v>
      </c>
      <c r="C636" s="284" t="s">
        <v>438</v>
      </c>
      <c r="D636" s="237">
        <v>109</v>
      </c>
      <c r="E636" s="237" t="s">
        <v>73</v>
      </c>
      <c r="F636" s="300">
        <f t="shared" si="115"/>
        <v>66.32000000000001</v>
      </c>
      <c r="G636" s="300">
        <v>3.55776</v>
      </c>
      <c r="H636" s="300">
        <v>16.32</v>
      </c>
      <c r="I636" s="300">
        <v>46.442240000000005</v>
      </c>
      <c r="J636" s="291">
        <v>2560.75</v>
      </c>
      <c r="K636" s="300">
        <v>46.442240000000005</v>
      </c>
      <c r="L636" s="291">
        <v>2560.75</v>
      </c>
      <c r="M636" s="302">
        <f t="shared" si="116"/>
        <v>0.018136186664063265</v>
      </c>
      <c r="N636" s="301">
        <v>221.6</v>
      </c>
      <c r="O636" s="301">
        <f t="shared" si="117"/>
        <v>4.018978964756419</v>
      </c>
      <c r="P636" s="297">
        <f t="shared" si="118"/>
        <v>1088.1711998437959</v>
      </c>
      <c r="Q636" s="303">
        <f t="shared" si="119"/>
        <v>241.13873788538518</v>
      </c>
      <c r="S636" s="90"/>
      <c r="T636" s="90"/>
    </row>
    <row r="637" spans="1:20" ht="12.75">
      <c r="A637" s="867"/>
      <c r="B637" s="237">
        <v>7</v>
      </c>
      <c r="C637" s="284" t="s">
        <v>676</v>
      </c>
      <c r="D637" s="237">
        <v>10</v>
      </c>
      <c r="E637" s="237" t="s">
        <v>73</v>
      </c>
      <c r="F637" s="300">
        <f t="shared" si="115"/>
        <v>12.174</v>
      </c>
      <c r="G637" s="300">
        <v>0.204</v>
      </c>
      <c r="H637" s="300">
        <v>1.13</v>
      </c>
      <c r="I637" s="300">
        <v>10.84</v>
      </c>
      <c r="J637" s="291">
        <v>584.3</v>
      </c>
      <c r="K637" s="300">
        <v>10.84</v>
      </c>
      <c r="L637" s="291">
        <v>584.3</v>
      </c>
      <c r="M637" s="302">
        <f t="shared" si="116"/>
        <v>0.018552113640253297</v>
      </c>
      <c r="N637" s="297">
        <v>221.6</v>
      </c>
      <c r="O637" s="301">
        <f t="shared" si="117"/>
        <v>4.11114838268013</v>
      </c>
      <c r="P637" s="297">
        <f t="shared" si="118"/>
        <v>1113.126818415198</v>
      </c>
      <c r="Q637" s="303">
        <f t="shared" si="119"/>
        <v>246.66890296080786</v>
      </c>
      <c r="S637" s="90"/>
      <c r="T637" s="90"/>
    </row>
    <row r="638" spans="1:20" ht="12.75">
      <c r="A638" s="867"/>
      <c r="B638" s="237">
        <v>8</v>
      </c>
      <c r="C638" s="284" t="s">
        <v>439</v>
      </c>
      <c r="D638" s="237">
        <v>12</v>
      </c>
      <c r="E638" s="237" t="s">
        <v>73</v>
      </c>
      <c r="F638" s="300">
        <f t="shared" si="115"/>
        <v>12.59</v>
      </c>
      <c r="G638" s="300">
        <v>0.561</v>
      </c>
      <c r="H638" s="300">
        <v>1.92</v>
      </c>
      <c r="I638" s="300">
        <v>10.109</v>
      </c>
      <c r="J638" s="291">
        <v>540.32</v>
      </c>
      <c r="K638" s="300">
        <v>10.109</v>
      </c>
      <c r="L638" s="291">
        <v>540.32</v>
      </c>
      <c r="M638" s="302">
        <f t="shared" si="116"/>
        <v>0.018709283387622146</v>
      </c>
      <c r="N638" s="301">
        <v>221.6</v>
      </c>
      <c r="O638" s="301">
        <f t="shared" si="117"/>
        <v>4.145977198697068</v>
      </c>
      <c r="P638" s="297">
        <f t="shared" si="118"/>
        <v>1122.557003257329</v>
      </c>
      <c r="Q638" s="303">
        <f t="shared" si="119"/>
        <v>248.75863192182408</v>
      </c>
      <c r="S638" s="90"/>
      <c r="T638" s="90"/>
    </row>
    <row r="639" spans="1:20" ht="12.75">
      <c r="A639" s="867"/>
      <c r="B639" s="237">
        <v>9</v>
      </c>
      <c r="C639" s="284" t="s">
        <v>677</v>
      </c>
      <c r="D639" s="237">
        <v>24</v>
      </c>
      <c r="E639" s="237" t="s">
        <v>73</v>
      </c>
      <c r="F639" s="300">
        <f t="shared" si="115"/>
        <v>26.1</v>
      </c>
      <c r="G639" s="300">
        <v>1.326</v>
      </c>
      <c r="H639" s="300">
        <v>3.76</v>
      </c>
      <c r="I639" s="300">
        <v>21.014000000000003</v>
      </c>
      <c r="J639" s="291">
        <v>1107.43</v>
      </c>
      <c r="K639" s="300">
        <v>21.014000000000003</v>
      </c>
      <c r="L639" s="291">
        <v>1107.43</v>
      </c>
      <c r="M639" s="302">
        <f t="shared" si="116"/>
        <v>0.01897546571792348</v>
      </c>
      <c r="N639" s="297">
        <v>221.6</v>
      </c>
      <c r="O639" s="301">
        <f t="shared" si="117"/>
        <v>4.204963203091843</v>
      </c>
      <c r="P639" s="297">
        <f t="shared" si="118"/>
        <v>1138.527943075409</v>
      </c>
      <c r="Q639" s="303">
        <f t="shared" si="119"/>
        <v>252.29779218551062</v>
      </c>
      <c r="S639" s="90"/>
      <c r="T639" s="90"/>
    </row>
    <row r="640" spans="1:20" ht="13.5" thickBot="1">
      <c r="A640" s="869"/>
      <c r="B640" s="251">
        <v>10</v>
      </c>
      <c r="C640" s="288" t="s">
        <v>440</v>
      </c>
      <c r="D640" s="251">
        <v>10</v>
      </c>
      <c r="E640" s="251" t="s">
        <v>73</v>
      </c>
      <c r="F640" s="304">
        <f t="shared" si="115"/>
        <v>12.56</v>
      </c>
      <c r="G640" s="304">
        <v>0.765</v>
      </c>
      <c r="H640" s="304">
        <v>1.52</v>
      </c>
      <c r="I640" s="304">
        <v>10.275</v>
      </c>
      <c r="J640" s="293">
        <v>528.57</v>
      </c>
      <c r="K640" s="304">
        <v>10.275</v>
      </c>
      <c r="L640" s="293">
        <v>528.57</v>
      </c>
      <c r="M640" s="306">
        <f t="shared" si="116"/>
        <v>0.019439241727680343</v>
      </c>
      <c r="N640" s="305">
        <v>221.6</v>
      </c>
      <c r="O640" s="305">
        <f t="shared" si="117"/>
        <v>4.307735966853964</v>
      </c>
      <c r="P640" s="305">
        <f t="shared" si="118"/>
        <v>1166.3545036608205</v>
      </c>
      <c r="Q640" s="307">
        <f t="shared" si="119"/>
        <v>258.4641580112378</v>
      </c>
      <c r="S640" s="90"/>
      <c r="T640" s="90"/>
    </row>
    <row r="641" spans="1:20" ht="12.75">
      <c r="A641" s="905" t="s">
        <v>12</v>
      </c>
      <c r="B641" s="39">
        <v>1</v>
      </c>
      <c r="C641" s="325"/>
      <c r="D641" s="372"/>
      <c r="E641" s="83"/>
      <c r="F641" s="326"/>
      <c r="G641" s="326"/>
      <c r="H641" s="326"/>
      <c r="I641" s="326"/>
      <c r="J641" s="372"/>
      <c r="K641" s="326"/>
      <c r="L641" s="372"/>
      <c r="M641" s="315"/>
      <c r="N641" s="316"/>
      <c r="O641" s="316"/>
      <c r="P641" s="316"/>
      <c r="Q641" s="317"/>
      <c r="S641" s="90"/>
      <c r="T641" s="90"/>
    </row>
    <row r="642" spans="1:20" ht="12.75">
      <c r="A642" s="864"/>
      <c r="B642" s="41">
        <v>2</v>
      </c>
      <c r="C642" s="325"/>
      <c r="D642" s="372"/>
      <c r="E642" s="83"/>
      <c r="F642" s="326"/>
      <c r="G642" s="326"/>
      <c r="H642" s="326"/>
      <c r="I642" s="326"/>
      <c r="J642" s="372"/>
      <c r="K642" s="326"/>
      <c r="L642" s="372"/>
      <c r="M642" s="315"/>
      <c r="N642" s="316"/>
      <c r="O642" s="316"/>
      <c r="P642" s="316"/>
      <c r="Q642" s="317"/>
      <c r="S642" s="90"/>
      <c r="T642" s="90"/>
    </row>
    <row r="643" spans="1:20" ht="12.75">
      <c r="A643" s="864"/>
      <c r="B643" s="41">
        <v>3</v>
      </c>
      <c r="C643" s="49"/>
      <c r="D643" s="329"/>
      <c r="E643" s="41"/>
      <c r="F643" s="327"/>
      <c r="G643" s="327"/>
      <c r="H643" s="327"/>
      <c r="I643" s="327"/>
      <c r="J643" s="329"/>
      <c r="K643" s="327"/>
      <c r="L643" s="329"/>
      <c r="M643" s="321"/>
      <c r="N643" s="322"/>
      <c r="O643" s="322"/>
      <c r="P643" s="316"/>
      <c r="Q643" s="323"/>
      <c r="S643" s="90"/>
      <c r="T643" s="90"/>
    </row>
    <row r="644" spans="1:20" ht="12.75">
      <c r="A644" s="864"/>
      <c r="B644" s="41">
        <v>4</v>
      </c>
      <c r="C644" s="49"/>
      <c r="D644" s="329"/>
      <c r="E644" s="41"/>
      <c r="F644" s="327"/>
      <c r="G644" s="327"/>
      <c r="H644" s="327"/>
      <c r="I644" s="327"/>
      <c r="J644" s="329"/>
      <c r="K644" s="327"/>
      <c r="L644" s="329"/>
      <c r="M644" s="321"/>
      <c r="N644" s="316"/>
      <c r="O644" s="322"/>
      <c r="P644" s="316"/>
      <c r="Q644" s="323"/>
      <c r="S644" s="90"/>
      <c r="T644" s="90"/>
    </row>
    <row r="645" spans="1:20" ht="12.75">
      <c r="A645" s="864"/>
      <c r="B645" s="41">
        <v>5</v>
      </c>
      <c r="C645" s="49"/>
      <c r="D645" s="329"/>
      <c r="E645" s="41"/>
      <c r="F645" s="327"/>
      <c r="G645" s="327"/>
      <c r="H645" s="327"/>
      <c r="I645" s="327"/>
      <c r="J645" s="329"/>
      <c r="K645" s="327"/>
      <c r="L645" s="329"/>
      <c r="M645" s="321"/>
      <c r="N645" s="322"/>
      <c r="O645" s="322"/>
      <c r="P645" s="316"/>
      <c r="Q645" s="323"/>
      <c r="S645" s="90"/>
      <c r="T645" s="90"/>
    </row>
    <row r="646" spans="1:20" ht="12.75">
      <c r="A646" s="864"/>
      <c r="B646" s="41">
        <v>6</v>
      </c>
      <c r="C646" s="49"/>
      <c r="D646" s="329"/>
      <c r="E646" s="41"/>
      <c r="F646" s="327"/>
      <c r="G646" s="327"/>
      <c r="H646" s="327"/>
      <c r="I646" s="327"/>
      <c r="J646" s="329"/>
      <c r="K646" s="327"/>
      <c r="L646" s="329"/>
      <c r="M646" s="321"/>
      <c r="N646" s="316"/>
      <c r="O646" s="322"/>
      <c r="P646" s="316"/>
      <c r="Q646" s="323"/>
      <c r="S646" s="90"/>
      <c r="T646" s="90"/>
    </row>
    <row r="647" spans="1:20" ht="12.75">
      <c r="A647" s="864"/>
      <c r="B647" s="41">
        <v>7</v>
      </c>
      <c r="C647" s="49"/>
      <c r="D647" s="329"/>
      <c r="E647" s="41"/>
      <c r="F647" s="327"/>
      <c r="G647" s="327"/>
      <c r="H647" s="327"/>
      <c r="I647" s="327"/>
      <c r="J647" s="329"/>
      <c r="K647" s="327"/>
      <c r="L647" s="329"/>
      <c r="M647" s="321"/>
      <c r="N647" s="322"/>
      <c r="O647" s="322"/>
      <c r="P647" s="316"/>
      <c r="Q647" s="323"/>
      <c r="S647" s="90"/>
      <c r="T647" s="90"/>
    </row>
    <row r="648" spans="1:20" ht="12.75">
      <c r="A648" s="864"/>
      <c r="B648" s="41">
        <v>8</v>
      </c>
      <c r="C648" s="49"/>
      <c r="D648" s="329"/>
      <c r="E648" s="41"/>
      <c r="F648" s="327"/>
      <c r="G648" s="327"/>
      <c r="H648" s="327"/>
      <c r="I648" s="327"/>
      <c r="J648" s="329"/>
      <c r="K648" s="327"/>
      <c r="L648" s="329"/>
      <c r="M648" s="321"/>
      <c r="N648" s="316"/>
      <c r="O648" s="322"/>
      <c r="P648" s="316"/>
      <c r="Q648" s="323"/>
      <c r="S648" s="90"/>
      <c r="T648" s="90"/>
    </row>
    <row r="649" spans="1:20" ht="12.75">
      <c r="A649" s="864"/>
      <c r="B649" s="41">
        <v>9</v>
      </c>
      <c r="C649" s="49"/>
      <c r="D649" s="329"/>
      <c r="E649" s="41"/>
      <c r="F649" s="327"/>
      <c r="G649" s="327"/>
      <c r="H649" s="327"/>
      <c r="I649" s="327"/>
      <c r="J649" s="329"/>
      <c r="K649" s="327"/>
      <c r="L649" s="329"/>
      <c r="M649" s="321"/>
      <c r="N649" s="322"/>
      <c r="O649" s="322"/>
      <c r="P649" s="316"/>
      <c r="Q649" s="323"/>
      <c r="S649" s="90"/>
      <c r="T649" s="90"/>
    </row>
    <row r="650" spans="1:20" ht="13.5" thickBot="1">
      <c r="A650" s="865"/>
      <c r="B650" s="46">
        <v>10</v>
      </c>
      <c r="C650" s="82"/>
      <c r="D650" s="373"/>
      <c r="E650" s="46"/>
      <c r="F650" s="328"/>
      <c r="G650" s="328"/>
      <c r="H650" s="328"/>
      <c r="I650" s="328"/>
      <c r="J650" s="373"/>
      <c r="K650" s="328"/>
      <c r="L650" s="373"/>
      <c r="M650" s="318"/>
      <c r="N650" s="319"/>
      <c r="O650" s="319"/>
      <c r="P650" s="319"/>
      <c r="Q650" s="320"/>
      <c r="S650" s="90"/>
      <c r="T650" s="90"/>
    </row>
    <row r="651" spans="19:20" ht="12.75">
      <c r="S651" s="90"/>
      <c r="T651" s="90"/>
    </row>
    <row r="652" spans="19:20" ht="12.75">
      <c r="S652" s="90"/>
      <c r="T652" s="90"/>
    </row>
    <row r="653" spans="19:20" ht="12.75">
      <c r="S653" s="90"/>
      <c r="T653" s="90"/>
    </row>
    <row r="654" spans="3:20" ht="12.75">
      <c r="C654" s="1"/>
      <c r="D654" s="1"/>
      <c r="E654" s="1"/>
      <c r="S654" s="90"/>
      <c r="T654" s="90"/>
    </row>
    <row r="655" spans="3:20" ht="12.75">
      <c r="C655" s="1"/>
      <c r="D655" s="1"/>
      <c r="E655" s="1"/>
      <c r="S655" s="90"/>
      <c r="T655" s="90"/>
    </row>
    <row r="656" spans="1:20" s="17" customFormat="1" ht="12.75" customHeight="1">
      <c r="A656" s="862" t="s">
        <v>41</v>
      </c>
      <c r="B656" s="862"/>
      <c r="C656" s="862"/>
      <c r="D656" s="862"/>
      <c r="E656" s="862"/>
      <c r="F656" s="862"/>
      <c r="G656" s="862"/>
      <c r="H656" s="862"/>
      <c r="I656" s="862"/>
      <c r="J656" s="862"/>
      <c r="K656" s="862"/>
      <c r="L656" s="862"/>
      <c r="M656" s="862"/>
      <c r="N656" s="862"/>
      <c r="O656" s="862"/>
      <c r="P656" s="862"/>
      <c r="Q656" s="862"/>
      <c r="S656" s="90"/>
      <c r="T656" s="90"/>
    </row>
    <row r="657" spans="1:20" s="17" customFormat="1" ht="15" customHeight="1" thickBot="1">
      <c r="A657" s="884" t="s">
        <v>679</v>
      </c>
      <c r="B657" s="884"/>
      <c r="C657" s="884"/>
      <c r="D657" s="884"/>
      <c r="E657" s="884"/>
      <c r="F657" s="884"/>
      <c r="G657" s="884"/>
      <c r="H657" s="884"/>
      <c r="I657" s="884"/>
      <c r="J657" s="884"/>
      <c r="K657" s="884"/>
      <c r="L657" s="884"/>
      <c r="M657" s="884"/>
      <c r="N657" s="884"/>
      <c r="O657" s="884"/>
      <c r="P657" s="884"/>
      <c r="Q657" s="884"/>
      <c r="S657" s="90"/>
      <c r="T657" s="90"/>
    </row>
    <row r="658" spans="1:20" ht="12.75" customHeight="1">
      <c r="A658" s="972" t="s">
        <v>1</v>
      </c>
      <c r="B658" s="889" t="s">
        <v>0</v>
      </c>
      <c r="C658" s="960" t="s">
        <v>2</v>
      </c>
      <c r="D658" s="960" t="s">
        <v>3</v>
      </c>
      <c r="E658" s="960" t="s">
        <v>42</v>
      </c>
      <c r="F658" s="961" t="s">
        <v>14</v>
      </c>
      <c r="G658" s="961"/>
      <c r="H658" s="961"/>
      <c r="I658" s="961"/>
      <c r="J658" s="960" t="s">
        <v>4</v>
      </c>
      <c r="K658" s="960" t="s">
        <v>15</v>
      </c>
      <c r="L658" s="960" t="s">
        <v>5</v>
      </c>
      <c r="M658" s="960" t="s">
        <v>6</v>
      </c>
      <c r="N658" s="960" t="s">
        <v>16</v>
      </c>
      <c r="O658" s="960" t="s">
        <v>17</v>
      </c>
      <c r="P658" s="962" t="s">
        <v>25</v>
      </c>
      <c r="Q658" s="885" t="s">
        <v>26</v>
      </c>
      <c r="S658" s="90"/>
      <c r="T658" s="90"/>
    </row>
    <row r="659" spans="1:20" s="2" customFormat="1" ht="33.75">
      <c r="A659" s="973"/>
      <c r="B659" s="890"/>
      <c r="C659" s="917"/>
      <c r="D659" s="917"/>
      <c r="E659" s="917"/>
      <c r="F659" s="36" t="s">
        <v>18</v>
      </c>
      <c r="G659" s="36" t="s">
        <v>19</v>
      </c>
      <c r="H659" s="36" t="s">
        <v>32</v>
      </c>
      <c r="I659" s="36" t="s">
        <v>21</v>
      </c>
      <c r="J659" s="917"/>
      <c r="K659" s="917"/>
      <c r="L659" s="917"/>
      <c r="M659" s="917"/>
      <c r="N659" s="917"/>
      <c r="O659" s="917"/>
      <c r="P659" s="963"/>
      <c r="Q659" s="886"/>
      <c r="S659" s="90"/>
      <c r="T659" s="90"/>
    </row>
    <row r="660" spans="1:20" s="3" customFormat="1" ht="13.5" customHeight="1" thickBot="1">
      <c r="A660" s="974"/>
      <c r="B660" s="890"/>
      <c r="C660" s="964"/>
      <c r="D660" s="60" t="s">
        <v>7</v>
      </c>
      <c r="E660" s="60" t="s">
        <v>8</v>
      </c>
      <c r="F660" s="60" t="s">
        <v>9</v>
      </c>
      <c r="G660" s="60" t="s">
        <v>9</v>
      </c>
      <c r="H660" s="60" t="s">
        <v>9</v>
      </c>
      <c r="I660" s="60" t="s">
        <v>9</v>
      </c>
      <c r="J660" s="60" t="s">
        <v>22</v>
      </c>
      <c r="K660" s="60" t="s">
        <v>9</v>
      </c>
      <c r="L660" s="60" t="s">
        <v>22</v>
      </c>
      <c r="M660" s="60" t="s">
        <v>23</v>
      </c>
      <c r="N660" s="60" t="s">
        <v>10</v>
      </c>
      <c r="O660" s="60" t="s">
        <v>24</v>
      </c>
      <c r="P660" s="67" t="s">
        <v>27</v>
      </c>
      <c r="Q660" s="62" t="s">
        <v>28</v>
      </c>
      <c r="S660" s="90"/>
      <c r="T660" s="90"/>
    </row>
    <row r="661" spans="1:20" ht="12.75">
      <c r="A661" s="949" t="s">
        <v>11</v>
      </c>
      <c r="B661" s="30">
        <v>1</v>
      </c>
      <c r="C661" s="64" t="s">
        <v>442</v>
      </c>
      <c r="D661" s="63">
        <v>30</v>
      </c>
      <c r="E661" s="63" t="s">
        <v>249</v>
      </c>
      <c r="F661" s="261">
        <f aca="true" t="shared" si="120" ref="F661:F700">G661+H661+I661</f>
        <v>14.0231</v>
      </c>
      <c r="G661" s="255">
        <v>3.7086</v>
      </c>
      <c r="H661" s="255">
        <v>4.8</v>
      </c>
      <c r="I661" s="255">
        <v>5.5145</v>
      </c>
      <c r="J661" s="96">
        <v>1717.43</v>
      </c>
      <c r="K661" s="255">
        <v>5.5145</v>
      </c>
      <c r="L661" s="96">
        <v>1717.43</v>
      </c>
      <c r="M661" s="257">
        <f aca="true" t="shared" si="121" ref="M661:M700">K661/L661</f>
        <v>0.003210902336630896</v>
      </c>
      <c r="N661" s="256">
        <v>205.6</v>
      </c>
      <c r="O661" s="607">
        <f aca="true" t="shared" si="122" ref="O661:O700">M661*N661</f>
        <v>0.6601615204113123</v>
      </c>
      <c r="P661" s="607">
        <f aca="true" t="shared" si="123" ref="P661:P700">M661*1000*60</f>
        <v>192.65414019785376</v>
      </c>
      <c r="Q661" s="138">
        <f aca="true" t="shared" si="124" ref="Q661:Q700">O661*60</f>
        <v>39.609691224678734</v>
      </c>
      <c r="R661" s="6"/>
      <c r="S661" s="90"/>
      <c r="T661" s="90"/>
    </row>
    <row r="662" spans="1:20" ht="12.75">
      <c r="A662" s="950"/>
      <c r="B662" s="31">
        <v>2</v>
      </c>
      <c r="C662" s="16" t="s">
        <v>248</v>
      </c>
      <c r="D662" s="31">
        <v>22</v>
      </c>
      <c r="E662" s="31">
        <v>2009</v>
      </c>
      <c r="F662" s="261">
        <f t="shared" si="120"/>
        <v>14.1793</v>
      </c>
      <c r="G662" s="261">
        <v>3.0677</v>
      </c>
      <c r="H662" s="261">
        <v>0</v>
      </c>
      <c r="I662" s="261">
        <v>11.1116</v>
      </c>
      <c r="J662" s="180">
        <v>2114.72</v>
      </c>
      <c r="K662" s="261">
        <v>11.1116</v>
      </c>
      <c r="L662" s="180">
        <v>2114.72</v>
      </c>
      <c r="M662" s="137">
        <f t="shared" si="121"/>
        <v>0.005254407202844821</v>
      </c>
      <c r="N662" s="256">
        <v>205.6</v>
      </c>
      <c r="O662" s="607">
        <f t="shared" si="122"/>
        <v>1.0803061209048952</v>
      </c>
      <c r="P662" s="607">
        <f t="shared" si="123"/>
        <v>315.26443217068925</v>
      </c>
      <c r="Q662" s="138">
        <f t="shared" si="124"/>
        <v>64.81836725429372</v>
      </c>
      <c r="S662" s="90"/>
      <c r="T662" s="90"/>
    </row>
    <row r="663" spans="1:20" ht="12.75">
      <c r="A663" s="950"/>
      <c r="B663" s="31">
        <v>3</v>
      </c>
      <c r="C663" s="64" t="s">
        <v>251</v>
      </c>
      <c r="D663" s="63">
        <v>13</v>
      </c>
      <c r="E663" s="63">
        <v>2007</v>
      </c>
      <c r="F663" s="261">
        <f t="shared" si="120"/>
        <v>9.302</v>
      </c>
      <c r="G663" s="255">
        <v>1.5886</v>
      </c>
      <c r="H663" s="255">
        <v>2</v>
      </c>
      <c r="I663" s="255">
        <v>5.7134</v>
      </c>
      <c r="J663" s="96">
        <v>1052.22</v>
      </c>
      <c r="K663" s="255">
        <v>5.7134</v>
      </c>
      <c r="L663" s="96">
        <v>1052.22</v>
      </c>
      <c r="M663" s="257">
        <f t="shared" si="121"/>
        <v>0.005429853072551368</v>
      </c>
      <c r="N663" s="256">
        <v>205.6</v>
      </c>
      <c r="O663" s="607">
        <f t="shared" si="122"/>
        <v>1.1163777917165612</v>
      </c>
      <c r="P663" s="607">
        <f t="shared" si="123"/>
        <v>325.7911843530821</v>
      </c>
      <c r="Q663" s="138">
        <f t="shared" si="124"/>
        <v>66.98266750299366</v>
      </c>
      <c r="S663" s="90"/>
      <c r="T663" s="90"/>
    </row>
    <row r="664" spans="1:20" ht="12.75">
      <c r="A664" s="950"/>
      <c r="B664" s="31">
        <v>4</v>
      </c>
      <c r="C664" s="16" t="s">
        <v>441</v>
      </c>
      <c r="D664" s="63">
        <v>29</v>
      </c>
      <c r="E664" s="63" t="s">
        <v>73</v>
      </c>
      <c r="F664" s="255">
        <f t="shared" si="120"/>
        <v>16.296</v>
      </c>
      <c r="G664" s="255">
        <v>2.5199</v>
      </c>
      <c r="H664" s="255">
        <v>4.64</v>
      </c>
      <c r="I664" s="255">
        <v>9.1361</v>
      </c>
      <c r="J664" s="96">
        <v>1637.55</v>
      </c>
      <c r="K664" s="255">
        <v>9.1361</v>
      </c>
      <c r="L664" s="96">
        <v>1637.55</v>
      </c>
      <c r="M664" s="257">
        <f t="shared" si="121"/>
        <v>0.005579127354889928</v>
      </c>
      <c r="N664" s="256">
        <v>205.6</v>
      </c>
      <c r="O664" s="258">
        <f t="shared" si="122"/>
        <v>1.1470685841653692</v>
      </c>
      <c r="P664" s="258">
        <f t="shared" si="123"/>
        <v>334.74764129339565</v>
      </c>
      <c r="Q664" s="599">
        <f t="shared" si="124"/>
        <v>68.82411504992216</v>
      </c>
      <c r="S664" s="90"/>
      <c r="T664" s="90"/>
    </row>
    <row r="665" spans="1:20" ht="12.75">
      <c r="A665" s="950"/>
      <c r="B665" s="31">
        <v>5</v>
      </c>
      <c r="C665" s="16" t="s">
        <v>680</v>
      </c>
      <c r="D665" s="31">
        <v>20</v>
      </c>
      <c r="E665" s="31" t="s">
        <v>249</v>
      </c>
      <c r="F665" s="511">
        <f t="shared" si="120"/>
        <v>14.097000000000001</v>
      </c>
      <c r="G665" s="511">
        <v>3.723</v>
      </c>
      <c r="H665" s="511">
        <v>3.2</v>
      </c>
      <c r="I665" s="511">
        <v>7.174</v>
      </c>
      <c r="J665" s="540">
        <v>1053.14</v>
      </c>
      <c r="K665" s="511">
        <v>7.174</v>
      </c>
      <c r="L665" s="540">
        <v>1053.14</v>
      </c>
      <c r="M665" s="756">
        <f t="shared" si="121"/>
        <v>0.006812009799266954</v>
      </c>
      <c r="N665" s="757">
        <v>205.6</v>
      </c>
      <c r="O665" s="608">
        <f t="shared" si="122"/>
        <v>1.4005492147292857</v>
      </c>
      <c r="P665" s="608">
        <f t="shared" si="123"/>
        <v>408.7205879560172</v>
      </c>
      <c r="Q665" s="512">
        <f t="shared" si="124"/>
        <v>84.03295288375715</v>
      </c>
      <c r="S665" s="90"/>
      <c r="T665" s="90"/>
    </row>
    <row r="666" spans="1:20" ht="12.75">
      <c r="A666" s="950"/>
      <c r="B666" s="31">
        <v>6</v>
      </c>
      <c r="C666" s="64" t="s">
        <v>681</v>
      </c>
      <c r="D666" s="63">
        <v>100</v>
      </c>
      <c r="E666" s="63" t="s">
        <v>73</v>
      </c>
      <c r="F666" s="261">
        <f t="shared" si="120"/>
        <v>50.3656</v>
      </c>
      <c r="G666" s="261">
        <v>8.6279</v>
      </c>
      <c r="H666" s="261">
        <v>16</v>
      </c>
      <c r="I666" s="261">
        <v>25.7377</v>
      </c>
      <c r="J666" s="180">
        <v>3692.95</v>
      </c>
      <c r="K666" s="261">
        <v>25.7377</v>
      </c>
      <c r="L666" s="180">
        <v>3692.95</v>
      </c>
      <c r="M666" s="137">
        <f t="shared" si="121"/>
        <v>0.006969414695568584</v>
      </c>
      <c r="N666" s="136">
        <v>205.6</v>
      </c>
      <c r="O666" s="607">
        <f t="shared" si="122"/>
        <v>1.4329116614089008</v>
      </c>
      <c r="P666" s="607">
        <f t="shared" si="123"/>
        <v>418.164881734115</v>
      </c>
      <c r="Q666" s="138">
        <f t="shared" si="124"/>
        <v>85.97469968453404</v>
      </c>
      <c r="S666" s="90"/>
      <c r="T666" s="90"/>
    </row>
    <row r="667" spans="1:20" ht="12.75">
      <c r="A667" s="950"/>
      <c r="B667" s="31">
        <v>7</v>
      </c>
      <c r="C667" s="16" t="s">
        <v>255</v>
      </c>
      <c r="D667" s="31">
        <v>40</v>
      </c>
      <c r="E667" s="31">
        <v>1993</v>
      </c>
      <c r="F667" s="261">
        <f t="shared" si="120"/>
        <v>28.80836</v>
      </c>
      <c r="G667" s="261">
        <v>6.3704</v>
      </c>
      <c r="H667" s="261">
        <v>6.4</v>
      </c>
      <c r="I667" s="261">
        <v>16.03796</v>
      </c>
      <c r="J667" s="180">
        <v>2229.96</v>
      </c>
      <c r="K667" s="261">
        <v>16.3796</v>
      </c>
      <c r="L667" s="180">
        <v>2229.96</v>
      </c>
      <c r="M667" s="257">
        <f t="shared" si="121"/>
        <v>0.007345243860876428</v>
      </c>
      <c r="N667" s="256">
        <v>205.6</v>
      </c>
      <c r="O667" s="607">
        <f t="shared" si="122"/>
        <v>1.5101821377961935</v>
      </c>
      <c r="P667" s="607">
        <f t="shared" si="123"/>
        <v>440.7146316525857</v>
      </c>
      <c r="Q667" s="138">
        <f t="shared" si="124"/>
        <v>90.61092826777161</v>
      </c>
      <c r="S667" s="90"/>
      <c r="T667" s="90"/>
    </row>
    <row r="668" spans="1:20" ht="12.75">
      <c r="A668" s="950"/>
      <c r="B668" s="31">
        <v>8</v>
      </c>
      <c r="C668" s="64" t="s">
        <v>682</v>
      </c>
      <c r="D668" s="63">
        <v>20</v>
      </c>
      <c r="E668" s="63" t="s">
        <v>73</v>
      </c>
      <c r="F668" s="261">
        <f t="shared" si="120"/>
        <v>14.187999999999999</v>
      </c>
      <c r="G668" s="255">
        <v>2.7445</v>
      </c>
      <c r="H668" s="255">
        <v>3.2</v>
      </c>
      <c r="I668" s="255">
        <v>8.2435</v>
      </c>
      <c r="J668" s="96">
        <v>1116.28</v>
      </c>
      <c r="K668" s="255">
        <v>8.2435</v>
      </c>
      <c r="L668" s="96">
        <v>1116.28</v>
      </c>
      <c r="M668" s="257">
        <f t="shared" si="121"/>
        <v>0.007384795929336725</v>
      </c>
      <c r="N668" s="256">
        <v>205.6</v>
      </c>
      <c r="O668" s="607">
        <f t="shared" si="122"/>
        <v>1.5183140430716306</v>
      </c>
      <c r="P668" s="607">
        <f t="shared" si="123"/>
        <v>443.08775576020355</v>
      </c>
      <c r="Q668" s="138">
        <f t="shared" si="124"/>
        <v>91.09884258429784</v>
      </c>
      <c r="S668" s="90"/>
      <c r="T668" s="90"/>
    </row>
    <row r="669" spans="1:20" ht="12.75">
      <c r="A669" s="950"/>
      <c r="B669" s="31">
        <v>9</v>
      </c>
      <c r="C669" s="16" t="s">
        <v>683</v>
      </c>
      <c r="D669" s="31">
        <v>60</v>
      </c>
      <c r="E669" s="31" t="s">
        <v>73</v>
      </c>
      <c r="F669" s="261">
        <f t="shared" si="120"/>
        <v>40.0649</v>
      </c>
      <c r="G669" s="261">
        <v>6.8037</v>
      </c>
      <c r="H669" s="261">
        <v>9.6</v>
      </c>
      <c r="I669" s="261">
        <v>23.6612</v>
      </c>
      <c r="J669" s="180">
        <v>3130.63</v>
      </c>
      <c r="K669" s="261">
        <v>23.6612</v>
      </c>
      <c r="L669" s="180">
        <v>3130.63</v>
      </c>
      <c r="M669" s="257">
        <f t="shared" si="121"/>
        <v>0.007557967565633754</v>
      </c>
      <c r="N669" s="256">
        <v>205.6</v>
      </c>
      <c r="O669" s="607">
        <f t="shared" si="122"/>
        <v>1.5539181314942998</v>
      </c>
      <c r="P669" s="607">
        <f t="shared" si="123"/>
        <v>453.4780539380252</v>
      </c>
      <c r="Q669" s="138">
        <f t="shared" si="124"/>
        <v>93.23508788965799</v>
      </c>
      <c r="S669" s="90"/>
      <c r="T669" s="90"/>
    </row>
    <row r="670" spans="1:20" s="99" customFormat="1" ht="13.5" thickBot="1">
      <c r="A670" s="951"/>
      <c r="B670" s="105">
        <v>10</v>
      </c>
      <c r="C670" s="16" t="s">
        <v>250</v>
      </c>
      <c r="D670" s="31">
        <v>30</v>
      </c>
      <c r="E670" s="31" t="s">
        <v>73</v>
      </c>
      <c r="F670" s="261">
        <f t="shared" si="120"/>
        <v>20</v>
      </c>
      <c r="G670" s="261">
        <v>2.0816</v>
      </c>
      <c r="H670" s="261">
        <v>4.8</v>
      </c>
      <c r="I670" s="261">
        <v>13.1184</v>
      </c>
      <c r="J670" s="180">
        <v>1712.83</v>
      </c>
      <c r="K670" s="261">
        <v>13.1184</v>
      </c>
      <c r="L670" s="180">
        <v>1712.83</v>
      </c>
      <c r="M670" s="140">
        <f t="shared" si="121"/>
        <v>0.007658903685713118</v>
      </c>
      <c r="N670" s="139">
        <v>205.6</v>
      </c>
      <c r="O670" s="600">
        <f t="shared" si="122"/>
        <v>1.574670597782617</v>
      </c>
      <c r="P670" s="600">
        <f t="shared" si="123"/>
        <v>459.5342211427871</v>
      </c>
      <c r="Q670" s="758">
        <f t="shared" si="124"/>
        <v>94.48023586695702</v>
      </c>
      <c r="S670" s="90"/>
      <c r="T670" s="90"/>
    </row>
    <row r="671" spans="1:20" ht="12.75">
      <c r="A671" s="952" t="s">
        <v>29</v>
      </c>
      <c r="B671" s="33">
        <v>1</v>
      </c>
      <c r="C671" s="32" t="s">
        <v>252</v>
      </c>
      <c r="D671" s="33">
        <v>60</v>
      </c>
      <c r="E671" s="33" t="s">
        <v>73</v>
      </c>
      <c r="F671" s="405">
        <f t="shared" si="120"/>
        <v>40.799899999999994</v>
      </c>
      <c r="G671" s="272">
        <v>7.0392</v>
      </c>
      <c r="H671" s="272">
        <v>9.6</v>
      </c>
      <c r="I671" s="272">
        <v>24.1607</v>
      </c>
      <c r="J671" s="578">
        <v>3136.98</v>
      </c>
      <c r="K671" s="272">
        <v>24.1607</v>
      </c>
      <c r="L671" s="578">
        <v>3136.98</v>
      </c>
      <c r="M671" s="151">
        <f t="shared" si="121"/>
        <v>0.0077018980038125835</v>
      </c>
      <c r="N671" s="152">
        <v>205.6</v>
      </c>
      <c r="O671" s="759">
        <f t="shared" si="122"/>
        <v>1.5835102295838672</v>
      </c>
      <c r="P671" s="759">
        <f t="shared" si="123"/>
        <v>462.11388022875497</v>
      </c>
      <c r="Q671" s="760">
        <f t="shared" si="124"/>
        <v>95.01061377503203</v>
      </c>
      <c r="S671" s="90"/>
      <c r="T671" s="90"/>
    </row>
    <row r="672" spans="1:20" ht="12.75">
      <c r="A672" s="953"/>
      <c r="B672" s="35">
        <v>2</v>
      </c>
      <c r="C672" s="34" t="s">
        <v>684</v>
      </c>
      <c r="D672" s="35">
        <v>60</v>
      </c>
      <c r="E672" s="35" t="s">
        <v>73</v>
      </c>
      <c r="F672" s="273">
        <f t="shared" si="120"/>
        <v>41.191900000000004</v>
      </c>
      <c r="G672" s="273">
        <v>7.3405</v>
      </c>
      <c r="H672" s="273">
        <v>9.6</v>
      </c>
      <c r="I672" s="273">
        <v>24.2514</v>
      </c>
      <c r="J672" s="121">
        <v>3106.7</v>
      </c>
      <c r="K672" s="273">
        <v>24.2514</v>
      </c>
      <c r="L672" s="121">
        <v>3106.7</v>
      </c>
      <c r="M672" s="151">
        <f t="shared" si="121"/>
        <v>0.007806160878102167</v>
      </c>
      <c r="N672" s="152">
        <v>205.6</v>
      </c>
      <c r="O672" s="609">
        <f t="shared" si="122"/>
        <v>1.6049466765378055</v>
      </c>
      <c r="P672" s="609">
        <f t="shared" si="123"/>
        <v>468.36965268613005</v>
      </c>
      <c r="Q672" s="172">
        <f t="shared" si="124"/>
        <v>96.29680059226833</v>
      </c>
      <c r="S672" s="90"/>
      <c r="T672" s="90"/>
    </row>
    <row r="673" spans="1:20" s="99" customFormat="1" ht="12.75">
      <c r="A673" s="953"/>
      <c r="B673" s="106">
        <v>3</v>
      </c>
      <c r="C673" s="34" t="s">
        <v>444</v>
      </c>
      <c r="D673" s="35">
        <v>30</v>
      </c>
      <c r="E673" s="35" t="s">
        <v>73</v>
      </c>
      <c r="F673" s="273">
        <f t="shared" si="120"/>
        <v>20.32</v>
      </c>
      <c r="G673" s="273">
        <v>3.2594</v>
      </c>
      <c r="H673" s="273">
        <v>4.8</v>
      </c>
      <c r="I673" s="273">
        <v>12.2606</v>
      </c>
      <c r="J673" s="121">
        <v>1557.33</v>
      </c>
      <c r="K673" s="273">
        <v>12.2606</v>
      </c>
      <c r="L673" s="121">
        <v>1557.33</v>
      </c>
      <c r="M673" s="143">
        <f t="shared" si="121"/>
        <v>0.007872833631921301</v>
      </c>
      <c r="N673" s="152">
        <v>205.6</v>
      </c>
      <c r="O673" s="761">
        <f t="shared" si="122"/>
        <v>1.6186545947230195</v>
      </c>
      <c r="P673" s="761">
        <f t="shared" si="123"/>
        <v>472.3700179152781</v>
      </c>
      <c r="Q673" s="762">
        <f t="shared" si="124"/>
        <v>97.11927568338118</v>
      </c>
      <c r="S673" s="90"/>
      <c r="T673" s="90"/>
    </row>
    <row r="674" spans="1:20" ht="12.75">
      <c r="A674" s="953"/>
      <c r="B674" s="35">
        <v>4</v>
      </c>
      <c r="C674" s="34" t="s">
        <v>685</v>
      </c>
      <c r="D674" s="35">
        <v>100</v>
      </c>
      <c r="E674" s="35" t="s">
        <v>73</v>
      </c>
      <c r="F674" s="273">
        <f t="shared" si="120"/>
        <v>54.6605</v>
      </c>
      <c r="G674" s="273">
        <v>8.8313</v>
      </c>
      <c r="H674" s="273">
        <v>16</v>
      </c>
      <c r="I674" s="273">
        <v>29.8292</v>
      </c>
      <c r="J674" s="121">
        <v>3686.89</v>
      </c>
      <c r="K674" s="273">
        <v>29.8292</v>
      </c>
      <c r="L674" s="121">
        <v>3686.89</v>
      </c>
      <c r="M674" s="143">
        <f t="shared" si="121"/>
        <v>0.008090612955634695</v>
      </c>
      <c r="N674" s="152">
        <v>205.6</v>
      </c>
      <c r="O674" s="609">
        <f t="shared" si="122"/>
        <v>1.6634300236784934</v>
      </c>
      <c r="P674" s="609">
        <f t="shared" si="123"/>
        <v>485.4367773380817</v>
      </c>
      <c r="Q674" s="172">
        <f t="shared" si="124"/>
        <v>99.8058014207096</v>
      </c>
      <c r="S674" s="90"/>
      <c r="T674" s="90"/>
    </row>
    <row r="675" spans="1:20" ht="12.75">
      <c r="A675" s="953"/>
      <c r="B675" s="35">
        <v>5</v>
      </c>
      <c r="C675" s="34" t="s">
        <v>443</v>
      </c>
      <c r="D675" s="35">
        <v>50</v>
      </c>
      <c r="E675" s="35" t="s">
        <v>73</v>
      </c>
      <c r="F675" s="770">
        <f t="shared" si="120"/>
        <v>33.209</v>
      </c>
      <c r="G675" s="273">
        <v>4.114</v>
      </c>
      <c r="H675" s="273">
        <v>7.92</v>
      </c>
      <c r="I675" s="273">
        <v>21.175</v>
      </c>
      <c r="J675" s="121">
        <v>2596.6</v>
      </c>
      <c r="K675" s="273">
        <v>21.175</v>
      </c>
      <c r="L675" s="121">
        <v>2596.6</v>
      </c>
      <c r="M675" s="143">
        <f t="shared" si="121"/>
        <v>0.008154894862512517</v>
      </c>
      <c r="N675" s="152">
        <v>205.6</v>
      </c>
      <c r="O675" s="761">
        <f t="shared" si="122"/>
        <v>1.6766463837325736</v>
      </c>
      <c r="P675" s="761">
        <f t="shared" si="123"/>
        <v>489.293691750751</v>
      </c>
      <c r="Q675" s="762">
        <f t="shared" si="124"/>
        <v>100.59878302395441</v>
      </c>
      <c r="S675" s="90"/>
      <c r="T675" s="90"/>
    </row>
    <row r="676" spans="1:20" ht="12.75">
      <c r="A676" s="953"/>
      <c r="B676" s="35">
        <v>6</v>
      </c>
      <c r="C676" s="34" t="s">
        <v>253</v>
      </c>
      <c r="D676" s="35">
        <v>23</v>
      </c>
      <c r="E676" s="35" t="s">
        <v>73</v>
      </c>
      <c r="F676" s="273">
        <f t="shared" si="120"/>
        <v>18.2802</v>
      </c>
      <c r="G676" s="273">
        <v>3.8949</v>
      </c>
      <c r="H676" s="273">
        <v>3.68</v>
      </c>
      <c r="I676" s="273">
        <v>10.7053</v>
      </c>
      <c r="J676" s="121">
        <v>1308.75</v>
      </c>
      <c r="K676" s="273">
        <v>10.7053</v>
      </c>
      <c r="L676" s="121">
        <v>1308.75</v>
      </c>
      <c r="M676" s="143">
        <f t="shared" si="121"/>
        <v>0.008179789875835721</v>
      </c>
      <c r="N676" s="152">
        <v>205.6</v>
      </c>
      <c r="O676" s="609">
        <f t="shared" si="122"/>
        <v>1.6817647984718243</v>
      </c>
      <c r="P676" s="609">
        <f t="shared" si="123"/>
        <v>490.7873925501433</v>
      </c>
      <c r="Q676" s="172">
        <f t="shared" si="124"/>
        <v>100.90588790830945</v>
      </c>
      <c r="S676" s="90"/>
      <c r="T676" s="90"/>
    </row>
    <row r="677" spans="1:20" ht="12.75">
      <c r="A677" s="953"/>
      <c r="B677" s="35">
        <v>7</v>
      </c>
      <c r="C677" s="34" t="s">
        <v>686</v>
      </c>
      <c r="D677" s="35">
        <v>40</v>
      </c>
      <c r="E677" s="35" t="s">
        <v>73</v>
      </c>
      <c r="F677" s="770">
        <f t="shared" si="120"/>
        <v>31.1059</v>
      </c>
      <c r="G677" s="273">
        <v>5.7683</v>
      </c>
      <c r="H677" s="273">
        <v>6.4</v>
      </c>
      <c r="I677" s="273">
        <v>18.9376</v>
      </c>
      <c r="J677" s="121">
        <v>2287.68</v>
      </c>
      <c r="K677" s="273">
        <v>18.9376</v>
      </c>
      <c r="L677" s="121">
        <v>2287.68</v>
      </c>
      <c r="M677" s="143">
        <f t="shared" si="121"/>
        <v>0.008278080850468597</v>
      </c>
      <c r="N677" s="152">
        <v>205.6</v>
      </c>
      <c r="O677" s="761">
        <f t="shared" si="122"/>
        <v>1.7019734228563435</v>
      </c>
      <c r="P677" s="761">
        <f t="shared" si="123"/>
        <v>496.68485102811576</v>
      </c>
      <c r="Q677" s="762">
        <f t="shared" si="124"/>
        <v>102.1184053713806</v>
      </c>
      <c r="S677" s="90"/>
      <c r="T677" s="90"/>
    </row>
    <row r="678" spans="1:20" ht="12.75">
      <c r="A678" s="953"/>
      <c r="B678" s="35">
        <v>8</v>
      </c>
      <c r="C678" s="34" t="s">
        <v>687</v>
      </c>
      <c r="D678" s="35">
        <v>15</v>
      </c>
      <c r="E678" s="35" t="s">
        <v>73</v>
      </c>
      <c r="F678" s="273">
        <f t="shared" si="120"/>
        <v>12.350999999999999</v>
      </c>
      <c r="G678" s="273">
        <v>2.3008</v>
      </c>
      <c r="H678" s="273">
        <v>2.4</v>
      </c>
      <c r="I678" s="273">
        <v>7.6502</v>
      </c>
      <c r="J678" s="121">
        <v>920.99</v>
      </c>
      <c r="K678" s="273">
        <v>7.6502</v>
      </c>
      <c r="L678" s="121">
        <v>920.99</v>
      </c>
      <c r="M678" s="143">
        <f t="shared" si="121"/>
        <v>0.00830649627031781</v>
      </c>
      <c r="N678" s="152">
        <v>205.6</v>
      </c>
      <c r="O678" s="609">
        <f t="shared" si="122"/>
        <v>1.7078156331773418</v>
      </c>
      <c r="P678" s="609">
        <f t="shared" si="123"/>
        <v>498.3897762190686</v>
      </c>
      <c r="Q678" s="172">
        <f t="shared" si="124"/>
        <v>102.46893799064051</v>
      </c>
      <c r="S678" s="90"/>
      <c r="T678" s="90"/>
    </row>
    <row r="679" spans="1:20" ht="12.75">
      <c r="A679" s="953"/>
      <c r="B679" s="35">
        <v>9</v>
      </c>
      <c r="C679" s="34" t="s">
        <v>254</v>
      </c>
      <c r="D679" s="35">
        <v>22</v>
      </c>
      <c r="E679" s="35" t="s">
        <v>73</v>
      </c>
      <c r="F679" s="273">
        <f t="shared" si="120"/>
        <v>17.79</v>
      </c>
      <c r="G679" s="273">
        <v>3.8127</v>
      </c>
      <c r="H679" s="273">
        <v>3.52</v>
      </c>
      <c r="I679" s="273">
        <v>10.4573</v>
      </c>
      <c r="J679" s="121">
        <v>1237.62</v>
      </c>
      <c r="K679" s="273">
        <v>10.4573</v>
      </c>
      <c r="L679" s="121">
        <v>1237.62</v>
      </c>
      <c r="M679" s="143">
        <f t="shared" si="121"/>
        <v>0.008449524086553225</v>
      </c>
      <c r="N679" s="152">
        <v>205.6</v>
      </c>
      <c r="O679" s="609">
        <f t="shared" si="122"/>
        <v>1.7372221521953428</v>
      </c>
      <c r="P679" s="609">
        <f t="shared" si="123"/>
        <v>506.9714451931935</v>
      </c>
      <c r="Q679" s="172">
        <f t="shared" si="124"/>
        <v>104.23332913172057</v>
      </c>
      <c r="S679" s="90"/>
      <c r="T679" s="90"/>
    </row>
    <row r="680" spans="1:20" ht="13.5" thickBot="1">
      <c r="A680" s="954"/>
      <c r="B680" s="35">
        <v>10</v>
      </c>
      <c r="C680" s="86" t="s">
        <v>688</v>
      </c>
      <c r="D680" s="38">
        <v>30</v>
      </c>
      <c r="E680" s="38" t="s">
        <v>73</v>
      </c>
      <c r="F680" s="279">
        <f t="shared" si="120"/>
        <v>22.2601</v>
      </c>
      <c r="G680" s="277">
        <v>4.2728</v>
      </c>
      <c r="H680" s="277">
        <v>4.8</v>
      </c>
      <c r="I680" s="277">
        <v>13.1873</v>
      </c>
      <c r="J680" s="188">
        <v>1556.58</v>
      </c>
      <c r="K680" s="277">
        <v>13.1873</v>
      </c>
      <c r="L680" s="188">
        <v>1556.58</v>
      </c>
      <c r="M680" s="222">
        <f t="shared" si="121"/>
        <v>0.008471970602217683</v>
      </c>
      <c r="N680" s="175">
        <v>205.6</v>
      </c>
      <c r="O680" s="609">
        <f t="shared" si="122"/>
        <v>1.7418371558159556</v>
      </c>
      <c r="P680" s="602">
        <f t="shared" si="123"/>
        <v>508.31823613306096</v>
      </c>
      <c r="Q680" s="174">
        <f t="shared" si="124"/>
        <v>104.51022934895734</v>
      </c>
      <c r="S680" s="90"/>
      <c r="T680" s="90"/>
    </row>
    <row r="681" spans="1:20" ht="12.75">
      <c r="A681" s="955" t="s">
        <v>30</v>
      </c>
      <c r="B681" s="236">
        <v>1</v>
      </c>
      <c r="C681" s="312" t="s">
        <v>689</v>
      </c>
      <c r="D681" s="292">
        <v>4</v>
      </c>
      <c r="E681" s="292" t="s">
        <v>73</v>
      </c>
      <c r="F681" s="771">
        <f t="shared" si="120"/>
        <v>5.813000000000001</v>
      </c>
      <c r="G681" s="363">
        <v>0.3068</v>
      </c>
      <c r="H681" s="363">
        <v>0.64</v>
      </c>
      <c r="I681" s="363">
        <v>4.8662</v>
      </c>
      <c r="J681" s="371">
        <v>306.08</v>
      </c>
      <c r="K681" s="363">
        <v>4.8662</v>
      </c>
      <c r="L681" s="371">
        <v>306.08</v>
      </c>
      <c r="M681" s="298">
        <f t="shared" si="121"/>
        <v>0.01589845791949817</v>
      </c>
      <c r="N681" s="297">
        <v>205.6</v>
      </c>
      <c r="O681" s="847">
        <f t="shared" si="122"/>
        <v>3.268722948248824</v>
      </c>
      <c r="P681" s="847">
        <f t="shared" si="123"/>
        <v>953.9074751698902</v>
      </c>
      <c r="Q681" s="848">
        <f t="shared" si="124"/>
        <v>196.12337689492944</v>
      </c>
      <c r="S681" s="90"/>
      <c r="T681" s="90"/>
    </row>
    <row r="682" spans="1:20" ht="12.75">
      <c r="A682" s="956"/>
      <c r="B682" s="237">
        <v>2</v>
      </c>
      <c r="C682" s="284" t="s">
        <v>445</v>
      </c>
      <c r="D682" s="237">
        <v>18</v>
      </c>
      <c r="E682" s="237" t="s">
        <v>73</v>
      </c>
      <c r="F682" s="300">
        <f t="shared" si="120"/>
        <v>14.567</v>
      </c>
      <c r="G682" s="300">
        <v>1.9337</v>
      </c>
      <c r="H682" s="300">
        <v>0</v>
      </c>
      <c r="I682" s="300">
        <v>12.6333</v>
      </c>
      <c r="J682" s="291">
        <v>788.29</v>
      </c>
      <c r="K682" s="300">
        <v>12.6333</v>
      </c>
      <c r="L682" s="291">
        <v>788.29</v>
      </c>
      <c r="M682" s="302">
        <f t="shared" si="121"/>
        <v>0.01602620862880412</v>
      </c>
      <c r="N682" s="297">
        <v>205.6</v>
      </c>
      <c r="O682" s="400">
        <f t="shared" si="122"/>
        <v>3.294988494082127</v>
      </c>
      <c r="P682" s="400">
        <f t="shared" si="123"/>
        <v>961.5725177282472</v>
      </c>
      <c r="Q682" s="303">
        <f t="shared" si="124"/>
        <v>197.6993096449276</v>
      </c>
      <c r="S682" s="90"/>
      <c r="T682" s="90"/>
    </row>
    <row r="683" spans="1:20" ht="12.75">
      <c r="A683" s="956"/>
      <c r="B683" s="237"/>
      <c r="C683" s="284" t="s">
        <v>690</v>
      </c>
      <c r="D683" s="237">
        <v>5</v>
      </c>
      <c r="E683" s="237" t="s">
        <v>73</v>
      </c>
      <c r="F683" s="772">
        <f t="shared" si="120"/>
        <v>3.718</v>
      </c>
      <c r="G683" s="300">
        <v>0.5478</v>
      </c>
      <c r="H683" s="300">
        <v>0</v>
      </c>
      <c r="I683" s="300">
        <v>3.1702</v>
      </c>
      <c r="J683" s="291">
        <v>194.29</v>
      </c>
      <c r="K683" s="300">
        <v>3.1702</v>
      </c>
      <c r="L683" s="291">
        <v>194.29</v>
      </c>
      <c r="M683" s="302">
        <f t="shared" si="121"/>
        <v>0.01631684595192753</v>
      </c>
      <c r="N683" s="297">
        <v>205.6</v>
      </c>
      <c r="O683" s="846">
        <f t="shared" si="122"/>
        <v>3.3547435277163</v>
      </c>
      <c r="P683" s="846">
        <f t="shared" si="123"/>
        <v>979.0107571156518</v>
      </c>
      <c r="Q683" s="849">
        <f t="shared" si="124"/>
        <v>201.284611662978</v>
      </c>
      <c r="S683" s="90"/>
      <c r="T683" s="90"/>
    </row>
    <row r="684" spans="1:20" ht="12.75">
      <c r="A684" s="957"/>
      <c r="B684" s="237">
        <v>3</v>
      </c>
      <c r="C684" s="284" t="s">
        <v>691</v>
      </c>
      <c r="D684" s="237">
        <v>20</v>
      </c>
      <c r="E684" s="237" t="s">
        <v>73</v>
      </c>
      <c r="F684" s="300">
        <f t="shared" si="120"/>
        <v>23.434</v>
      </c>
      <c r="G684" s="300">
        <v>2.7938</v>
      </c>
      <c r="H684" s="300">
        <v>3.2</v>
      </c>
      <c r="I684" s="300">
        <v>17.4402</v>
      </c>
      <c r="J684" s="291">
        <v>1064.93</v>
      </c>
      <c r="K684" s="300">
        <v>17.4402</v>
      </c>
      <c r="L684" s="291">
        <v>1064.93</v>
      </c>
      <c r="M684" s="302">
        <f t="shared" si="121"/>
        <v>0.016376851060633094</v>
      </c>
      <c r="N684" s="297">
        <v>205.6</v>
      </c>
      <c r="O684" s="400">
        <f t="shared" si="122"/>
        <v>3.367080578066164</v>
      </c>
      <c r="P684" s="400">
        <f t="shared" si="123"/>
        <v>982.6110636379856</v>
      </c>
      <c r="Q684" s="303">
        <f t="shared" si="124"/>
        <v>202.02483468396983</v>
      </c>
      <c r="S684" s="90"/>
      <c r="T684" s="90"/>
    </row>
    <row r="685" spans="1:20" ht="12.75">
      <c r="A685" s="957"/>
      <c r="B685" s="237">
        <v>4</v>
      </c>
      <c r="C685" s="284" t="s">
        <v>448</v>
      </c>
      <c r="D685" s="237">
        <v>5</v>
      </c>
      <c r="E685" s="237" t="s">
        <v>73</v>
      </c>
      <c r="F685" s="772">
        <f t="shared" si="120"/>
        <v>3.319</v>
      </c>
      <c r="G685" s="300">
        <v>0.1205</v>
      </c>
      <c r="H685" s="300">
        <v>0.48</v>
      </c>
      <c r="I685" s="300">
        <v>2.7185</v>
      </c>
      <c r="J685" s="291">
        <v>159.37</v>
      </c>
      <c r="K685" s="300">
        <v>2.7185</v>
      </c>
      <c r="L685" s="291">
        <v>159.37</v>
      </c>
      <c r="M685" s="302">
        <f t="shared" si="121"/>
        <v>0.01705779004831524</v>
      </c>
      <c r="N685" s="297">
        <v>205.6</v>
      </c>
      <c r="O685" s="846">
        <f t="shared" si="122"/>
        <v>3.5070816339336135</v>
      </c>
      <c r="P685" s="846">
        <f t="shared" si="123"/>
        <v>1023.4674028989144</v>
      </c>
      <c r="Q685" s="849">
        <f t="shared" si="124"/>
        <v>210.4248980360168</v>
      </c>
      <c r="S685" s="90"/>
      <c r="T685" s="90"/>
    </row>
    <row r="686" spans="1:20" ht="12.75">
      <c r="A686" s="957"/>
      <c r="B686" s="237">
        <v>6</v>
      </c>
      <c r="C686" s="284" t="s">
        <v>692</v>
      </c>
      <c r="D686" s="237">
        <v>4</v>
      </c>
      <c r="E686" s="237" t="s">
        <v>73</v>
      </c>
      <c r="F686" s="300">
        <f t="shared" si="120"/>
        <v>4.7379</v>
      </c>
      <c r="G686" s="300">
        <v>0.4382</v>
      </c>
      <c r="H686" s="300">
        <v>0.64</v>
      </c>
      <c r="I686" s="300">
        <v>3.6597</v>
      </c>
      <c r="J686" s="291">
        <v>212.08</v>
      </c>
      <c r="K686" s="300">
        <v>3.6597</v>
      </c>
      <c r="L686" s="291">
        <v>212.08</v>
      </c>
      <c r="M686" s="302">
        <f t="shared" si="121"/>
        <v>0.01725622406639004</v>
      </c>
      <c r="N686" s="297">
        <v>205.6</v>
      </c>
      <c r="O686" s="400">
        <f t="shared" si="122"/>
        <v>3.547879668049792</v>
      </c>
      <c r="P686" s="400">
        <f t="shared" si="123"/>
        <v>1035.3734439834025</v>
      </c>
      <c r="Q686" s="303">
        <f t="shared" si="124"/>
        <v>212.8727800829875</v>
      </c>
      <c r="S686" s="90"/>
      <c r="T686" s="90"/>
    </row>
    <row r="687" spans="1:20" ht="12.75">
      <c r="A687" s="957"/>
      <c r="B687" s="237"/>
      <c r="C687" s="284" t="s">
        <v>258</v>
      </c>
      <c r="D687" s="237">
        <v>6</v>
      </c>
      <c r="E687" s="237" t="s">
        <v>73</v>
      </c>
      <c r="F687" s="772">
        <f t="shared" si="120"/>
        <v>7.333</v>
      </c>
      <c r="G687" s="300">
        <v>0.4766</v>
      </c>
      <c r="H687" s="300">
        <v>0.96</v>
      </c>
      <c r="I687" s="300">
        <v>5.8964</v>
      </c>
      <c r="J687" s="291">
        <v>337.61</v>
      </c>
      <c r="K687" s="300">
        <v>5.8964</v>
      </c>
      <c r="L687" s="291">
        <v>337.61</v>
      </c>
      <c r="M687" s="302">
        <f t="shared" si="121"/>
        <v>0.017465122478599566</v>
      </c>
      <c r="N687" s="297">
        <v>205.6</v>
      </c>
      <c r="O687" s="846">
        <f t="shared" si="122"/>
        <v>3.590829181600071</v>
      </c>
      <c r="P687" s="846">
        <f t="shared" si="123"/>
        <v>1047.907348715974</v>
      </c>
      <c r="Q687" s="849">
        <f t="shared" si="124"/>
        <v>215.44975089600425</v>
      </c>
      <c r="S687" s="90"/>
      <c r="T687" s="90"/>
    </row>
    <row r="688" spans="1:20" ht="12.75">
      <c r="A688" s="957"/>
      <c r="B688" s="237">
        <v>7</v>
      </c>
      <c r="C688" s="284" t="s">
        <v>447</v>
      </c>
      <c r="D688" s="237">
        <v>7</v>
      </c>
      <c r="E688" s="237" t="s">
        <v>73</v>
      </c>
      <c r="F688" s="300">
        <f t="shared" si="120"/>
        <v>7.429</v>
      </c>
      <c r="G688" s="300">
        <v>0.3835</v>
      </c>
      <c r="H688" s="300">
        <v>1.12</v>
      </c>
      <c r="I688" s="300">
        <v>5.9255</v>
      </c>
      <c r="J688" s="291">
        <v>337.32</v>
      </c>
      <c r="K688" s="300">
        <v>5.9255</v>
      </c>
      <c r="L688" s="291">
        <v>337.32</v>
      </c>
      <c r="M688" s="302">
        <f t="shared" si="121"/>
        <v>0.017566405786789994</v>
      </c>
      <c r="N688" s="297">
        <v>205.6</v>
      </c>
      <c r="O688" s="400">
        <f t="shared" si="122"/>
        <v>3.611653029764023</v>
      </c>
      <c r="P688" s="400">
        <f t="shared" si="123"/>
        <v>1053.9843472073997</v>
      </c>
      <c r="Q688" s="303">
        <f t="shared" si="124"/>
        <v>216.69918178584138</v>
      </c>
      <c r="S688" s="90"/>
      <c r="T688" s="90"/>
    </row>
    <row r="689" spans="1:20" ht="12.75">
      <c r="A689" s="958"/>
      <c r="B689" s="250"/>
      <c r="C689" s="284" t="s">
        <v>693</v>
      </c>
      <c r="D689" s="237">
        <v>5</v>
      </c>
      <c r="E689" s="237" t="s">
        <v>73</v>
      </c>
      <c r="F689" s="300">
        <f t="shared" si="120"/>
        <v>6.238</v>
      </c>
      <c r="G689" s="300">
        <v>0.3287</v>
      </c>
      <c r="H689" s="300">
        <v>0.8</v>
      </c>
      <c r="I689" s="300">
        <v>5.1093</v>
      </c>
      <c r="J689" s="291">
        <v>287.6</v>
      </c>
      <c r="K689" s="300">
        <v>5.1093</v>
      </c>
      <c r="L689" s="291">
        <v>287.6</v>
      </c>
      <c r="M689" s="302">
        <f t="shared" si="121"/>
        <v>0.01776529902642559</v>
      </c>
      <c r="N689" s="297">
        <v>205.6</v>
      </c>
      <c r="O689" s="400">
        <f t="shared" si="122"/>
        <v>3.652545479833101</v>
      </c>
      <c r="P689" s="400">
        <f t="shared" si="123"/>
        <v>1065.9179415855353</v>
      </c>
      <c r="Q689" s="303">
        <f t="shared" si="124"/>
        <v>219.15272878998607</v>
      </c>
      <c r="S689" s="90"/>
      <c r="T689" s="90"/>
    </row>
    <row r="690" spans="1:20" ht="13.5" thickBot="1">
      <c r="A690" s="959"/>
      <c r="B690" s="251">
        <v>10</v>
      </c>
      <c r="C690" s="288" t="s">
        <v>256</v>
      </c>
      <c r="D690" s="251">
        <v>9</v>
      </c>
      <c r="E690" s="251" t="s">
        <v>73</v>
      </c>
      <c r="F690" s="570">
        <f t="shared" si="120"/>
        <v>14.504</v>
      </c>
      <c r="G690" s="304">
        <v>1.0652</v>
      </c>
      <c r="H690" s="304">
        <v>1.44</v>
      </c>
      <c r="I690" s="304">
        <v>11.9988</v>
      </c>
      <c r="J690" s="293">
        <v>635.51</v>
      </c>
      <c r="K690" s="304">
        <v>11.9988</v>
      </c>
      <c r="L690" s="293">
        <v>635.51</v>
      </c>
      <c r="M690" s="302">
        <f t="shared" si="121"/>
        <v>0.018880584097811206</v>
      </c>
      <c r="N690" s="305">
        <v>205.6</v>
      </c>
      <c r="O690" s="305">
        <f t="shared" si="122"/>
        <v>3.8818480905099837</v>
      </c>
      <c r="P690" s="844">
        <f t="shared" si="123"/>
        <v>1132.8350458686723</v>
      </c>
      <c r="Q690" s="299">
        <f t="shared" si="124"/>
        <v>232.91088543059902</v>
      </c>
      <c r="S690" s="90"/>
      <c r="T690" s="90"/>
    </row>
    <row r="691" spans="1:20" ht="12.75">
      <c r="A691" s="969" t="s">
        <v>12</v>
      </c>
      <c r="B691" s="39">
        <v>1</v>
      </c>
      <c r="C691" s="243" t="s">
        <v>259</v>
      </c>
      <c r="D691" s="39">
        <v>4</v>
      </c>
      <c r="E691" s="39" t="s">
        <v>73</v>
      </c>
      <c r="F691" s="617">
        <f t="shared" si="120"/>
        <v>5.7829</v>
      </c>
      <c r="G691" s="575">
        <v>0.2191</v>
      </c>
      <c r="H691" s="575">
        <v>0.64</v>
      </c>
      <c r="I691" s="575">
        <v>4.9238</v>
      </c>
      <c r="J691" s="376">
        <v>254.45</v>
      </c>
      <c r="K691" s="575">
        <v>4.9238</v>
      </c>
      <c r="L691" s="376">
        <v>254.45</v>
      </c>
      <c r="M691" s="596">
        <f t="shared" si="121"/>
        <v>0.01935075653370014</v>
      </c>
      <c r="N691" s="316">
        <v>205.6</v>
      </c>
      <c r="O691" s="604">
        <f t="shared" si="122"/>
        <v>3.9785155433287485</v>
      </c>
      <c r="P691" s="763">
        <f t="shared" si="123"/>
        <v>1161.0453920220084</v>
      </c>
      <c r="Q691" s="764">
        <f t="shared" si="124"/>
        <v>238.7109325997249</v>
      </c>
      <c r="S691" s="90"/>
      <c r="T691" s="90"/>
    </row>
    <row r="692" spans="1:20" ht="12.75">
      <c r="A692" s="970"/>
      <c r="B692" s="41">
        <v>2</v>
      </c>
      <c r="C692" s="49" t="s">
        <v>694</v>
      </c>
      <c r="D692" s="41">
        <v>3</v>
      </c>
      <c r="E692" s="41" t="s">
        <v>73</v>
      </c>
      <c r="F692" s="189">
        <f t="shared" si="120"/>
        <v>2.844</v>
      </c>
      <c r="G692" s="189">
        <v>0.1643</v>
      </c>
      <c r="H692" s="189">
        <v>0.48</v>
      </c>
      <c r="I692" s="189">
        <v>2.1997</v>
      </c>
      <c r="J692" s="329">
        <v>113.39</v>
      </c>
      <c r="K692" s="189">
        <v>2.1997</v>
      </c>
      <c r="L692" s="329">
        <v>113.39</v>
      </c>
      <c r="M692" s="321">
        <f t="shared" si="121"/>
        <v>0.019399417938089778</v>
      </c>
      <c r="N692" s="316">
        <v>205.6</v>
      </c>
      <c r="O692" s="765">
        <f t="shared" si="122"/>
        <v>3.9885203280712584</v>
      </c>
      <c r="P692" s="765">
        <f t="shared" si="123"/>
        <v>1163.9650762853869</v>
      </c>
      <c r="Q692" s="323">
        <f t="shared" si="124"/>
        <v>239.3112196842755</v>
      </c>
      <c r="S692" s="90"/>
      <c r="T692" s="90"/>
    </row>
    <row r="693" spans="1:20" ht="12.75">
      <c r="A693" s="970"/>
      <c r="B693" s="41">
        <v>3</v>
      </c>
      <c r="C693" s="49" t="s">
        <v>695</v>
      </c>
      <c r="D693" s="41">
        <v>48</v>
      </c>
      <c r="E693" s="41" t="s">
        <v>73</v>
      </c>
      <c r="F693" s="773">
        <f t="shared" si="120"/>
        <v>15.4779</v>
      </c>
      <c r="G693" s="189">
        <v>0</v>
      </c>
      <c r="H693" s="189">
        <v>0</v>
      </c>
      <c r="I693" s="189">
        <v>15.4779</v>
      </c>
      <c r="J693" s="329">
        <v>792.1</v>
      </c>
      <c r="K693" s="189">
        <v>15.4779</v>
      </c>
      <c r="L693" s="329">
        <v>792.1</v>
      </c>
      <c r="M693" s="321">
        <f t="shared" si="121"/>
        <v>0.019540335816184824</v>
      </c>
      <c r="N693" s="316">
        <v>205.6</v>
      </c>
      <c r="O693" s="766">
        <f t="shared" si="122"/>
        <v>4.017493043807599</v>
      </c>
      <c r="P693" s="766">
        <f t="shared" si="123"/>
        <v>1172.4201489710895</v>
      </c>
      <c r="Q693" s="767">
        <f t="shared" si="124"/>
        <v>241.04958262845597</v>
      </c>
      <c r="S693" s="90"/>
      <c r="T693" s="90"/>
    </row>
    <row r="694" spans="1:20" ht="12.75">
      <c r="A694" s="970"/>
      <c r="B694" s="41">
        <v>4</v>
      </c>
      <c r="C694" s="49" t="s">
        <v>451</v>
      </c>
      <c r="D694" s="41">
        <v>16</v>
      </c>
      <c r="E694" s="41" t="s">
        <v>73</v>
      </c>
      <c r="F694" s="189">
        <f t="shared" si="120"/>
        <v>14.8239</v>
      </c>
      <c r="G694" s="189">
        <v>1.112</v>
      </c>
      <c r="H694" s="189">
        <v>0</v>
      </c>
      <c r="I694" s="189">
        <v>13.7119</v>
      </c>
      <c r="J694" s="329">
        <v>696.15</v>
      </c>
      <c r="K694" s="189">
        <v>13.7119</v>
      </c>
      <c r="L694" s="329">
        <v>696.15</v>
      </c>
      <c r="M694" s="321">
        <f t="shared" si="121"/>
        <v>0.019696760755584287</v>
      </c>
      <c r="N694" s="316">
        <v>205.6</v>
      </c>
      <c r="O694" s="765">
        <f t="shared" si="122"/>
        <v>4.049654011348129</v>
      </c>
      <c r="P694" s="765">
        <f t="shared" si="123"/>
        <v>1181.805645335057</v>
      </c>
      <c r="Q694" s="323">
        <f t="shared" si="124"/>
        <v>242.97924068088773</v>
      </c>
      <c r="S694" s="90"/>
      <c r="T694" s="90"/>
    </row>
    <row r="695" spans="1:20" ht="12.75">
      <c r="A695" s="970"/>
      <c r="B695" s="41">
        <v>5</v>
      </c>
      <c r="C695" s="49" t="s">
        <v>450</v>
      </c>
      <c r="D695" s="41">
        <v>12</v>
      </c>
      <c r="E695" s="41" t="s">
        <v>73</v>
      </c>
      <c r="F695" s="773">
        <f t="shared" si="120"/>
        <v>11.6661</v>
      </c>
      <c r="G695" s="189">
        <v>1.123</v>
      </c>
      <c r="H695" s="189">
        <v>0</v>
      </c>
      <c r="I695" s="189">
        <v>10.5431</v>
      </c>
      <c r="J695" s="329">
        <v>529.6</v>
      </c>
      <c r="K695" s="189">
        <v>10.5431</v>
      </c>
      <c r="L695" s="329">
        <v>529.6</v>
      </c>
      <c r="M695" s="321">
        <f t="shared" si="121"/>
        <v>0.019907666163141994</v>
      </c>
      <c r="N695" s="316">
        <v>205.6</v>
      </c>
      <c r="O695" s="766">
        <f t="shared" si="122"/>
        <v>4.093016163141994</v>
      </c>
      <c r="P695" s="766">
        <f t="shared" si="123"/>
        <v>1194.4599697885196</v>
      </c>
      <c r="Q695" s="767">
        <f t="shared" si="124"/>
        <v>245.5809697885196</v>
      </c>
      <c r="S695" s="90"/>
      <c r="T695" s="90"/>
    </row>
    <row r="696" spans="1:20" ht="12.75">
      <c r="A696" s="970"/>
      <c r="B696" s="41">
        <v>6</v>
      </c>
      <c r="C696" s="49" t="s">
        <v>446</v>
      </c>
      <c r="D696" s="41">
        <v>5</v>
      </c>
      <c r="E696" s="41" t="s">
        <v>73</v>
      </c>
      <c r="F696" s="189">
        <f t="shared" si="120"/>
        <v>4.9451</v>
      </c>
      <c r="G696" s="189">
        <v>0.2739</v>
      </c>
      <c r="H696" s="189">
        <v>0.8</v>
      </c>
      <c r="I696" s="189">
        <v>3.8712</v>
      </c>
      <c r="J696" s="329">
        <v>192.6</v>
      </c>
      <c r="K696" s="189">
        <v>3.8712</v>
      </c>
      <c r="L696" s="329">
        <v>192.6</v>
      </c>
      <c r="M696" s="321">
        <f t="shared" si="121"/>
        <v>0.02009968847352025</v>
      </c>
      <c r="N696" s="316">
        <v>205.6</v>
      </c>
      <c r="O696" s="765">
        <f t="shared" si="122"/>
        <v>4.1324959501557625</v>
      </c>
      <c r="P696" s="765">
        <f t="shared" si="123"/>
        <v>1205.981308411215</v>
      </c>
      <c r="Q696" s="323">
        <f t="shared" si="124"/>
        <v>247.94975700934575</v>
      </c>
      <c r="S696" s="90"/>
      <c r="T696" s="90"/>
    </row>
    <row r="697" spans="1:20" ht="12.75">
      <c r="A697" s="970"/>
      <c r="B697" s="41">
        <v>7</v>
      </c>
      <c r="C697" s="49" t="s">
        <v>257</v>
      </c>
      <c r="D697" s="41">
        <v>5</v>
      </c>
      <c r="E697" s="41" t="s">
        <v>73</v>
      </c>
      <c r="F697" s="773">
        <f t="shared" si="120"/>
        <v>7.111000000000001</v>
      </c>
      <c r="G697" s="189">
        <v>0.5478</v>
      </c>
      <c r="H697" s="189">
        <v>0.8</v>
      </c>
      <c r="I697" s="189">
        <v>5.7632</v>
      </c>
      <c r="J697" s="329">
        <v>285.14</v>
      </c>
      <c r="K697" s="189">
        <v>5.7632</v>
      </c>
      <c r="L697" s="329">
        <v>285.14</v>
      </c>
      <c r="M697" s="321">
        <f t="shared" si="121"/>
        <v>0.020211825769797295</v>
      </c>
      <c r="N697" s="316">
        <v>205.6</v>
      </c>
      <c r="O697" s="765">
        <f t="shared" si="122"/>
        <v>4.1555513782703235</v>
      </c>
      <c r="P697" s="766">
        <f t="shared" si="123"/>
        <v>1212.7095461878375</v>
      </c>
      <c r="Q697" s="767">
        <f t="shared" si="124"/>
        <v>249.3330826962194</v>
      </c>
      <c r="S697" s="90"/>
      <c r="T697" s="90"/>
    </row>
    <row r="698" spans="1:20" ht="12.75">
      <c r="A698" s="970"/>
      <c r="B698" s="41">
        <v>8</v>
      </c>
      <c r="C698" s="49" t="s">
        <v>696</v>
      </c>
      <c r="D698" s="41">
        <v>3</v>
      </c>
      <c r="E698" s="41" t="s">
        <v>73</v>
      </c>
      <c r="F698" s="619">
        <f t="shared" si="120"/>
        <v>3.2769999999999997</v>
      </c>
      <c r="G698" s="189">
        <v>0.1643</v>
      </c>
      <c r="H698" s="189">
        <v>0</v>
      </c>
      <c r="I698" s="189">
        <v>3.1127</v>
      </c>
      <c r="J698" s="329">
        <v>149.17</v>
      </c>
      <c r="K698" s="189">
        <v>3.1127</v>
      </c>
      <c r="L698" s="329">
        <v>149.17</v>
      </c>
      <c r="M698" s="321">
        <f t="shared" si="121"/>
        <v>0.02086679627270899</v>
      </c>
      <c r="N698" s="316">
        <v>205.6</v>
      </c>
      <c r="O698" s="765">
        <f t="shared" si="122"/>
        <v>4.290213313668969</v>
      </c>
      <c r="P698" s="765">
        <f t="shared" si="123"/>
        <v>1252.0077763625395</v>
      </c>
      <c r="Q698" s="323">
        <f t="shared" si="124"/>
        <v>257.4127988201381</v>
      </c>
      <c r="S698" s="90"/>
      <c r="T698" s="90"/>
    </row>
    <row r="699" spans="1:20" ht="12.75">
      <c r="A699" s="970"/>
      <c r="B699" s="41">
        <v>9</v>
      </c>
      <c r="C699" s="49" t="s">
        <v>449</v>
      </c>
      <c r="D699" s="41">
        <v>9</v>
      </c>
      <c r="E699" s="41" t="s">
        <v>73</v>
      </c>
      <c r="F699" s="189">
        <f t="shared" si="120"/>
        <v>6.945</v>
      </c>
      <c r="G699" s="189">
        <v>0.969</v>
      </c>
      <c r="H699" s="189">
        <v>0</v>
      </c>
      <c r="I699" s="189">
        <v>5.976</v>
      </c>
      <c r="J699" s="329">
        <v>285.09</v>
      </c>
      <c r="K699" s="189">
        <v>5.976</v>
      </c>
      <c r="L699" s="329">
        <v>285.09</v>
      </c>
      <c r="M699" s="321">
        <f t="shared" si="121"/>
        <v>0.02096180153635694</v>
      </c>
      <c r="N699" s="316">
        <v>205.6</v>
      </c>
      <c r="O699" s="765">
        <f t="shared" si="122"/>
        <v>4.309746395874987</v>
      </c>
      <c r="P699" s="765">
        <f t="shared" si="123"/>
        <v>1257.7080921814165</v>
      </c>
      <c r="Q699" s="323">
        <f t="shared" si="124"/>
        <v>258.5847837524992</v>
      </c>
      <c r="S699" s="90"/>
      <c r="T699" s="90"/>
    </row>
    <row r="700" spans="1:20" ht="13.5" thickBot="1">
      <c r="A700" s="971"/>
      <c r="B700" s="46">
        <v>10</v>
      </c>
      <c r="C700" s="51" t="s">
        <v>452</v>
      </c>
      <c r="D700" s="46">
        <v>4</v>
      </c>
      <c r="E700" s="46" t="s">
        <v>73</v>
      </c>
      <c r="F700" s="723">
        <f t="shared" si="120"/>
        <v>4.335</v>
      </c>
      <c r="G700" s="233">
        <v>0.3999</v>
      </c>
      <c r="H700" s="233">
        <v>0.64</v>
      </c>
      <c r="I700" s="233">
        <v>3.2951</v>
      </c>
      <c r="J700" s="373">
        <v>156.81</v>
      </c>
      <c r="K700" s="233">
        <v>3.2951</v>
      </c>
      <c r="L700" s="373">
        <v>156.81</v>
      </c>
      <c r="M700" s="318">
        <f t="shared" si="121"/>
        <v>0.021013328231617882</v>
      </c>
      <c r="N700" s="319">
        <v>205.6</v>
      </c>
      <c r="O700" s="768">
        <f t="shared" si="122"/>
        <v>4.320340284420636</v>
      </c>
      <c r="P700" s="768">
        <f t="shared" si="123"/>
        <v>1260.799693897073</v>
      </c>
      <c r="Q700" s="320">
        <f t="shared" si="124"/>
        <v>259.22041706523817</v>
      </c>
      <c r="S700" s="90"/>
      <c r="T700" s="90"/>
    </row>
    <row r="701" spans="6:20" ht="12.75">
      <c r="F701" s="406"/>
      <c r="G701" s="406"/>
      <c r="H701" s="406"/>
      <c r="I701" s="406"/>
      <c r="S701" s="90"/>
      <c r="T701" s="90"/>
    </row>
    <row r="702" spans="19:20" ht="12.75">
      <c r="S702" s="90"/>
      <c r="T702" s="90"/>
    </row>
    <row r="703" spans="1:20" ht="15">
      <c r="A703" s="906" t="s">
        <v>56</v>
      </c>
      <c r="B703" s="906"/>
      <c r="C703" s="906"/>
      <c r="D703" s="906"/>
      <c r="E703" s="906"/>
      <c r="F703" s="906"/>
      <c r="G703" s="906"/>
      <c r="H703" s="906"/>
      <c r="I703" s="906"/>
      <c r="J703" s="906"/>
      <c r="K703" s="906"/>
      <c r="L703" s="906"/>
      <c r="M703" s="906"/>
      <c r="N703" s="906"/>
      <c r="O703" s="906"/>
      <c r="P703" s="906"/>
      <c r="Q703" s="906"/>
      <c r="S703" s="90"/>
      <c r="T703" s="90"/>
    </row>
    <row r="704" spans="1:20" ht="13.5" thickBot="1">
      <c r="A704" s="883" t="s">
        <v>698</v>
      </c>
      <c r="B704" s="883"/>
      <c r="C704" s="883"/>
      <c r="D704" s="883"/>
      <c r="E704" s="883"/>
      <c r="F704" s="883"/>
      <c r="G704" s="883"/>
      <c r="H704" s="883"/>
      <c r="I704" s="883"/>
      <c r="J704" s="883"/>
      <c r="K704" s="883"/>
      <c r="L704" s="883"/>
      <c r="M704" s="883"/>
      <c r="N704" s="883"/>
      <c r="O704" s="883"/>
      <c r="P704" s="883"/>
      <c r="Q704" s="883"/>
      <c r="S704" s="90"/>
      <c r="T704" s="90"/>
    </row>
    <row r="705" spans="1:20" ht="12.75" customHeight="1">
      <c r="A705" s="887" t="s">
        <v>1</v>
      </c>
      <c r="B705" s="889" t="s">
        <v>0</v>
      </c>
      <c r="C705" s="857" t="s">
        <v>2</v>
      </c>
      <c r="D705" s="960" t="s">
        <v>3</v>
      </c>
      <c r="E705" s="960" t="s">
        <v>42</v>
      </c>
      <c r="F705" s="961" t="s">
        <v>14</v>
      </c>
      <c r="G705" s="961"/>
      <c r="H705" s="961"/>
      <c r="I705" s="961"/>
      <c r="J705" s="960" t="s">
        <v>4</v>
      </c>
      <c r="K705" s="960" t="s">
        <v>15</v>
      </c>
      <c r="L705" s="1016" t="s">
        <v>5</v>
      </c>
      <c r="M705" s="960" t="s">
        <v>6</v>
      </c>
      <c r="N705" s="960" t="s">
        <v>16</v>
      </c>
      <c r="O705" s="960" t="s">
        <v>17</v>
      </c>
      <c r="P705" s="962" t="s">
        <v>25</v>
      </c>
      <c r="Q705" s="885" t="s">
        <v>26</v>
      </c>
      <c r="R705" s="2"/>
      <c r="S705" s="90"/>
      <c r="T705" s="90"/>
    </row>
    <row r="706" spans="1:20" s="2" customFormat="1" ht="45" customHeight="1">
      <c r="A706" s="888"/>
      <c r="B706" s="890"/>
      <c r="C706" s="891"/>
      <c r="D706" s="917"/>
      <c r="E706" s="917"/>
      <c r="F706" s="36" t="s">
        <v>45</v>
      </c>
      <c r="G706" s="36" t="s">
        <v>19</v>
      </c>
      <c r="H706" s="36" t="s">
        <v>20</v>
      </c>
      <c r="I706" s="36" t="s">
        <v>21</v>
      </c>
      <c r="J706" s="917"/>
      <c r="K706" s="917"/>
      <c r="L706" s="1017"/>
      <c r="M706" s="917"/>
      <c r="N706" s="917"/>
      <c r="O706" s="917"/>
      <c r="P706" s="963"/>
      <c r="Q706" s="886"/>
      <c r="R706" s="3"/>
      <c r="S706" s="90"/>
      <c r="T706" s="90"/>
    </row>
    <row r="707" spans="1:20" s="3" customFormat="1" ht="13.5" customHeight="1" thickBot="1">
      <c r="A707" s="901"/>
      <c r="B707" s="902"/>
      <c r="C707" s="903"/>
      <c r="D707" s="60" t="s">
        <v>7</v>
      </c>
      <c r="E707" s="60" t="s">
        <v>8</v>
      </c>
      <c r="F707" s="60" t="s">
        <v>9</v>
      </c>
      <c r="G707" s="60" t="s">
        <v>9</v>
      </c>
      <c r="H707" s="60" t="s">
        <v>9</v>
      </c>
      <c r="I707" s="60" t="s">
        <v>9</v>
      </c>
      <c r="J707" s="60" t="s">
        <v>22</v>
      </c>
      <c r="K707" s="60" t="s">
        <v>9</v>
      </c>
      <c r="L707" s="87" t="s">
        <v>22</v>
      </c>
      <c r="M707" s="60" t="s">
        <v>23</v>
      </c>
      <c r="N707" s="60" t="s">
        <v>10</v>
      </c>
      <c r="O707" s="60" t="s">
        <v>24</v>
      </c>
      <c r="P707" s="67" t="s">
        <v>27</v>
      </c>
      <c r="Q707" s="62" t="s">
        <v>28</v>
      </c>
      <c r="R707" s="1"/>
      <c r="S707" s="90"/>
      <c r="T707" s="90"/>
    </row>
    <row r="708" spans="1:20" s="99" customFormat="1" ht="12.75" customHeight="1">
      <c r="A708" s="873" t="s">
        <v>51</v>
      </c>
      <c r="B708" s="129">
        <v>1</v>
      </c>
      <c r="C708" s="29" t="s">
        <v>453</v>
      </c>
      <c r="D708" s="30">
        <v>50</v>
      </c>
      <c r="E708" s="30">
        <v>1978</v>
      </c>
      <c r="F708" s="509">
        <v>19.1</v>
      </c>
      <c r="G708" s="774">
        <v>4.56016</v>
      </c>
      <c r="H708" s="509">
        <v>8</v>
      </c>
      <c r="I708" s="509">
        <f aca="true" t="shared" si="125" ref="I708:I714">F708-G708-H708</f>
        <v>6.539840000000002</v>
      </c>
      <c r="J708" s="576">
        <v>2590.16</v>
      </c>
      <c r="K708" s="509">
        <v>6.5398</v>
      </c>
      <c r="L708" s="576">
        <v>2590.16</v>
      </c>
      <c r="M708" s="582">
        <f aca="true" t="shared" si="126" ref="M708:M714">K708/L708</f>
        <v>0.0025248633289063223</v>
      </c>
      <c r="N708" s="509">
        <v>241.762</v>
      </c>
      <c r="O708" s="269">
        <f aca="true" t="shared" si="127" ref="O708:O714">M708*N708</f>
        <v>0.6104160081230503</v>
      </c>
      <c r="P708" s="269">
        <f aca="true" t="shared" si="128" ref="P708:P714">M708*1000*60</f>
        <v>151.49179973437936</v>
      </c>
      <c r="Q708" s="259">
        <f aca="true" t="shared" si="129" ref="Q708:Q714">O708*60</f>
        <v>36.62496048738302</v>
      </c>
      <c r="S708" s="90"/>
      <c r="T708" s="90"/>
    </row>
    <row r="709" spans="1:20" s="99" customFormat="1" ht="12.75" customHeight="1">
      <c r="A709" s="873"/>
      <c r="B709" s="129">
        <v>2</v>
      </c>
      <c r="C709" s="16" t="s">
        <v>261</v>
      </c>
      <c r="D709" s="31">
        <v>55</v>
      </c>
      <c r="E709" s="31">
        <v>1966</v>
      </c>
      <c r="F709" s="261">
        <v>21.4</v>
      </c>
      <c r="G709" s="261">
        <v>4.7697</v>
      </c>
      <c r="H709" s="261">
        <v>8.8</v>
      </c>
      <c r="I709" s="261">
        <f t="shared" si="125"/>
        <v>7.830299999999998</v>
      </c>
      <c r="J709" s="180">
        <v>2564.02</v>
      </c>
      <c r="K709" s="261">
        <v>7.8303</v>
      </c>
      <c r="L709" s="180">
        <v>2564.02</v>
      </c>
      <c r="M709" s="137">
        <f t="shared" si="126"/>
        <v>0.003053915336073822</v>
      </c>
      <c r="N709" s="261">
        <v>241.762</v>
      </c>
      <c r="O709" s="136">
        <f t="shared" si="127"/>
        <v>0.7383206794798793</v>
      </c>
      <c r="P709" s="136">
        <f t="shared" si="128"/>
        <v>183.23492016442933</v>
      </c>
      <c r="Q709" s="138">
        <f t="shared" si="129"/>
        <v>44.29924076879276</v>
      </c>
      <c r="S709" s="90"/>
      <c r="T709" s="90"/>
    </row>
    <row r="710" spans="1:20" s="99" customFormat="1" ht="12.75" customHeight="1">
      <c r="A710" s="873"/>
      <c r="B710" s="129">
        <v>3</v>
      </c>
      <c r="C710" s="16" t="s">
        <v>454</v>
      </c>
      <c r="D710" s="31">
        <v>60</v>
      </c>
      <c r="E710" s="31">
        <v>1986</v>
      </c>
      <c r="F710" s="261">
        <v>29.5</v>
      </c>
      <c r="G710" s="261">
        <v>7.41227</v>
      </c>
      <c r="H710" s="261">
        <v>9.28</v>
      </c>
      <c r="I710" s="261">
        <f t="shared" si="125"/>
        <v>12.807730000000001</v>
      </c>
      <c r="J710" s="180">
        <v>3808.21</v>
      </c>
      <c r="K710" s="261">
        <v>12.8077</v>
      </c>
      <c r="L710" s="180">
        <v>3808.21</v>
      </c>
      <c r="M710" s="137">
        <f t="shared" si="126"/>
        <v>0.003363181127091206</v>
      </c>
      <c r="N710" s="261">
        <v>241.762</v>
      </c>
      <c r="O710" s="136">
        <f t="shared" si="127"/>
        <v>0.8130893956478241</v>
      </c>
      <c r="P710" s="136">
        <f t="shared" si="128"/>
        <v>201.79086762547234</v>
      </c>
      <c r="Q710" s="138">
        <f t="shared" si="129"/>
        <v>48.78536373886945</v>
      </c>
      <c r="S710" s="90"/>
      <c r="T710" s="90"/>
    </row>
    <row r="711" spans="1:20" s="99" customFormat="1" ht="12.75" customHeight="1">
      <c r="A711" s="873"/>
      <c r="B711" s="129">
        <v>4</v>
      </c>
      <c r="C711" s="16" t="s">
        <v>260</v>
      </c>
      <c r="D711" s="31">
        <v>24</v>
      </c>
      <c r="E711" s="31">
        <v>1991</v>
      </c>
      <c r="F711" s="261">
        <v>10.43</v>
      </c>
      <c r="G711" s="261">
        <v>1.9686</v>
      </c>
      <c r="H711" s="261">
        <v>3.84</v>
      </c>
      <c r="I711" s="261">
        <f t="shared" si="125"/>
        <v>4.6213999999999995</v>
      </c>
      <c r="J711" s="180">
        <v>1163.97</v>
      </c>
      <c r="K711" s="261">
        <v>4.6214</v>
      </c>
      <c r="L711" s="180">
        <v>1163.97</v>
      </c>
      <c r="M711" s="137">
        <f t="shared" si="126"/>
        <v>0.0039703772433997446</v>
      </c>
      <c r="N711" s="261">
        <v>241.762</v>
      </c>
      <c r="O711" s="136">
        <f t="shared" si="127"/>
        <v>0.959886343118809</v>
      </c>
      <c r="P711" s="136">
        <f t="shared" si="128"/>
        <v>238.22263460398466</v>
      </c>
      <c r="Q711" s="138">
        <f t="shared" si="129"/>
        <v>57.59318058712854</v>
      </c>
      <c r="S711" s="90"/>
      <c r="T711" s="90"/>
    </row>
    <row r="712" spans="1:20" s="99" customFormat="1" ht="12.75" customHeight="1">
      <c r="A712" s="873"/>
      <c r="B712" s="129">
        <v>5</v>
      </c>
      <c r="C712" s="16" t="s">
        <v>455</v>
      </c>
      <c r="D712" s="31">
        <v>12</v>
      </c>
      <c r="E712" s="31">
        <v>1963</v>
      </c>
      <c r="F712" s="261">
        <v>4.8</v>
      </c>
      <c r="G712" s="261">
        <v>0.74218</v>
      </c>
      <c r="H712" s="261">
        <v>1.92</v>
      </c>
      <c r="I712" s="261">
        <f t="shared" si="125"/>
        <v>2.1378199999999996</v>
      </c>
      <c r="J712" s="180">
        <v>532.45</v>
      </c>
      <c r="K712" s="261">
        <v>2.1378</v>
      </c>
      <c r="L712" s="180">
        <v>532.45</v>
      </c>
      <c r="M712" s="137">
        <f t="shared" si="126"/>
        <v>0.004015024884965724</v>
      </c>
      <c r="N712" s="261">
        <v>241.762</v>
      </c>
      <c r="O712" s="136">
        <f t="shared" si="127"/>
        <v>0.9706804462390833</v>
      </c>
      <c r="P712" s="136">
        <f t="shared" si="128"/>
        <v>240.90149309794344</v>
      </c>
      <c r="Q712" s="138">
        <f t="shared" si="129"/>
        <v>58.240826774345</v>
      </c>
      <c r="S712" s="90"/>
      <c r="T712" s="90"/>
    </row>
    <row r="713" spans="1:20" s="99" customFormat="1" ht="12.75" customHeight="1">
      <c r="A713" s="873"/>
      <c r="B713" s="129">
        <v>6</v>
      </c>
      <c r="C713" s="16" t="s">
        <v>264</v>
      </c>
      <c r="D713" s="31">
        <v>30</v>
      </c>
      <c r="E713" s="31">
        <v>2000</v>
      </c>
      <c r="F713" s="261">
        <v>14.2</v>
      </c>
      <c r="G713" s="261">
        <v>3.15196</v>
      </c>
      <c r="H713" s="261">
        <v>4.72</v>
      </c>
      <c r="I713" s="261">
        <f t="shared" si="125"/>
        <v>6.3280400000000006</v>
      </c>
      <c r="J713" s="180">
        <v>1411.56</v>
      </c>
      <c r="K713" s="261">
        <v>6.328</v>
      </c>
      <c r="L713" s="180">
        <v>1411.56</v>
      </c>
      <c r="M713" s="137">
        <f t="shared" si="126"/>
        <v>0.004482983365921392</v>
      </c>
      <c r="N713" s="261">
        <v>241.762</v>
      </c>
      <c r="O713" s="136">
        <f t="shared" si="127"/>
        <v>1.0838150245118876</v>
      </c>
      <c r="P713" s="136">
        <f t="shared" si="128"/>
        <v>268.97900195528354</v>
      </c>
      <c r="Q713" s="138">
        <f t="shared" si="129"/>
        <v>65.02890147071325</v>
      </c>
      <c r="S713" s="90"/>
      <c r="T713" s="90"/>
    </row>
    <row r="714" spans="1:20" s="99" customFormat="1" ht="12.75" customHeight="1">
      <c r="A714" s="873"/>
      <c r="B714" s="129">
        <v>7</v>
      </c>
      <c r="C714" s="417" t="s">
        <v>262</v>
      </c>
      <c r="D714" s="94">
        <v>12</v>
      </c>
      <c r="E714" s="94">
        <v>1962</v>
      </c>
      <c r="F714" s="511">
        <v>5.2</v>
      </c>
      <c r="G714" s="511">
        <v>0.6957</v>
      </c>
      <c r="H714" s="511">
        <v>1.92</v>
      </c>
      <c r="I714" s="511">
        <f t="shared" si="125"/>
        <v>2.5843000000000007</v>
      </c>
      <c r="J714" s="540">
        <v>533.7</v>
      </c>
      <c r="K714" s="511">
        <v>2.58424</v>
      </c>
      <c r="L714" s="540">
        <v>533.7</v>
      </c>
      <c r="M714" s="541">
        <f t="shared" si="126"/>
        <v>0.004842121041783773</v>
      </c>
      <c r="N714" s="511">
        <v>241.762</v>
      </c>
      <c r="O714" s="510">
        <f t="shared" si="127"/>
        <v>1.1706408673037285</v>
      </c>
      <c r="P714" s="510">
        <f t="shared" si="128"/>
        <v>290.5272625070264</v>
      </c>
      <c r="Q714" s="512">
        <f t="shared" si="129"/>
        <v>70.23845203822371</v>
      </c>
      <c r="S714" s="90"/>
      <c r="T714" s="90"/>
    </row>
    <row r="715" spans="1:20" s="99" customFormat="1" ht="12.75" customHeight="1">
      <c r="A715" s="873"/>
      <c r="B715" s="129">
        <v>8</v>
      </c>
      <c r="C715" s="16"/>
      <c r="D715" s="31"/>
      <c r="E715" s="31"/>
      <c r="F715" s="261"/>
      <c r="G715" s="261"/>
      <c r="H715" s="261"/>
      <c r="I715" s="261"/>
      <c r="J715" s="180"/>
      <c r="K715" s="261"/>
      <c r="L715" s="180"/>
      <c r="M715" s="137"/>
      <c r="N715" s="136"/>
      <c r="O715" s="136"/>
      <c r="P715" s="136"/>
      <c r="Q715" s="138"/>
      <c r="S715" s="90"/>
      <c r="T715" s="90"/>
    </row>
    <row r="716" spans="1:20" s="99" customFormat="1" ht="12.75" customHeight="1">
      <c r="A716" s="873"/>
      <c r="B716" s="129">
        <v>9</v>
      </c>
      <c r="C716" s="16"/>
      <c r="D716" s="31"/>
      <c r="E716" s="31"/>
      <c r="F716" s="261"/>
      <c r="G716" s="261"/>
      <c r="H716" s="261"/>
      <c r="I716" s="261"/>
      <c r="J716" s="180"/>
      <c r="K716" s="261"/>
      <c r="L716" s="180"/>
      <c r="M716" s="137"/>
      <c r="N716" s="136"/>
      <c r="O716" s="136"/>
      <c r="P716" s="136"/>
      <c r="Q716" s="138"/>
      <c r="S716" s="90"/>
      <c r="T716" s="90"/>
    </row>
    <row r="717" spans="1:20" s="99" customFormat="1" ht="12.75" customHeight="1" thickBot="1">
      <c r="A717" s="874"/>
      <c r="B717" s="130">
        <v>10</v>
      </c>
      <c r="C717" s="66"/>
      <c r="D717" s="65"/>
      <c r="E717" s="65"/>
      <c r="F717" s="220"/>
      <c r="G717" s="220"/>
      <c r="H717" s="220"/>
      <c r="I717" s="220"/>
      <c r="J717" s="349"/>
      <c r="K717" s="220"/>
      <c r="L717" s="349"/>
      <c r="M717" s="140"/>
      <c r="N717" s="139"/>
      <c r="O717" s="139"/>
      <c r="P717" s="139"/>
      <c r="Q717" s="141"/>
      <c r="S717" s="90"/>
      <c r="T717" s="90"/>
    </row>
    <row r="718" spans="1:20" s="99" customFormat="1" ht="12.75" customHeight="1">
      <c r="A718" s="1013" t="s">
        <v>33</v>
      </c>
      <c r="B718" s="125">
        <v>1</v>
      </c>
      <c r="C718" s="91" t="s">
        <v>697</v>
      </c>
      <c r="D718" s="68">
        <v>60</v>
      </c>
      <c r="E718" s="68">
        <v>1968</v>
      </c>
      <c r="F718" s="279">
        <v>35.1</v>
      </c>
      <c r="G718" s="279">
        <v>5.4989</v>
      </c>
      <c r="H718" s="279">
        <v>9.6</v>
      </c>
      <c r="I718" s="279">
        <f aca="true" t="shared" si="130" ref="I718:I725">F718-G718-H718</f>
        <v>20.0011</v>
      </c>
      <c r="J718" s="124">
        <v>2731.74</v>
      </c>
      <c r="K718" s="279">
        <v>20.0011</v>
      </c>
      <c r="L718" s="124">
        <v>2731.74</v>
      </c>
      <c r="M718" s="151">
        <f aca="true" t="shared" si="131" ref="M718:M725">K718/L718</f>
        <v>0.007321743650567039</v>
      </c>
      <c r="N718" s="279">
        <v>241.762</v>
      </c>
      <c r="O718" s="152">
        <f aca="true" t="shared" si="132" ref="O718:O725">M718*N718</f>
        <v>1.7701193884483886</v>
      </c>
      <c r="P718" s="152">
        <f aca="true" t="shared" si="133" ref="P718:P725">M718*1000*60</f>
        <v>439.3046190340223</v>
      </c>
      <c r="Q718" s="587">
        <f aca="true" t="shared" si="134" ref="Q718:Q725">O718*60</f>
        <v>106.20716330690331</v>
      </c>
      <c r="S718" s="90"/>
      <c r="T718" s="90"/>
    </row>
    <row r="719" spans="1:20" s="99" customFormat="1" ht="12.75" customHeight="1">
      <c r="A719" s="1014"/>
      <c r="B719" s="106">
        <v>2</v>
      </c>
      <c r="C719" s="34" t="s">
        <v>263</v>
      </c>
      <c r="D719" s="35">
        <v>30</v>
      </c>
      <c r="E719" s="35">
        <v>2007</v>
      </c>
      <c r="F719" s="273">
        <v>16.7</v>
      </c>
      <c r="G719" s="273">
        <v>3.8549</v>
      </c>
      <c r="H719" s="273">
        <v>2.4</v>
      </c>
      <c r="I719" s="273">
        <f t="shared" si="130"/>
        <v>10.445099999999998</v>
      </c>
      <c r="J719" s="121">
        <v>1423.9</v>
      </c>
      <c r="K719" s="273">
        <v>10.4451</v>
      </c>
      <c r="L719" s="121">
        <v>1423.9</v>
      </c>
      <c r="M719" s="143">
        <f t="shared" si="131"/>
        <v>0.007335557272280357</v>
      </c>
      <c r="N719" s="273">
        <v>241.762</v>
      </c>
      <c r="O719" s="142">
        <f t="shared" si="132"/>
        <v>1.7734589972610435</v>
      </c>
      <c r="P719" s="142">
        <f t="shared" si="133"/>
        <v>440.13343633682143</v>
      </c>
      <c r="Q719" s="172">
        <f t="shared" si="134"/>
        <v>106.4075398356626</v>
      </c>
      <c r="S719" s="90"/>
      <c r="T719" s="90"/>
    </row>
    <row r="720" spans="1:20" s="99" customFormat="1" ht="12.75" customHeight="1">
      <c r="A720" s="1014"/>
      <c r="B720" s="106">
        <v>3</v>
      </c>
      <c r="C720" s="34" t="s">
        <v>266</v>
      </c>
      <c r="D720" s="35">
        <v>30</v>
      </c>
      <c r="E720" s="35">
        <v>1982</v>
      </c>
      <c r="F720" s="273">
        <v>20.8</v>
      </c>
      <c r="G720" s="273">
        <v>2.7211</v>
      </c>
      <c r="H720" s="273">
        <v>4.8</v>
      </c>
      <c r="I720" s="273">
        <f t="shared" si="130"/>
        <v>13.2789</v>
      </c>
      <c r="J720" s="121">
        <v>1725.45</v>
      </c>
      <c r="K720" s="273">
        <v>13.2789</v>
      </c>
      <c r="L720" s="121">
        <v>1725.45</v>
      </c>
      <c r="M720" s="143">
        <f t="shared" si="131"/>
        <v>0.00769590541597844</v>
      </c>
      <c r="N720" s="273">
        <v>241.762</v>
      </c>
      <c r="O720" s="142">
        <f t="shared" si="132"/>
        <v>1.8605774851777797</v>
      </c>
      <c r="P720" s="142">
        <f t="shared" si="133"/>
        <v>461.7543249587064</v>
      </c>
      <c r="Q720" s="172">
        <f t="shared" si="134"/>
        <v>111.63464911066679</v>
      </c>
      <c r="S720" s="90"/>
      <c r="T720" s="90"/>
    </row>
    <row r="721" spans="1:20" ht="12.75" customHeight="1">
      <c r="A721" s="1014"/>
      <c r="B721" s="35">
        <v>4</v>
      </c>
      <c r="C721" s="34" t="s">
        <v>267</v>
      </c>
      <c r="D721" s="35">
        <v>60</v>
      </c>
      <c r="E721" s="35">
        <v>1980</v>
      </c>
      <c r="F721" s="273">
        <v>52.5</v>
      </c>
      <c r="G721" s="273">
        <v>7.70984</v>
      </c>
      <c r="H721" s="273">
        <v>9.44</v>
      </c>
      <c r="I721" s="273">
        <f t="shared" si="130"/>
        <v>35.35016</v>
      </c>
      <c r="J721" s="121">
        <v>3087.75</v>
      </c>
      <c r="K721" s="273">
        <v>35.3502</v>
      </c>
      <c r="L721" s="121">
        <v>3087.75</v>
      </c>
      <c r="M721" s="143">
        <f t="shared" si="131"/>
        <v>0.011448530483361672</v>
      </c>
      <c r="N721" s="273">
        <v>241.762</v>
      </c>
      <c r="O721" s="142">
        <f t="shared" si="132"/>
        <v>2.7678196267184845</v>
      </c>
      <c r="P721" s="142">
        <f t="shared" si="133"/>
        <v>686.9118290017003</v>
      </c>
      <c r="Q721" s="172">
        <f t="shared" si="134"/>
        <v>166.06917760310907</v>
      </c>
      <c r="S721" s="90"/>
      <c r="T721" s="90"/>
    </row>
    <row r="722" spans="1:20" ht="12.75" customHeight="1">
      <c r="A722" s="1014"/>
      <c r="B722" s="35">
        <v>5</v>
      </c>
      <c r="C722" s="34" t="s">
        <v>265</v>
      </c>
      <c r="D722" s="35">
        <v>50</v>
      </c>
      <c r="E722" s="35">
        <v>1975</v>
      </c>
      <c r="F722" s="273">
        <v>40.2</v>
      </c>
      <c r="G722" s="273">
        <v>3.774</v>
      </c>
      <c r="H722" s="273">
        <v>7.68</v>
      </c>
      <c r="I722" s="273">
        <f t="shared" si="130"/>
        <v>28.746000000000002</v>
      </c>
      <c r="J722" s="121">
        <v>2485.16</v>
      </c>
      <c r="K722" s="273">
        <v>28.746</v>
      </c>
      <c r="L722" s="121">
        <v>2485.16</v>
      </c>
      <c r="M722" s="143">
        <f t="shared" si="131"/>
        <v>0.011567062080509907</v>
      </c>
      <c r="N722" s="273">
        <v>241.762</v>
      </c>
      <c r="O722" s="142">
        <f t="shared" si="132"/>
        <v>2.796476062708236</v>
      </c>
      <c r="P722" s="142">
        <f t="shared" si="133"/>
        <v>694.0237248305945</v>
      </c>
      <c r="Q722" s="172">
        <f t="shared" si="134"/>
        <v>167.78856376249416</v>
      </c>
      <c r="S722" s="90"/>
      <c r="T722" s="90"/>
    </row>
    <row r="723" spans="1:20" ht="12.75" customHeight="1">
      <c r="A723" s="1014"/>
      <c r="B723" s="35">
        <v>6</v>
      </c>
      <c r="C723" s="34" t="s">
        <v>270</v>
      </c>
      <c r="D723" s="35">
        <v>30</v>
      </c>
      <c r="E723" s="35">
        <v>1985</v>
      </c>
      <c r="F723" s="273">
        <v>26.1</v>
      </c>
      <c r="G723" s="273">
        <v>2.94788</v>
      </c>
      <c r="H723" s="273">
        <v>4.8</v>
      </c>
      <c r="I723" s="273">
        <f t="shared" si="130"/>
        <v>18.35212</v>
      </c>
      <c r="J723" s="121">
        <v>1566.56</v>
      </c>
      <c r="K723" s="273">
        <v>18.3521</v>
      </c>
      <c r="L723" s="121">
        <v>1566.56</v>
      </c>
      <c r="M723" s="143">
        <f t="shared" si="131"/>
        <v>0.011714903993463385</v>
      </c>
      <c r="N723" s="273">
        <v>241.762</v>
      </c>
      <c r="O723" s="142">
        <f t="shared" si="132"/>
        <v>2.832218619267695</v>
      </c>
      <c r="P723" s="142">
        <f t="shared" si="133"/>
        <v>702.894239607803</v>
      </c>
      <c r="Q723" s="172">
        <f t="shared" si="134"/>
        <v>169.9331171560617</v>
      </c>
      <c r="S723" s="90"/>
      <c r="T723" s="90"/>
    </row>
    <row r="724" spans="1:20" ht="12.75" customHeight="1">
      <c r="A724" s="1014"/>
      <c r="B724" s="35">
        <v>7</v>
      </c>
      <c r="C724" s="34" t="s">
        <v>268</v>
      </c>
      <c r="D724" s="35">
        <v>60</v>
      </c>
      <c r="E724" s="35">
        <v>1968</v>
      </c>
      <c r="F724" s="273">
        <v>48.9</v>
      </c>
      <c r="G724" s="273">
        <v>4.4785</v>
      </c>
      <c r="H724" s="273">
        <v>9.6</v>
      </c>
      <c r="I724" s="273">
        <f t="shared" si="130"/>
        <v>34.82149999999999</v>
      </c>
      <c r="J724" s="121">
        <v>2726.22</v>
      </c>
      <c r="K724" s="273">
        <v>34.8215</v>
      </c>
      <c r="L724" s="121">
        <v>2726.22</v>
      </c>
      <c r="M724" s="143">
        <f t="shared" si="131"/>
        <v>0.012772813639398141</v>
      </c>
      <c r="N724" s="273">
        <v>241.762</v>
      </c>
      <c r="O724" s="142">
        <f t="shared" si="132"/>
        <v>3.0879809710881734</v>
      </c>
      <c r="P724" s="142">
        <f t="shared" si="133"/>
        <v>766.3688183638884</v>
      </c>
      <c r="Q724" s="172">
        <f t="shared" si="134"/>
        <v>185.2788582652904</v>
      </c>
      <c r="S724" s="90"/>
      <c r="T724" s="90"/>
    </row>
    <row r="725" spans="1:20" ht="12" customHeight="1">
      <c r="A725" s="1014"/>
      <c r="B725" s="35">
        <v>8</v>
      </c>
      <c r="C725" s="34" t="s">
        <v>271</v>
      </c>
      <c r="D725" s="35">
        <v>40</v>
      </c>
      <c r="E725" s="35">
        <v>1973</v>
      </c>
      <c r="F725" s="273">
        <v>44.2</v>
      </c>
      <c r="G725" s="273">
        <v>4.19506</v>
      </c>
      <c r="H725" s="273">
        <v>6.16</v>
      </c>
      <c r="I725" s="273">
        <f t="shared" si="130"/>
        <v>33.84494000000001</v>
      </c>
      <c r="J725" s="121">
        <v>2567.4</v>
      </c>
      <c r="K725" s="273">
        <v>33.8449</v>
      </c>
      <c r="L725" s="121">
        <v>2567.4</v>
      </c>
      <c r="M725" s="143">
        <f t="shared" si="131"/>
        <v>0.01318255823011607</v>
      </c>
      <c r="N725" s="273">
        <v>241.762</v>
      </c>
      <c r="O725" s="142">
        <f t="shared" si="132"/>
        <v>3.1870416428293216</v>
      </c>
      <c r="P725" s="142">
        <f t="shared" si="133"/>
        <v>790.9534938069643</v>
      </c>
      <c r="Q725" s="172">
        <f t="shared" si="134"/>
        <v>191.2224985697593</v>
      </c>
      <c r="S725" s="90"/>
      <c r="T725" s="90"/>
    </row>
    <row r="726" spans="1:20" ht="12.75" customHeight="1" thickBot="1">
      <c r="A726" s="1015"/>
      <c r="B726" s="38">
        <v>9</v>
      </c>
      <c r="C726" s="86"/>
      <c r="D726" s="38"/>
      <c r="E726" s="38"/>
      <c r="F726" s="276"/>
      <c r="G726" s="277"/>
      <c r="H726" s="277"/>
      <c r="I726" s="277"/>
      <c r="J726" s="188"/>
      <c r="K726" s="277"/>
      <c r="L726" s="188"/>
      <c r="M726" s="222"/>
      <c r="N726" s="175"/>
      <c r="O726" s="38"/>
      <c r="P726" s="38"/>
      <c r="Q726" s="836"/>
      <c r="S726" s="90"/>
      <c r="T726" s="90"/>
    </row>
    <row r="727" spans="1:20" ht="12.75">
      <c r="A727" s="896" t="s">
        <v>49</v>
      </c>
      <c r="B727" s="332">
        <v>1</v>
      </c>
      <c r="C727" s="312" t="s">
        <v>273</v>
      </c>
      <c r="D727" s="292">
        <v>30</v>
      </c>
      <c r="E727" s="292">
        <v>1992</v>
      </c>
      <c r="F727" s="363">
        <v>28.4</v>
      </c>
      <c r="G727" s="363">
        <v>2.6644</v>
      </c>
      <c r="H727" s="363">
        <v>4.8</v>
      </c>
      <c r="I727" s="363">
        <f aca="true" t="shared" si="135" ref="I727:I734">F727-G727-H727</f>
        <v>20.935599999999997</v>
      </c>
      <c r="J727" s="371">
        <v>1576.72</v>
      </c>
      <c r="K727" s="363">
        <v>20.9356</v>
      </c>
      <c r="L727" s="371">
        <v>1576.72</v>
      </c>
      <c r="M727" s="298">
        <f aca="true" t="shared" si="136" ref="M727:M734">K727/L727</f>
        <v>0.013277944086457964</v>
      </c>
      <c r="N727" s="363">
        <v>241.762</v>
      </c>
      <c r="O727" s="297">
        <f aca="true" t="shared" si="137" ref="O727:O734">M727*N727</f>
        <v>3.21010231823025</v>
      </c>
      <c r="P727" s="297">
        <f aca="true" t="shared" si="138" ref="P727:P734">M727*1000*60</f>
        <v>796.6766451874778</v>
      </c>
      <c r="Q727" s="299">
        <f aca="true" t="shared" si="139" ref="Q727:Q734">O727*60</f>
        <v>192.60613909381502</v>
      </c>
      <c r="S727" s="90"/>
      <c r="T727" s="90"/>
    </row>
    <row r="728" spans="1:20" ht="12.75">
      <c r="A728" s="867"/>
      <c r="B728" s="295">
        <v>2</v>
      </c>
      <c r="C728" s="284" t="s">
        <v>269</v>
      </c>
      <c r="D728" s="237">
        <v>50</v>
      </c>
      <c r="E728" s="237">
        <v>1988</v>
      </c>
      <c r="F728" s="300">
        <v>46.3</v>
      </c>
      <c r="G728" s="300">
        <v>4.8753</v>
      </c>
      <c r="H728" s="300">
        <v>7.84</v>
      </c>
      <c r="I728" s="300">
        <f t="shared" si="135"/>
        <v>33.5847</v>
      </c>
      <c r="J728" s="291">
        <v>2389.81</v>
      </c>
      <c r="K728" s="300">
        <v>33.58466</v>
      </c>
      <c r="L728" s="291">
        <v>2389.81</v>
      </c>
      <c r="M728" s="302">
        <f t="shared" si="136"/>
        <v>0.014053276201873788</v>
      </c>
      <c r="N728" s="300">
        <v>241.762</v>
      </c>
      <c r="O728" s="301">
        <f t="shared" si="137"/>
        <v>3.397548161117411</v>
      </c>
      <c r="P728" s="301">
        <f t="shared" si="138"/>
        <v>843.1965721124274</v>
      </c>
      <c r="Q728" s="303">
        <f t="shared" si="139"/>
        <v>203.85288966704465</v>
      </c>
      <c r="S728" s="90"/>
      <c r="T728" s="90"/>
    </row>
    <row r="729" spans="1:20" ht="12.75">
      <c r="A729" s="867"/>
      <c r="B729" s="295">
        <v>3</v>
      </c>
      <c r="C729" s="284" t="s">
        <v>274</v>
      </c>
      <c r="D729" s="237">
        <v>85</v>
      </c>
      <c r="E729" s="237">
        <v>1970</v>
      </c>
      <c r="F729" s="300">
        <v>74.7</v>
      </c>
      <c r="G729" s="300">
        <v>7.42639</v>
      </c>
      <c r="H729" s="300">
        <v>13.6</v>
      </c>
      <c r="I729" s="300">
        <f t="shared" si="135"/>
        <v>53.673610000000004</v>
      </c>
      <c r="J729" s="291">
        <v>3789.83</v>
      </c>
      <c r="K729" s="300">
        <v>53.6736</v>
      </c>
      <c r="L729" s="291">
        <v>3789.83</v>
      </c>
      <c r="M729" s="302">
        <f t="shared" si="136"/>
        <v>0.01416253499497339</v>
      </c>
      <c r="N729" s="300">
        <v>241.762</v>
      </c>
      <c r="O729" s="301">
        <f t="shared" si="137"/>
        <v>3.4239627854547567</v>
      </c>
      <c r="P729" s="301">
        <f t="shared" si="138"/>
        <v>849.7520996984034</v>
      </c>
      <c r="Q729" s="303">
        <f t="shared" si="139"/>
        <v>205.4377671272854</v>
      </c>
      <c r="S729" s="90"/>
      <c r="T729" s="90"/>
    </row>
    <row r="730" spans="1:20" ht="12.75">
      <c r="A730" s="867"/>
      <c r="B730" s="295">
        <v>4</v>
      </c>
      <c r="C730" s="284" t="s">
        <v>272</v>
      </c>
      <c r="D730" s="237">
        <v>60</v>
      </c>
      <c r="E730" s="237">
        <v>1981</v>
      </c>
      <c r="F730" s="300">
        <v>60.4</v>
      </c>
      <c r="G730" s="300">
        <v>5.669</v>
      </c>
      <c r="H730" s="300">
        <v>9.6</v>
      </c>
      <c r="I730" s="300">
        <f t="shared" si="135"/>
        <v>45.131</v>
      </c>
      <c r="J730" s="291">
        <v>3123.05</v>
      </c>
      <c r="K730" s="300">
        <v>45.131</v>
      </c>
      <c r="L730" s="291">
        <v>3123.05</v>
      </c>
      <c r="M730" s="302">
        <f t="shared" si="136"/>
        <v>0.014450937384928194</v>
      </c>
      <c r="N730" s="300">
        <v>241.762</v>
      </c>
      <c r="O730" s="301">
        <f t="shared" si="137"/>
        <v>3.49368752405501</v>
      </c>
      <c r="P730" s="301">
        <f t="shared" si="138"/>
        <v>867.0562430956917</v>
      </c>
      <c r="Q730" s="303">
        <f t="shared" si="139"/>
        <v>209.6212514433006</v>
      </c>
      <c r="S730" s="90"/>
      <c r="T730" s="90"/>
    </row>
    <row r="731" spans="1:20" ht="13.5" customHeight="1">
      <c r="A731" s="867"/>
      <c r="B731" s="295">
        <v>5</v>
      </c>
      <c r="C731" s="284" t="s">
        <v>275</v>
      </c>
      <c r="D731" s="237">
        <v>85</v>
      </c>
      <c r="E731" s="237">
        <v>1970</v>
      </c>
      <c r="F731" s="300">
        <v>81.6</v>
      </c>
      <c r="G731" s="300">
        <v>6.7461</v>
      </c>
      <c r="H731" s="300">
        <v>13.6</v>
      </c>
      <c r="I731" s="300">
        <f t="shared" si="135"/>
        <v>61.253899999999994</v>
      </c>
      <c r="J731" s="291">
        <v>3839.76</v>
      </c>
      <c r="K731" s="300">
        <v>61.2539</v>
      </c>
      <c r="L731" s="291">
        <v>3839.76</v>
      </c>
      <c r="M731" s="302">
        <f t="shared" si="136"/>
        <v>0.015952533491676562</v>
      </c>
      <c r="N731" s="300">
        <v>241.762</v>
      </c>
      <c r="O731" s="301">
        <f t="shared" si="137"/>
        <v>3.856716402014709</v>
      </c>
      <c r="P731" s="301">
        <f t="shared" si="138"/>
        <v>957.1520095005937</v>
      </c>
      <c r="Q731" s="303">
        <f t="shared" si="139"/>
        <v>231.40298412088254</v>
      </c>
      <c r="S731" s="90"/>
      <c r="T731" s="90"/>
    </row>
    <row r="732" spans="1:20" ht="12" customHeight="1">
      <c r="A732" s="867"/>
      <c r="B732" s="295">
        <v>6</v>
      </c>
      <c r="C732" s="284" t="s">
        <v>456</v>
      </c>
      <c r="D732" s="237">
        <v>20</v>
      </c>
      <c r="E732" s="237">
        <v>1994</v>
      </c>
      <c r="F732" s="300">
        <v>23.97</v>
      </c>
      <c r="G732" s="300">
        <v>2.55105</v>
      </c>
      <c r="H732" s="300">
        <v>2.72</v>
      </c>
      <c r="I732" s="300">
        <f t="shared" si="135"/>
        <v>18.69895</v>
      </c>
      <c r="J732" s="291">
        <v>1127.46</v>
      </c>
      <c r="K732" s="300">
        <v>18.699</v>
      </c>
      <c r="L732" s="291">
        <v>1127.46</v>
      </c>
      <c r="M732" s="302">
        <f t="shared" si="136"/>
        <v>0.016585067319461445</v>
      </c>
      <c r="N732" s="300">
        <v>241.762</v>
      </c>
      <c r="O732" s="301">
        <f t="shared" si="137"/>
        <v>4.009639045287638</v>
      </c>
      <c r="P732" s="301">
        <f t="shared" si="138"/>
        <v>995.1040391676867</v>
      </c>
      <c r="Q732" s="303">
        <f t="shared" si="139"/>
        <v>240.57834271725827</v>
      </c>
      <c r="S732" s="90"/>
      <c r="T732" s="90"/>
    </row>
    <row r="733" spans="1:20" ht="12.75">
      <c r="A733" s="867"/>
      <c r="B733" s="295">
        <v>7</v>
      </c>
      <c r="C733" s="284" t="s">
        <v>458</v>
      </c>
      <c r="D733" s="237">
        <v>15</v>
      </c>
      <c r="E733" s="237">
        <v>1992</v>
      </c>
      <c r="F733" s="300">
        <v>19.5</v>
      </c>
      <c r="G733" s="300">
        <v>1.75739</v>
      </c>
      <c r="H733" s="300">
        <v>2.32</v>
      </c>
      <c r="I733" s="300">
        <f t="shared" si="135"/>
        <v>15.422609999999999</v>
      </c>
      <c r="J733" s="291">
        <v>861.65</v>
      </c>
      <c r="K733" s="300">
        <v>15.4226</v>
      </c>
      <c r="L733" s="291">
        <v>861.65</v>
      </c>
      <c r="M733" s="302">
        <f t="shared" si="136"/>
        <v>0.017898914872628097</v>
      </c>
      <c r="N733" s="300">
        <v>241.762</v>
      </c>
      <c r="O733" s="301">
        <f t="shared" si="137"/>
        <v>4.327277457436314</v>
      </c>
      <c r="P733" s="301">
        <f t="shared" si="138"/>
        <v>1073.9348923576858</v>
      </c>
      <c r="Q733" s="303">
        <f t="shared" si="139"/>
        <v>259.63664744617887</v>
      </c>
      <c r="S733" s="90"/>
      <c r="T733" s="90"/>
    </row>
    <row r="734" spans="1:20" ht="12.75">
      <c r="A734" s="867"/>
      <c r="B734" s="295">
        <v>8</v>
      </c>
      <c r="C734" s="284" t="s">
        <v>457</v>
      </c>
      <c r="D734" s="237">
        <v>60</v>
      </c>
      <c r="E734" s="237">
        <v>1985</v>
      </c>
      <c r="F734" s="300">
        <v>85</v>
      </c>
      <c r="G734" s="300">
        <v>6.1792</v>
      </c>
      <c r="H734" s="300">
        <v>9.36</v>
      </c>
      <c r="I734" s="300">
        <f t="shared" si="135"/>
        <v>69.4608</v>
      </c>
      <c r="J734" s="291">
        <v>3842.05</v>
      </c>
      <c r="K734" s="300">
        <v>69.4608</v>
      </c>
      <c r="L734" s="291">
        <v>3842.05</v>
      </c>
      <c r="M734" s="302">
        <f t="shared" si="136"/>
        <v>0.018079098397990656</v>
      </c>
      <c r="N734" s="300">
        <v>241.762</v>
      </c>
      <c r="O734" s="301">
        <f t="shared" si="137"/>
        <v>4.370838986895017</v>
      </c>
      <c r="P734" s="301">
        <f t="shared" si="138"/>
        <v>1084.7459038794393</v>
      </c>
      <c r="Q734" s="303">
        <f t="shared" si="139"/>
        <v>262.250339213701</v>
      </c>
      <c r="S734" s="90"/>
      <c r="T734" s="90"/>
    </row>
    <row r="735" spans="1:20" ht="13.5" thickBot="1">
      <c r="A735" s="869"/>
      <c r="B735" s="296">
        <v>9</v>
      </c>
      <c r="C735" s="288"/>
      <c r="D735" s="251"/>
      <c r="E735" s="251"/>
      <c r="F735" s="571"/>
      <c r="G735" s="304"/>
      <c r="H735" s="304"/>
      <c r="I735" s="304"/>
      <c r="J735" s="293"/>
      <c r="K735" s="304"/>
      <c r="L735" s="293"/>
      <c r="M735" s="306"/>
      <c r="N735" s="305"/>
      <c r="O735" s="251"/>
      <c r="P735" s="251"/>
      <c r="Q735" s="416"/>
      <c r="S735" s="90"/>
      <c r="T735" s="90"/>
    </row>
    <row r="736" spans="1:20" ht="12.75">
      <c r="A736" s="880" t="s">
        <v>34</v>
      </c>
      <c r="B736" s="333">
        <v>1</v>
      </c>
      <c r="C736" s="325" t="s">
        <v>459</v>
      </c>
      <c r="D736" s="83">
        <v>7</v>
      </c>
      <c r="E736" s="83">
        <v>1955</v>
      </c>
      <c r="F736" s="326">
        <v>8.15</v>
      </c>
      <c r="G736" s="326"/>
      <c r="H736" s="326"/>
      <c r="I736" s="326">
        <f aca="true" t="shared" si="140" ref="I736:I742">F736-G736-H736</f>
        <v>8.15</v>
      </c>
      <c r="J736" s="372">
        <v>326.22</v>
      </c>
      <c r="K736" s="326">
        <v>8.15</v>
      </c>
      <c r="L736" s="372">
        <v>326.22</v>
      </c>
      <c r="M736" s="315">
        <f aca="true" t="shared" si="141" ref="M736:M742">K736/L736</f>
        <v>0.024983140212126786</v>
      </c>
      <c r="N736" s="326">
        <v>241.762</v>
      </c>
      <c r="O736" s="316">
        <f aca="true" t="shared" si="142" ref="O736:O742">M736*N736</f>
        <v>6.039973943964196</v>
      </c>
      <c r="P736" s="316">
        <f aca="true" t="shared" si="143" ref="P736:P742">M736*1000*60</f>
        <v>1498.988412727607</v>
      </c>
      <c r="Q736" s="317">
        <f aca="true" t="shared" si="144" ref="Q736:Q742">O736*60</f>
        <v>362.3984366378518</v>
      </c>
      <c r="S736" s="90"/>
      <c r="T736" s="90"/>
    </row>
    <row r="737" spans="1:20" ht="12.75">
      <c r="A737" s="881"/>
      <c r="B737" s="40">
        <v>2</v>
      </c>
      <c r="C737" s="49" t="s">
        <v>277</v>
      </c>
      <c r="D737" s="41">
        <v>9</v>
      </c>
      <c r="E737" s="41">
        <v>1961</v>
      </c>
      <c r="F737" s="327">
        <v>10.17</v>
      </c>
      <c r="G737" s="327"/>
      <c r="H737" s="327"/>
      <c r="I737" s="327">
        <f t="shared" si="140"/>
        <v>10.17</v>
      </c>
      <c r="J737" s="329">
        <v>391.38</v>
      </c>
      <c r="K737" s="327">
        <v>10.17</v>
      </c>
      <c r="L737" s="329">
        <v>391.38</v>
      </c>
      <c r="M737" s="321">
        <f t="shared" si="141"/>
        <v>0.025984976237927334</v>
      </c>
      <c r="N737" s="327">
        <v>241.762</v>
      </c>
      <c r="O737" s="322">
        <f t="shared" si="142"/>
        <v>6.282179825233788</v>
      </c>
      <c r="P737" s="322">
        <f t="shared" si="143"/>
        <v>1559.09857427564</v>
      </c>
      <c r="Q737" s="323">
        <f t="shared" si="144"/>
        <v>376.9307895140273</v>
      </c>
      <c r="S737" s="90"/>
      <c r="T737" s="90"/>
    </row>
    <row r="738" spans="1:20" ht="12.75">
      <c r="A738" s="881"/>
      <c r="B738" s="40">
        <v>3</v>
      </c>
      <c r="C738" s="49" t="s">
        <v>279</v>
      </c>
      <c r="D738" s="41">
        <v>24</v>
      </c>
      <c r="E738" s="41">
        <v>1960</v>
      </c>
      <c r="F738" s="327">
        <v>24</v>
      </c>
      <c r="G738" s="327"/>
      <c r="H738" s="327"/>
      <c r="I738" s="327">
        <f t="shared" si="140"/>
        <v>24</v>
      </c>
      <c r="J738" s="329">
        <v>914.41</v>
      </c>
      <c r="K738" s="327">
        <v>24</v>
      </c>
      <c r="L738" s="329">
        <v>914.41</v>
      </c>
      <c r="M738" s="321">
        <f t="shared" si="141"/>
        <v>0.026246432125632924</v>
      </c>
      <c r="N738" s="327">
        <v>241.762</v>
      </c>
      <c r="O738" s="322">
        <f t="shared" si="142"/>
        <v>6.345389923557267</v>
      </c>
      <c r="P738" s="322">
        <f t="shared" si="143"/>
        <v>1574.7859275379756</v>
      </c>
      <c r="Q738" s="323">
        <f t="shared" si="144"/>
        <v>380.72339541343604</v>
      </c>
      <c r="S738" s="90"/>
      <c r="T738" s="90"/>
    </row>
    <row r="739" spans="1:20" ht="12.75">
      <c r="A739" s="881"/>
      <c r="B739" s="40">
        <v>4</v>
      </c>
      <c r="C739" s="49" t="s">
        <v>460</v>
      </c>
      <c r="D739" s="41">
        <v>24</v>
      </c>
      <c r="E739" s="41">
        <v>1961</v>
      </c>
      <c r="F739" s="327">
        <v>24.5</v>
      </c>
      <c r="G739" s="327"/>
      <c r="H739" s="327"/>
      <c r="I739" s="327">
        <f t="shared" si="140"/>
        <v>24.5</v>
      </c>
      <c r="J739" s="329">
        <v>909.58</v>
      </c>
      <c r="K739" s="327">
        <v>24.5</v>
      </c>
      <c r="L739" s="329">
        <v>909.58</v>
      </c>
      <c r="M739" s="321">
        <f t="shared" si="141"/>
        <v>0.02693550869632138</v>
      </c>
      <c r="N739" s="327">
        <v>241.762</v>
      </c>
      <c r="O739" s="322">
        <f t="shared" si="142"/>
        <v>6.51198245344005</v>
      </c>
      <c r="P739" s="322">
        <f t="shared" si="143"/>
        <v>1616.1305217792826</v>
      </c>
      <c r="Q739" s="323">
        <f t="shared" si="144"/>
        <v>390.71894720640296</v>
      </c>
      <c r="S739" s="90"/>
      <c r="T739" s="90"/>
    </row>
    <row r="740" spans="1:20" ht="12.75">
      <c r="A740" s="881"/>
      <c r="B740" s="40">
        <v>5</v>
      </c>
      <c r="C740" s="49" t="s">
        <v>276</v>
      </c>
      <c r="D740" s="41">
        <v>8</v>
      </c>
      <c r="E740" s="41">
        <v>1976</v>
      </c>
      <c r="F740" s="327">
        <v>11.1</v>
      </c>
      <c r="G740" s="327"/>
      <c r="H740" s="327"/>
      <c r="I740" s="327">
        <f t="shared" si="140"/>
        <v>11.1</v>
      </c>
      <c r="J740" s="329">
        <v>404.24</v>
      </c>
      <c r="K740" s="327">
        <v>11.1</v>
      </c>
      <c r="L740" s="329">
        <v>404.24</v>
      </c>
      <c r="M740" s="321">
        <f t="shared" si="141"/>
        <v>0.02745893528596873</v>
      </c>
      <c r="N740" s="327">
        <v>241.762</v>
      </c>
      <c r="O740" s="322">
        <f t="shared" si="142"/>
        <v>6.638527112606372</v>
      </c>
      <c r="P740" s="322">
        <f t="shared" si="143"/>
        <v>1647.536117158124</v>
      </c>
      <c r="Q740" s="323">
        <f t="shared" si="144"/>
        <v>398.31162675638234</v>
      </c>
      <c r="S740" s="90"/>
      <c r="T740" s="90"/>
    </row>
    <row r="741" spans="1:20" ht="12" customHeight="1">
      <c r="A741" s="881"/>
      <c r="B741" s="40">
        <v>6</v>
      </c>
      <c r="C741" s="49" t="s">
        <v>280</v>
      </c>
      <c r="D741" s="41">
        <v>16</v>
      </c>
      <c r="E741" s="41">
        <v>1964</v>
      </c>
      <c r="F741" s="327">
        <v>19.3</v>
      </c>
      <c r="G741" s="327"/>
      <c r="H741" s="327"/>
      <c r="I741" s="327">
        <f t="shared" si="140"/>
        <v>19.3</v>
      </c>
      <c r="J741" s="329">
        <v>606.77</v>
      </c>
      <c r="K741" s="327">
        <v>17.3087</v>
      </c>
      <c r="L741" s="329">
        <v>606.77</v>
      </c>
      <c r="M741" s="321">
        <f t="shared" si="141"/>
        <v>0.028525965357548994</v>
      </c>
      <c r="N741" s="327">
        <v>241.762</v>
      </c>
      <c r="O741" s="322">
        <f t="shared" si="142"/>
        <v>6.89649443677176</v>
      </c>
      <c r="P741" s="322">
        <f t="shared" si="143"/>
        <v>1711.5579214529396</v>
      </c>
      <c r="Q741" s="323">
        <f t="shared" si="144"/>
        <v>413.7896662063056</v>
      </c>
      <c r="S741" s="90"/>
      <c r="T741" s="90"/>
    </row>
    <row r="742" spans="1:20" ht="12.75">
      <c r="A742" s="881"/>
      <c r="B742" s="40">
        <v>7</v>
      </c>
      <c r="C742" s="49" t="s">
        <v>278</v>
      </c>
      <c r="D742" s="41">
        <v>10</v>
      </c>
      <c r="E742" s="41">
        <v>1938</v>
      </c>
      <c r="F742" s="327">
        <v>11.09</v>
      </c>
      <c r="G742" s="327"/>
      <c r="H742" s="327"/>
      <c r="I742" s="327">
        <f t="shared" si="140"/>
        <v>11.09</v>
      </c>
      <c r="J742" s="329">
        <v>304.82</v>
      </c>
      <c r="K742" s="327">
        <v>8.6953</v>
      </c>
      <c r="L742" s="329">
        <v>304.82</v>
      </c>
      <c r="M742" s="321">
        <f t="shared" si="141"/>
        <v>0.02852601535332327</v>
      </c>
      <c r="N742" s="327">
        <v>241.762</v>
      </c>
      <c r="O742" s="322">
        <f t="shared" si="142"/>
        <v>6.896506523850141</v>
      </c>
      <c r="P742" s="322">
        <f t="shared" si="143"/>
        <v>1711.5609211993963</v>
      </c>
      <c r="Q742" s="323">
        <f t="shared" si="144"/>
        <v>413.79039143100846</v>
      </c>
      <c r="S742" s="90"/>
      <c r="T742" s="90"/>
    </row>
    <row r="743" spans="1:20" ht="12.75">
      <c r="A743" s="881"/>
      <c r="B743" s="41">
        <v>8</v>
      </c>
      <c r="C743" s="85"/>
      <c r="D743" s="41"/>
      <c r="E743" s="41"/>
      <c r="F743" s="407"/>
      <c r="G743" s="327"/>
      <c r="H743" s="327"/>
      <c r="I743" s="327"/>
      <c r="J743" s="329"/>
      <c r="K743" s="322"/>
      <c r="L743" s="329"/>
      <c r="M743" s="321"/>
      <c r="N743" s="322"/>
      <c r="O743" s="322"/>
      <c r="P743" s="322"/>
      <c r="Q743" s="323"/>
      <c r="S743" s="90"/>
      <c r="T743" s="90"/>
    </row>
    <row r="744" spans="1:20" ht="13.5" thickBot="1">
      <c r="A744" s="882"/>
      <c r="B744" s="46">
        <v>9</v>
      </c>
      <c r="C744" s="122"/>
      <c r="D744" s="46"/>
      <c r="E744" s="46"/>
      <c r="F744" s="52"/>
      <c r="G744" s="52"/>
      <c r="H744" s="52"/>
      <c r="I744" s="52"/>
      <c r="J744" s="89"/>
      <c r="K744" s="52"/>
      <c r="L744" s="120"/>
      <c r="M744" s="53"/>
      <c r="N744" s="52"/>
      <c r="O744" s="52"/>
      <c r="P744" s="52"/>
      <c r="Q744" s="88"/>
      <c r="S744" s="90"/>
      <c r="T744" s="90"/>
    </row>
    <row r="745" spans="19:20" ht="12.75">
      <c r="S745" s="90"/>
      <c r="T745" s="90"/>
    </row>
    <row r="746" spans="19:20" ht="12.75">
      <c r="S746" s="90"/>
      <c r="T746" s="90"/>
    </row>
    <row r="747" spans="19:20" ht="12.75">
      <c r="S747" s="90"/>
      <c r="T747" s="90"/>
    </row>
    <row r="748" spans="19:20" ht="12.75">
      <c r="S748" s="90"/>
      <c r="T748" s="90"/>
    </row>
    <row r="749" spans="19:20" ht="12.75">
      <c r="S749" s="90"/>
      <c r="T749" s="90"/>
    </row>
    <row r="750" spans="19:20" ht="12.75">
      <c r="S750" s="90"/>
      <c r="T750" s="90"/>
    </row>
    <row r="751" spans="19:20" ht="12.75">
      <c r="S751" s="90"/>
      <c r="T751" s="90"/>
    </row>
    <row r="752" spans="1:20" ht="15">
      <c r="A752" s="906" t="s">
        <v>43</v>
      </c>
      <c r="B752" s="906"/>
      <c r="C752" s="906"/>
      <c r="D752" s="906"/>
      <c r="E752" s="906"/>
      <c r="F752" s="906"/>
      <c r="G752" s="906"/>
      <c r="H752" s="906"/>
      <c r="I752" s="906"/>
      <c r="J752" s="906"/>
      <c r="K752" s="906"/>
      <c r="L752" s="906"/>
      <c r="M752" s="906"/>
      <c r="N752" s="906"/>
      <c r="O752" s="906"/>
      <c r="P752" s="906"/>
      <c r="Q752" s="906"/>
      <c r="S752" s="90"/>
      <c r="T752" s="90"/>
    </row>
    <row r="753" spans="1:20" ht="13.5" thickBot="1">
      <c r="A753" s="1010" t="s">
        <v>699</v>
      </c>
      <c r="B753" s="1010"/>
      <c r="C753" s="1010"/>
      <c r="D753" s="1010"/>
      <c r="E753" s="1010"/>
      <c r="F753" s="1010"/>
      <c r="G753" s="1010"/>
      <c r="H753" s="1010"/>
      <c r="I753" s="1010"/>
      <c r="J753" s="1010"/>
      <c r="K753" s="1010"/>
      <c r="L753" s="1010"/>
      <c r="M753" s="1010"/>
      <c r="N753" s="1010"/>
      <c r="O753" s="1010"/>
      <c r="P753" s="1010"/>
      <c r="Q753" s="1010"/>
      <c r="S753" s="90"/>
      <c r="T753" s="90"/>
    </row>
    <row r="754" spans="1:20" ht="12.75" customHeight="1">
      <c r="A754" s="887" t="s">
        <v>1</v>
      </c>
      <c r="B754" s="889" t="s">
        <v>0</v>
      </c>
      <c r="C754" s="857" t="s">
        <v>2</v>
      </c>
      <c r="D754" s="857" t="s">
        <v>3</v>
      </c>
      <c r="E754" s="857" t="s">
        <v>13</v>
      </c>
      <c r="F754" s="870" t="s">
        <v>14</v>
      </c>
      <c r="G754" s="871"/>
      <c r="H754" s="871"/>
      <c r="I754" s="872"/>
      <c r="J754" s="857" t="s">
        <v>4</v>
      </c>
      <c r="K754" s="857" t="s">
        <v>15</v>
      </c>
      <c r="L754" s="857" t="s">
        <v>5</v>
      </c>
      <c r="M754" s="857" t="s">
        <v>6</v>
      </c>
      <c r="N754" s="857" t="s">
        <v>16</v>
      </c>
      <c r="O754" s="857" t="s">
        <v>17</v>
      </c>
      <c r="P754" s="962" t="s">
        <v>25</v>
      </c>
      <c r="Q754" s="885" t="s">
        <v>26</v>
      </c>
      <c r="S754" s="90"/>
      <c r="T754" s="90"/>
    </row>
    <row r="755" spans="1:20" s="2" customFormat="1" ht="33.75">
      <c r="A755" s="888"/>
      <c r="B755" s="890"/>
      <c r="C755" s="891"/>
      <c r="D755" s="858"/>
      <c r="E755" s="858"/>
      <c r="F755" s="36" t="s">
        <v>18</v>
      </c>
      <c r="G755" s="36" t="s">
        <v>19</v>
      </c>
      <c r="H755" s="36" t="s">
        <v>20</v>
      </c>
      <c r="I755" s="36" t="s">
        <v>21</v>
      </c>
      <c r="J755" s="858"/>
      <c r="K755" s="858"/>
      <c r="L755" s="858"/>
      <c r="M755" s="858"/>
      <c r="N755" s="858"/>
      <c r="O755" s="858"/>
      <c r="P755" s="963"/>
      <c r="Q755" s="886"/>
      <c r="S755" s="90"/>
      <c r="T755" s="90"/>
    </row>
    <row r="756" spans="1:20" s="3" customFormat="1" ht="13.5" customHeight="1" thickBot="1">
      <c r="A756" s="901"/>
      <c r="B756" s="902"/>
      <c r="C756" s="903"/>
      <c r="D756" s="60" t="s">
        <v>7</v>
      </c>
      <c r="E756" s="60" t="s">
        <v>8</v>
      </c>
      <c r="F756" s="60" t="s">
        <v>9</v>
      </c>
      <c r="G756" s="60" t="s">
        <v>9</v>
      </c>
      <c r="H756" s="60" t="s">
        <v>9</v>
      </c>
      <c r="I756" s="60" t="s">
        <v>9</v>
      </c>
      <c r="J756" s="60" t="s">
        <v>22</v>
      </c>
      <c r="K756" s="60" t="s">
        <v>9</v>
      </c>
      <c r="L756" s="60" t="s">
        <v>22</v>
      </c>
      <c r="M756" s="60" t="s">
        <v>133</v>
      </c>
      <c r="N756" s="60" t="s">
        <v>10</v>
      </c>
      <c r="O756" s="60" t="s">
        <v>134</v>
      </c>
      <c r="P756" s="60" t="s">
        <v>27</v>
      </c>
      <c r="Q756" s="62" t="s">
        <v>28</v>
      </c>
      <c r="S756" s="90"/>
      <c r="T756" s="90"/>
    </row>
    <row r="757" spans="1:20" ht="11.25" customHeight="1">
      <c r="A757" s="967" t="s">
        <v>11</v>
      </c>
      <c r="B757" s="30">
        <v>1</v>
      </c>
      <c r="C757" s="64" t="s">
        <v>700</v>
      </c>
      <c r="D757" s="63">
        <v>45</v>
      </c>
      <c r="E757" s="63">
        <v>1990</v>
      </c>
      <c r="F757" s="255">
        <f>G757+H757+I757</f>
        <v>21.237000000000002</v>
      </c>
      <c r="G757" s="255">
        <v>4.577</v>
      </c>
      <c r="H757" s="255">
        <v>7.2</v>
      </c>
      <c r="I757" s="255">
        <v>9.46</v>
      </c>
      <c r="J757" s="96">
        <v>2333.65</v>
      </c>
      <c r="K757" s="255">
        <f aca="true" t="shared" si="145" ref="K757:L760">I757</f>
        <v>9.46</v>
      </c>
      <c r="L757" s="96">
        <f t="shared" si="145"/>
        <v>2333.65</v>
      </c>
      <c r="M757" s="257">
        <f>K757/L757</f>
        <v>0.004053735564459109</v>
      </c>
      <c r="N757" s="256">
        <v>216.91</v>
      </c>
      <c r="O757" s="258">
        <f>M757*N757</f>
        <v>0.8792957812868253</v>
      </c>
      <c r="P757" s="258">
        <f>M757*60*1000</f>
        <v>243.22413386754656</v>
      </c>
      <c r="Q757" s="259">
        <f>P757*N757/1000</f>
        <v>52.75774687720952</v>
      </c>
      <c r="S757" s="90"/>
      <c r="T757" s="90"/>
    </row>
    <row r="758" spans="1:20" ht="12.75">
      <c r="A758" s="968"/>
      <c r="B758" s="31">
        <v>2</v>
      </c>
      <c r="C758" s="16" t="s">
        <v>701</v>
      </c>
      <c r="D758" s="31">
        <v>45</v>
      </c>
      <c r="E758" s="31">
        <v>1974</v>
      </c>
      <c r="F758" s="261">
        <f>G758+H758+I758</f>
        <v>23.299999999999997</v>
      </c>
      <c r="G758" s="261">
        <v>5.717</v>
      </c>
      <c r="H758" s="261">
        <v>7.2</v>
      </c>
      <c r="I758" s="261">
        <v>10.383</v>
      </c>
      <c r="J758" s="180">
        <v>2307.02</v>
      </c>
      <c r="K758" s="261">
        <f t="shared" si="145"/>
        <v>10.383</v>
      </c>
      <c r="L758" s="180">
        <f t="shared" si="145"/>
        <v>2307.02</v>
      </c>
      <c r="M758" s="137">
        <f>K758/L758</f>
        <v>0.00450061117805654</v>
      </c>
      <c r="N758" s="136">
        <v>216.91</v>
      </c>
      <c r="O758" s="136">
        <f>M758*N758</f>
        <v>0.9762275706322441</v>
      </c>
      <c r="P758" s="258">
        <f>M758*60*1000</f>
        <v>270.0366706833924</v>
      </c>
      <c r="Q758" s="138">
        <f>P758*N758/1000</f>
        <v>58.57365423793464</v>
      </c>
      <c r="S758" s="90"/>
      <c r="T758" s="90"/>
    </row>
    <row r="759" spans="1:20" ht="12.75">
      <c r="A759" s="968"/>
      <c r="B759" s="31">
        <v>3</v>
      </c>
      <c r="C759" s="16" t="s">
        <v>702</v>
      </c>
      <c r="D759" s="31">
        <v>39</v>
      </c>
      <c r="E759" s="31">
        <v>1992</v>
      </c>
      <c r="F759" s="261">
        <f>G759+H759+I759</f>
        <v>24.636000000000003</v>
      </c>
      <c r="G759" s="261">
        <v>3.586</v>
      </c>
      <c r="H759" s="261">
        <v>6.4</v>
      </c>
      <c r="I759" s="261">
        <v>14.65</v>
      </c>
      <c r="J759" s="180">
        <v>2286.95</v>
      </c>
      <c r="K759" s="261">
        <f t="shared" si="145"/>
        <v>14.65</v>
      </c>
      <c r="L759" s="180">
        <f t="shared" si="145"/>
        <v>2286.95</v>
      </c>
      <c r="M759" s="137">
        <f>K759/L759</f>
        <v>0.006405911803931</v>
      </c>
      <c r="N759" s="136">
        <v>216.91</v>
      </c>
      <c r="O759" s="136">
        <f>M759*N759</f>
        <v>1.3895063293906733</v>
      </c>
      <c r="P759" s="258">
        <f>M759*60*1000</f>
        <v>384.35470823585996</v>
      </c>
      <c r="Q759" s="138">
        <f>P759*N759/1000</f>
        <v>83.37037976344038</v>
      </c>
      <c r="S759" s="90"/>
      <c r="T759" s="90"/>
    </row>
    <row r="760" spans="1:20" ht="12.75">
      <c r="A760" s="968"/>
      <c r="B760" s="31">
        <v>4</v>
      </c>
      <c r="C760" s="16" t="s">
        <v>703</v>
      </c>
      <c r="D760" s="31">
        <v>60</v>
      </c>
      <c r="E760" s="31">
        <v>1967</v>
      </c>
      <c r="F760" s="261">
        <f>G760+H760+I760</f>
        <v>35.643</v>
      </c>
      <c r="G760" s="261">
        <v>4.402</v>
      </c>
      <c r="H760" s="261">
        <v>9.6</v>
      </c>
      <c r="I760" s="261">
        <v>21.641</v>
      </c>
      <c r="J760" s="180">
        <v>2715.01</v>
      </c>
      <c r="K760" s="261">
        <f t="shared" si="145"/>
        <v>21.641</v>
      </c>
      <c r="L760" s="180">
        <f t="shared" si="145"/>
        <v>2715.01</v>
      </c>
      <c r="M760" s="137">
        <f>K760/L760</f>
        <v>0.007970873035458431</v>
      </c>
      <c r="N760" s="136">
        <v>216.91</v>
      </c>
      <c r="O760" s="136">
        <f>M760*N760</f>
        <v>1.7289620701212882</v>
      </c>
      <c r="P760" s="258">
        <f>M760*60*1000</f>
        <v>478.2523821275059</v>
      </c>
      <c r="Q760" s="138">
        <f>P760*N760/1000</f>
        <v>103.7377242072773</v>
      </c>
      <c r="S760" s="90"/>
      <c r="T760" s="90"/>
    </row>
    <row r="761" spans="1:20" ht="12.75">
      <c r="A761" s="968"/>
      <c r="B761" s="31">
        <v>5</v>
      </c>
      <c r="C761" s="16"/>
      <c r="D761" s="31"/>
      <c r="E761" s="31"/>
      <c r="F761" s="261"/>
      <c r="G761" s="261"/>
      <c r="H761" s="261"/>
      <c r="I761" s="261"/>
      <c r="J761" s="180"/>
      <c r="K761" s="261"/>
      <c r="L761" s="180"/>
      <c r="M761" s="137"/>
      <c r="N761" s="136"/>
      <c r="O761" s="136"/>
      <c r="P761" s="136"/>
      <c r="Q761" s="138"/>
      <c r="S761" s="90"/>
      <c r="T761" s="90"/>
    </row>
    <row r="762" spans="1:20" ht="12.75">
      <c r="A762" s="968"/>
      <c r="B762" s="31">
        <v>6</v>
      </c>
      <c r="C762" s="16"/>
      <c r="D762" s="31"/>
      <c r="E762" s="31"/>
      <c r="F762" s="261"/>
      <c r="G762" s="261"/>
      <c r="H762" s="261"/>
      <c r="I762" s="261"/>
      <c r="J762" s="180"/>
      <c r="K762" s="261"/>
      <c r="L762" s="180"/>
      <c r="M762" s="137"/>
      <c r="N762" s="31"/>
      <c r="O762" s="31"/>
      <c r="P762" s="136"/>
      <c r="Q762" s="138"/>
      <c r="S762" s="90"/>
      <c r="T762" s="90"/>
    </row>
    <row r="763" spans="1:20" ht="12.75">
      <c r="A763" s="968"/>
      <c r="B763" s="31">
        <v>7</v>
      </c>
      <c r="C763" s="16"/>
      <c r="D763" s="31"/>
      <c r="E763" s="31"/>
      <c r="F763" s="261"/>
      <c r="G763" s="261"/>
      <c r="H763" s="261"/>
      <c r="I763" s="261"/>
      <c r="J763" s="180"/>
      <c r="K763" s="261"/>
      <c r="L763" s="180"/>
      <c r="M763" s="137"/>
      <c r="N763" s="136"/>
      <c r="O763" s="136"/>
      <c r="P763" s="136"/>
      <c r="Q763" s="138"/>
      <c r="S763" s="90"/>
      <c r="T763" s="90"/>
    </row>
    <row r="764" spans="1:20" ht="12.75">
      <c r="A764" s="968"/>
      <c r="B764" s="31">
        <v>8</v>
      </c>
      <c r="C764" s="16"/>
      <c r="D764" s="31"/>
      <c r="E764" s="31"/>
      <c r="F764" s="261"/>
      <c r="G764" s="261"/>
      <c r="H764" s="261"/>
      <c r="I764" s="261"/>
      <c r="J764" s="180"/>
      <c r="K764" s="261"/>
      <c r="L764" s="180"/>
      <c r="M764" s="137"/>
      <c r="N764" s="136"/>
      <c r="O764" s="136"/>
      <c r="P764" s="136"/>
      <c r="Q764" s="138"/>
      <c r="S764" s="90"/>
      <c r="T764" s="90"/>
    </row>
    <row r="765" spans="1:20" ht="12.75">
      <c r="A765" s="968"/>
      <c r="B765" s="31">
        <v>9</v>
      </c>
      <c r="C765" s="16"/>
      <c r="D765" s="31"/>
      <c r="E765" s="31"/>
      <c r="F765" s="261"/>
      <c r="G765" s="261"/>
      <c r="H765" s="261"/>
      <c r="I765" s="261"/>
      <c r="J765" s="180"/>
      <c r="K765" s="261"/>
      <c r="L765" s="180"/>
      <c r="M765" s="137"/>
      <c r="N765" s="136"/>
      <c r="O765" s="136"/>
      <c r="P765" s="136"/>
      <c r="Q765" s="138"/>
      <c r="S765" s="90"/>
      <c r="T765" s="90"/>
    </row>
    <row r="766" spans="1:20" ht="13.5" thickBot="1">
      <c r="A766" s="968"/>
      <c r="B766" s="94" t="s">
        <v>44</v>
      </c>
      <c r="C766" s="66"/>
      <c r="D766" s="65"/>
      <c r="E766" s="65"/>
      <c r="F766" s="220"/>
      <c r="G766" s="220"/>
      <c r="H766" s="220"/>
      <c r="I766" s="220"/>
      <c r="J766" s="349"/>
      <c r="K766" s="220"/>
      <c r="L766" s="349"/>
      <c r="M766" s="140"/>
      <c r="N766" s="139"/>
      <c r="O766" s="139"/>
      <c r="P766" s="139"/>
      <c r="Q766" s="141"/>
      <c r="S766" s="90"/>
      <c r="T766" s="90"/>
    </row>
    <row r="767" spans="1:20" ht="12.75">
      <c r="A767" s="952" t="s">
        <v>29</v>
      </c>
      <c r="B767" s="33">
        <v>1</v>
      </c>
      <c r="C767" s="34" t="s">
        <v>704</v>
      </c>
      <c r="D767" s="35">
        <v>45</v>
      </c>
      <c r="E767" s="35">
        <v>1990</v>
      </c>
      <c r="F767" s="272">
        <f>G767+H767+I767</f>
        <v>40.294</v>
      </c>
      <c r="G767" s="272">
        <v>4.592</v>
      </c>
      <c r="H767" s="272">
        <v>7.2</v>
      </c>
      <c r="I767" s="273">
        <v>28.502</v>
      </c>
      <c r="J767" s="578">
        <v>2350.42</v>
      </c>
      <c r="K767" s="272">
        <f aca="true" t="shared" si="146" ref="K767:L770">I767</f>
        <v>28.502</v>
      </c>
      <c r="L767" s="578">
        <f t="shared" si="146"/>
        <v>2350.42</v>
      </c>
      <c r="M767" s="151">
        <f>K767/L767</f>
        <v>0.012126343376928379</v>
      </c>
      <c r="N767" s="152">
        <v>216.91</v>
      </c>
      <c r="O767" s="152">
        <f>M767*N767</f>
        <v>2.6303251418895344</v>
      </c>
      <c r="P767" s="152">
        <f>M767*60*1000</f>
        <v>727.5806026157027</v>
      </c>
      <c r="Q767" s="174">
        <f>P767*N767/1000</f>
        <v>157.81950851337209</v>
      </c>
      <c r="S767" s="90"/>
      <c r="T767" s="90"/>
    </row>
    <row r="768" spans="1:20" ht="12.75">
      <c r="A768" s="953"/>
      <c r="B768" s="35">
        <v>2</v>
      </c>
      <c r="C768" s="34" t="s">
        <v>705</v>
      </c>
      <c r="D768" s="35">
        <v>45</v>
      </c>
      <c r="E768" s="35">
        <v>1988</v>
      </c>
      <c r="F768" s="273">
        <f>G768+H768+I768</f>
        <v>40.571</v>
      </c>
      <c r="G768" s="273">
        <v>4.999</v>
      </c>
      <c r="H768" s="273">
        <v>7.2</v>
      </c>
      <c r="I768" s="273">
        <v>28.372</v>
      </c>
      <c r="J768" s="121">
        <v>2336.43</v>
      </c>
      <c r="K768" s="273">
        <f t="shared" si="146"/>
        <v>28.372</v>
      </c>
      <c r="L768" s="121">
        <f t="shared" si="146"/>
        <v>2336.43</v>
      </c>
      <c r="M768" s="151">
        <f>K768/L768</f>
        <v>0.01214331266076878</v>
      </c>
      <c r="N768" s="142">
        <v>216.91</v>
      </c>
      <c r="O768" s="152">
        <f>M768*N768</f>
        <v>2.634005949247356</v>
      </c>
      <c r="P768" s="152">
        <f>M768*60*1000</f>
        <v>728.5987596461267</v>
      </c>
      <c r="Q768" s="174">
        <f>P768*N768/1000</f>
        <v>158.04035695484134</v>
      </c>
      <c r="S768" s="90"/>
      <c r="T768" s="90"/>
    </row>
    <row r="769" spans="1:20" ht="12.75">
      <c r="A769" s="953"/>
      <c r="B769" s="35">
        <v>3</v>
      </c>
      <c r="C769" s="34" t="s">
        <v>461</v>
      </c>
      <c r="D769" s="35">
        <v>45</v>
      </c>
      <c r="E769" s="35">
        <v>1990</v>
      </c>
      <c r="F769" s="273">
        <f>G769+H769+I769</f>
        <v>40.569</v>
      </c>
      <c r="G769" s="273">
        <v>5.108</v>
      </c>
      <c r="H769" s="273">
        <v>7.2</v>
      </c>
      <c r="I769" s="273">
        <v>28.261</v>
      </c>
      <c r="J769" s="121">
        <v>2316.6</v>
      </c>
      <c r="K769" s="273">
        <f t="shared" si="146"/>
        <v>28.261</v>
      </c>
      <c r="L769" s="121">
        <f t="shared" si="146"/>
        <v>2316.6</v>
      </c>
      <c r="M769" s="143">
        <f>K769/L769</f>
        <v>0.012199343866010532</v>
      </c>
      <c r="N769" s="142">
        <v>216.91</v>
      </c>
      <c r="O769" s="152">
        <f>M769*N769</f>
        <v>2.6461596779763443</v>
      </c>
      <c r="P769" s="152">
        <f>M769*60*1000</f>
        <v>731.9606319606319</v>
      </c>
      <c r="Q769" s="172">
        <f>P769*N769/1000</f>
        <v>158.76958067858064</v>
      </c>
      <c r="S769" s="90"/>
      <c r="T769" s="90"/>
    </row>
    <row r="770" spans="1:20" ht="12.75">
      <c r="A770" s="953"/>
      <c r="B770" s="35">
        <v>4</v>
      </c>
      <c r="C770" s="34" t="s">
        <v>706</v>
      </c>
      <c r="D770" s="35">
        <v>40</v>
      </c>
      <c r="E770" s="35">
        <v>1989</v>
      </c>
      <c r="F770" s="273">
        <f>G770+H770+I770</f>
        <v>37.09</v>
      </c>
      <c r="G770" s="273">
        <v>3.722</v>
      </c>
      <c r="H770" s="273">
        <v>6.4</v>
      </c>
      <c r="I770" s="273">
        <v>26.968</v>
      </c>
      <c r="J770" s="121">
        <v>2207.95</v>
      </c>
      <c r="K770" s="273">
        <f t="shared" si="146"/>
        <v>26.968</v>
      </c>
      <c r="L770" s="121">
        <f t="shared" si="146"/>
        <v>2207.95</v>
      </c>
      <c r="M770" s="143">
        <f>K770/L770</f>
        <v>0.012214044702099233</v>
      </c>
      <c r="N770" s="142">
        <v>216.91</v>
      </c>
      <c r="O770" s="142">
        <f>M770*N770</f>
        <v>2.6493484363323447</v>
      </c>
      <c r="P770" s="152">
        <f>M770*60*1000</f>
        <v>732.842682125954</v>
      </c>
      <c r="Q770" s="172">
        <f>P770*N770/1000</f>
        <v>158.96090617994068</v>
      </c>
      <c r="S770" s="90"/>
      <c r="T770" s="90"/>
    </row>
    <row r="771" spans="1:20" ht="12.75">
      <c r="A771" s="953"/>
      <c r="B771" s="35">
        <v>5</v>
      </c>
      <c r="C771" s="34"/>
      <c r="D771" s="144"/>
      <c r="E771" s="144"/>
      <c r="F771" s="366"/>
      <c r="G771" s="366"/>
      <c r="H771" s="273"/>
      <c r="I771" s="273"/>
      <c r="J771" s="121"/>
      <c r="K771" s="273"/>
      <c r="L771" s="121"/>
      <c r="M771" s="143"/>
      <c r="N771" s="142"/>
      <c r="O771" s="142"/>
      <c r="P771" s="142"/>
      <c r="Q771" s="172"/>
      <c r="S771" s="90"/>
      <c r="T771" s="90"/>
    </row>
    <row r="772" spans="1:20" ht="12.75">
      <c r="A772" s="953"/>
      <c r="B772" s="35">
        <v>6</v>
      </c>
      <c r="C772" s="34"/>
      <c r="D772" s="35"/>
      <c r="E772" s="35"/>
      <c r="F772" s="273"/>
      <c r="G772" s="273"/>
      <c r="H772" s="273"/>
      <c r="I772" s="273"/>
      <c r="J772" s="121"/>
      <c r="K772" s="273"/>
      <c r="L772" s="121"/>
      <c r="M772" s="143"/>
      <c r="N772" s="143"/>
      <c r="O772" s="142"/>
      <c r="P772" s="142"/>
      <c r="Q772" s="172"/>
      <c r="S772" s="90"/>
      <c r="T772" s="90"/>
    </row>
    <row r="773" spans="1:20" ht="12.75">
      <c r="A773" s="953"/>
      <c r="B773" s="35">
        <v>7</v>
      </c>
      <c r="C773" s="34"/>
      <c r="D773" s="35"/>
      <c r="E773" s="35"/>
      <c r="F773" s="273"/>
      <c r="G773" s="273"/>
      <c r="H773" s="273"/>
      <c r="I773" s="273"/>
      <c r="J773" s="121"/>
      <c r="K773" s="273"/>
      <c r="L773" s="121"/>
      <c r="M773" s="143"/>
      <c r="N773" s="142"/>
      <c r="O773" s="142"/>
      <c r="P773" s="142"/>
      <c r="Q773" s="172"/>
      <c r="S773" s="90"/>
      <c r="T773" s="90"/>
    </row>
    <row r="774" spans="1:20" ht="12.75">
      <c r="A774" s="953"/>
      <c r="B774" s="35">
        <v>8</v>
      </c>
      <c r="C774" s="34"/>
      <c r="D774" s="35"/>
      <c r="E774" s="35"/>
      <c r="F774" s="273"/>
      <c r="G774" s="273"/>
      <c r="H774" s="273"/>
      <c r="I774" s="273"/>
      <c r="J774" s="121"/>
      <c r="K774" s="273"/>
      <c r="L774" s="121"/>
      <c r="M774" s="143"/>
      <c r="N774" s="142"/>
      <c r="O774" s="142"/>
      <c r="P774" s="142"/>
      <c r="Q774" s="172"/>
      <c r="S774" s="90"/>
      <c r="T774" s="90"/>
    </row>
    <row r="775" spans="1:20" ht="12.75">
      <c r="A775" s="953"/>
      <c r="B775" s="35">
        <v>9</v>
      </c>
      <c r="C775" s="34"/>
      <c r="D775" s="35"/>
      <c r="E775" s="35"/>
      <c r="F775" s="273"/>
      <c r="G775" s="273"/>
      <c r="H775" s="273"/>
      <c r="I775" s="273"/>
      <c r="J775" s="121"/>
      <c r="K775" s="273"/>
      <c r="L775" s="121"/>
      <c r="M775" s="143"/>
      <c r="N775" s="142"/>
      <c r="O775" s="142"/>
      <c r="P775" s="142"/>
      <c r="Q775" s="172"/>
      <c r="S775" s="90"/>
      <c r="T775" s="90"/>
    </row>
    <row r="776" spans="1:20" ht="13.5" customHeight="1" thickBot="1">
      <c r="A776" s="954"/>
      <c r="B776" s="38" t="s">
        <v>40</v>
      </c>
      <c r="C776" s="86"/>
      <c r="D776" s="38"/>
      <c r="E776" s="38"/>
      <c r="F776" s="277"/>
      <c r="G776" s="277"/>
      <c r="H776" s="277"/>
      <c r="I776" s="277"/>
      <c r="J776" s="188"/>
      <c r="K776" s="277"/>
      <c r="L776" s="188"/>
      <c r="M776" s="222"/>
      <c r="N776" s="175"/>
      <c r="O776" s="175"/>
      <c r="P776" s="175"/>
      <c r="Q776" s="176"/>
      <c r="S776" s="90"/>
      <c r="T776" s="90"/>
    </row>
    <row r="777" spans="1:20" ht="12.75">
      <c r="A777" s="955" t="s">
        <v>30</v>
      </c>
      <c r="B777" s="236">
        <v>1</v>
      </c>
      <c r="C777" s="282" t="s">
        <v>707</v>
      </c>
      <c r="D777" s="236">
        <v>40</v>
      </c>
      <c r="E777" s="236">
        <v>1994</v>
      </c>
      <c r="F777" s="567">
        <f>G777+H777+I777</f>
        <v>42.951</v>
      </c>
      <c r="G777" s="567">
        <v>5.162</v>
      </c>
      <c r="H777" s="567">
        <v>6.4</v>
      </c>
      <c r="I777" s="567">
        <v>31.389</v>
      </c>
      <c r="J777" s="580">
        <v>2224.9</v>
      </c>
      <c r="K777" s="567">
        <f aca="true" t="shared" si="147" ref="K777:L780">I777</f>
        <v>31.389</v>
      </c>
      <c r="L777" s="291">
        <f t="shared" si="147"/>
        <v>2224.9</v>
      </c>
      <c r="M777" s="298">
        <f>K777/L777</f>
        <v>0.01410804979999101</v>
      </c>
      <c r="N777" s="297">
        <v>216.91</v>
      </c>
      <c r="O777" s="297">
        <f>M777*N777</f>
        <v>3.06017708211605</v>
      </c>
      <c r="P777" s="297">
        <f>M777*60*1000</f>
        <v>846.4829879994606</v>
      </c>
      <c r="Q777" s="299">
        <f>P777*N777/1000</f>
        <v>183.610624926963</v>
      </c>
      <c r="S777" s="90"/>
      <c r="T777" s="90"/>
    </row>
    <row r="778" spans="1:20" ht="12.75">
      <c r="A778" s="957"/>
      <c r="B778" s="237">
        <v>2</v>
      </c>
      <c r="C778" s="284" t="s">
        <v>708</v>
      </c>
      <c r="D778" s="237">
        <v>32</v>
      </c>
      <c r="E778" s="237">
        <v>1964</v>
      </c>
      <c r="F778" s="300">
        <f>G778+H778+I778</f>
        <v>24.566</v>
      </c>
      <c r="G778" s="300">
        <v>2.133</v>
      </c>
      <c r="H778" s="300">
        <v>5.12</v>
      </c>
      <c r="I778" s="300">
        <v>17.313</v>
      </c>
      <c r="J778" s="291">
        <v>1222.47</v>
      </c>
      <c r="K778" s="300">
        <f t="shared" si="147"/>
        <v>17.313</v>
      </c>
      <c r="L778" s="291">
        <f t="shared" si="147"/>
        <v>1222.47</v>
      </c>
      <c r="M778" s="302">
        <f>K778/L778</f>
        <v>0.014162310731551693</v>
      </c>
      <c r="N778" s="301">
        <v>216.91</v>
      </c>
      <c r="O778" s="301">
        <f>M778*N778</f>
        <v>3.0719468207808776</v>
      </c>
      <c r="P778" s="297">
        <f>M778*60*1000</f>
        <v>849.7386438931017</v>
      </c>
      <c r="Q778" s="303">
        <f>P778*N778/1000</f>
        <v>184.31680924685267</v>
      </c>
      <c r="S778" s="90"/>
      <c r="T778" s="90"/>
    </row>
    <row r="779" spans="1:20" ht="12.75">
      <c r="A779" s="957"/>
      <c r="B779" s="237">
        <v>3</v>
      </c>
      <c r="C779" s="284" t="s">
        <v>462</v>
      </c>
      <c r="D779" s="237">
        <v>45</v>
      </c>
      <c r="E779" s="237">
        <v>1970</v>
      </c>
      <c r="F779" s="300">
        <f>G779+H779+I779</f>
        <v>37.003</v>
      </c>
      <c r="G779" s="300">
        <v>2.445</v>
      </c>
      <c r="H779" s="300">
        <v>7.2</v>
      </c>
      <c r="I779" s="300">
        <v>27.358</v>
      </c>
      <c r="J779" s="291">
        <v>1913.38</v>
      </c>
      <c r="K779" s="300">
        <f t="shared" si="147"/>
        <v>27.358</v>
      </c>
      <c r="L779" s="291">
        <f t="shared" si="147"/>
        <v>1913.38</v>
      </c>
      <c r="M779" s="302">
        <f>K779/L779</f>
        <v>0.014298257533788375</v>
      </c>
      <c r="N779" s="301">
        <v>216.91</v>
      </c>
      <c r="O779" s="301">
        <f>M779*N779</f>
        <v>3.101435041654036</v>
      </c>
      <c r="P779" s="297">
        <f>M779*60*1000</f>
        <v>857.8954520273024</v>
      </c>
      <c r="Q779" s="303">
        <f>P779*N779/1000</f>
        <v>186.08610249924217</v>
      </c>
      <c r="S779" s="90"/>
      <c r="T779" s="90"/>
    </row>
    <row r="780" spans="1:20" ht="12.75">
      <c r="A780" s="957"/>
      <c r="B780" s="237">
        <v>4</v>
      </c>
      <c r="C780" s="284" t="s">
        <v>709</v>
      </c>
      <c r="D780" s="237">
        <v>32</v>
      </c>
      <c r="E780" s="237">
        <v>1964</v>
      </c>
      <c r="F780" s="300">
        <f>G780+H780+I780</f>
        <v>24.844</v>
      </c>
      <c r="G780" s="300">
        <v>1.956</v>
      </c>
      <c r="H780" s="300">
        <v>5.12</v>
      </c>
      <c r="I780" s="300">
        <v>17.768</v>
      </c>
      <c r="J780" s="291">
        <v>1207.11</v>
      </c>
      <c r="K780" s="300">
        <f t="shared" si="147"/>
        <v>17.768</v>
      </c>
      <c r="L780" s="291">
        <f t="shared" si="147"/>
        <v>1207.11</v>
      </c>
      <c r="M780" s="302">
        <f>K780/L780</f>
        <v>0.014719453902295567</v>
      </c>
      <c r="N780" s="301">
        <v>216.91</v>
      </c>
      <c r="O780" s="301">
        <f>M780*N780</f>
        <v>3.1927967459469313</v>
      </c>
      <c r="P780" s="297">
        <f>M780*60*1000</f>
        <v>883.167234137734</v>
      </c>
      <c r="Q780" s="303">
        <f>P780*N780/1000</f>
        <v>191.56780475681586</v>
      </c>
      <c r="S780" s="90"/>
      <c r="T780" s="90"/>
    </row>
    <row r="781" spans="1:20" ht="12.75">
      <c r="A781" s="957"/>
      <c r="B781" s="237">
        <v>5</v>
      </c>
      <c r="C781" s="346"/>
      <c r="D781" s="237"/>
      <c r="E781" s="237"/>
      <c r="F781" s="300"/>
      <c r="G781" s="300"/>
      <c r="H781" s="300"/>
      <c r="I781" s="300"/>
      <c r="J781" s="291"/>
      <c r="K781" s="300"/>
      <c r="L781" s="291"/>
      <c r="M781" s="302"/>
      <c r="N781" s="301"/>
      <c r="O781" s="301"/>
      <c r="P781" s="301"/>
      <c r="Q781" s="303"/>
      <c r="S781" s="90"/>
      <c r="T781" s="90"/>
    </row>
    <row r="782" spans="1:20" ht="12.75">
      <c r="A782" s="957"/>
      <c r="B782" s="237">
        <v>6</v>
      </c>
      <c r="C782" s="284"/>
      <c r="D782" s="237"/>
      <c r="E782" s="237"/>
      <c r="F782" s="300"/>
      <c r="G782" s="300"/>
      <c r="H782" s="300"/>
      <c r="I782" s="300"/>
      <c r="J782" s="291"/>
      <c r="K782" s="300"/>
      <c r="L782" s="291"/>
      <c r="M782" s="302"/>
      <c r="N782" s="301"/>
      <c r="O782" s="301"/>
      <c r="P782" s="301"/>
      <c r="Q782" s="303"/>
      <c r="S782" s="90"/>
      <c r="T782" s="90"/>
    </row>
    <row r="783" spans="1:20" ht="12.75">
      <c r="A783" s="957"/>
      <c r="B783" s="237">
        <v>7</v>
      </c>
      <c r="C783" s="346"/>
      <c r="D783" s="237"/>
      <c r="E783" s="237"/>
      <c r="F783" s="300"/>
      <c r="G783" s="300"/>
      <c r="H783" s="300"/>
      <c r="I783" s="300"/>
      <c r="J783" s="291"/>
      <c r="K783" s="300"/>
      <c r="L783" s="291"/>
      <c r="M783" s="302"/>
      <c r="N783" s="301"/>
      <c r="O783" s="301"/>
      <c r="P783" s="301"/>
      <c r="Q783" s="303"/>
      <c r="S783" s="90"/>
      <c r="T783" s="90"/>
    </row>
    <row r="784" spans="1:20" ht="12.75">
      <c r="A784" s="957"/>
      <c r="B784" s="237">
        <v>8</v>
      </c>
      <c r="C784" s="346"/>
      <c r="D784" s="237"/>
      <c r="E784" s="237"/>
      <c r="F784" s="300"/>
      <c r="G784" s="300"/>
      <c r="H784" s="300"/>
      <c r="I784" s="300"/>
      <c r="J784" s="291"/>
      <c r="K784" s="300"/>
      <c r="L784" s="291"/>
      <c r="M784" s="302"/>
      <c r="N784" s="301"/>
      <c r="O784" s="301"/>
      <c r="P784" s="301"/>
      <c r="Q784" s="303"/>
      <c r="S784" s="90"/>
      <c r="T784" s="90"/>
    </row>
    <row r="785" spans="1:20" ht="12.75">
      <c r="A785" s="957"/>
      <c r="B785" s="237">
        <v>9</v>
      </c>
      <c r="C785" s="346"/>
      <c r="D785" s="237"/>
      <c r="E785" s="237"/>
      <c r="F785" s="300"/>
      <c r="G785" s="300"/>
      <c r="H785" s="300"/>
      <c r="I785" s="300"/>
      <c r="J785" s="291"/>
      <c r="K785" s="300"/>
      <c r="L785" s="291"/>
      <c r="M785" s="302"/>
      <c r="N785" s="301"/>
      <c r="O785" s="301"/>
      <c r="P785" s="301"/>
      <c r="Q785" s="303"/>
      <c r="S785" s="90"/>
      <c r="T785" s="90"/>
    </row>
    <row r="786" spans="1:20" ht="13.5" thickBot="1">
      <c r="A786" s="959"/>
      <c r="B786" s="251" t="s">
        <v>40</v>
      </c>
      <c r="C786" s="364"/>
      <c r="D786" s="251"/>
      <c r="E786" s="251"/>
      <c r="F786" s="304"/>
      <c r="G786" s="304"/>
      <c r="H786" s="304"/>
      <c r="I786" s="304"/>
      <c r="J786" s="293"/>
      <c r="K786" s="304"/>
      <c r="L786" s="293"/>
      <c r="M786" s="306"/>
      <c r="N786" s="305"/>
      <c r="O786" s="305"/>
      <c r="P786" s="305"/>
      <c r="Q786" s="307"/>
      <c r="S786" s="90"/>
      <c r="T786" s="90"/>
    </row>
    <row r="787" spans="1:20" ht="12.75">
      <c r="A787" s="969" t="s">
        <v>12</v>
      </c>
      <c r="B787" s="39">
        <v>1</v>
      </c>
      <c r="C787" s="243" t="s">
        <v>710</v>
      </c>
      <c r="D787" s="39">
        <v>14</v>
      </c>
      <c r="E787" s="39">
        <v>1961</v>
      </c>
      <c r="F787" s="575">
        <f>G787+H787+I787</f>
        <v>15.685</v>
      </c>
      <c r="G787" s="575">
        <v>1.141</v>
      </c>
      <c r="H787" s="575">
        <v>0.14</v>
      </c>
      <c r="I787" s="575">
        <v>14.404</v>
      </c>
      <c r="J787" s="376">
        <v>620.24</v>
      </c>
      <c r="K787" s="575">
        <f aca="true" t="shared" si="148" ref="K787:L790">I787</f>
        <v>14.404</v>
      </c>
      <c r="L787" s="372">
        <f t="shared" si="148"/>
        <v>620.24</v>
      </c>
      <c r="M787" s="231">
        <f>K787/L787</f>
        <v>0.023223268412227525</v>
      </c>
      <c r="N787" s="316">
        <v>216.91</v>
      </c>
      <c r="O787" s="181">
        <f>M787*N787</f>
        <v>5.037359151296272</v>
      </c>
      <c r="P787" s="181">
        <f>M787*60*1000</f>
        <v>1393.3961047336513</v>
      </c>
      <c r="Q787" s="317">
        <f>P787*N787/1000</f>
        <v>302.2415490777763</v>
      </c>
      <c r="S787" s="90"/>
      <c r="T787" s="90"/>
    </row>
    <row r="788" spans="1:20" ht="12.75">
      <c r="A788" s="970"/>
      <c r="B788" s="41">
        <v>2</v>
      </c>
      <c r="C788" s="49" t="s">
        <v>711</v>
      </c>
      <c r="D788" s="41">
        <v>7</v>
      </c>
      <c r="E788" s="41">
        <v>1961</v>
      </c>
      <c r="F788" s="189">
        <f>G788+H788+I788</f>
        <v>8.661</v>
      </c>
      <c r="G788" s="189">
        <v>0.299</v>
      </c>
      <c r="H788" s="189">
        <v>0.919</v>
      </c>
      <c r="I788" s="189">
        <v>7.443</v>
      </c>
      <c r="J788" s="329">
        <v>316.22</v>
      </c>
      <c r="K788" s="189">
        <f t="shared" si="148"/>
        <v>7.443</v>
      </c>
      <c r="L788" s="329">
        <f t="shared" si="148"/>
        <v>316.22</v>
      </c>
      <c r="M788" s="321">
        <f>K788/L788</f>
        <v>0.023537410663462145</v>
      </c>
      <c r="N788" s="322">
        <v>216.91</v>
      </c>
      <c r="O788" s="322">
        <f>M788*N788</f>
        <v>5.1054997470115735</v>
      </c>
      <c r="P788" s="181">
        <f>M788*60*1000</f>
        <v>1412.2446398077286</v>
      </c>
      <c r="Q788" s="323">
        <f>P788*N788/1000</f>
        <v>306.32998482069445</v>
      </c>
      <c r="S788" s="90"/>
      <c r="T788" s="90"/>
    </row>
    <row r="789" spans="1:20" ht="12.75">
      <c r="A789" s="970"/>
      <c r="B789" s="41">
        <v>3</v>
      </c>
      <c r="C789" s="49" t="s">
        <v>712</v>
      </c>
      <c r="D789" s="41">
        <v>9</v>
      </c>
      <c r="E789" s="41">
        <v>1959</v>
      </c>
      <c r="F789" s="189">
        <f>G789+H789+I789</f>
        <v>8.483</v>
      </c>
      <c r="G789" s="189">
        <v>0</v>
      </c>
      <c r="H789" s="189">
        <v>0</v>
      </c>
      <c r="I789" s="189">
        <v>8.483</v>
      </c>
      <c r="J789" s="329">
        <v>359.86</v>
      </c>
      <c r="K789" s="189">
        <f t="shared" si="148"/>
        <v>8.483</v>
      </c>
      <c r="L789" s="329">
        <f t="shared" si="148"/>
        <v>359.86</v>
      </c>
      <c r="M789" s="321">
        <f>K789/L789</f>
        <v>0.02357305618851776</v>
      </c>
      <c r="N789" s="322">
        <v>216.91</v>
      </c>
      <c r="O789" s="322">
        <f>M789*N789</f>
        <v>5.113231617851387</v>
      </c>
      <c r="P789" s="181">
        <f>M789*60*1000</f>
        <v>1414.3833713110657</v>
      </c>
      <c r="Q789" s="323">
        <f>P789*N789/1000</f>
        <v>306.7938970710833</v>
      </c>
      <c r="S789" s="90"/>
      <c r="T789" s="90"/>
    </row>
    <row r="790" spans="1:20" ht="12.75">
      <c r="A790" s="970"/>
      <c r="B790" s="41">
        <v>4</v>
      </c>
      <c r="C790" s="49" t="s">
        <v>713</v>
      </c>
      <c r="D790" s="41">
        <v>4</v>
      </c>
      <c r="E790" s="41">
        <v>1940</v>
      </c>
      <c r="F790" s="189">
        <f>G790+H790+I790</f>
        <v>4.008</v>
      </c>
      <c r="G790" s="189">
        <v>0</v>
      </c>
      <c r="H790" s="189">
        <v>0</v>
      </c>
      <c r="I790" s="189">
        <v>4.008</v>
      </c>
      <c r="J790" s="329">
        <v>161.63</v>
      </c>
      <c r="K790" s="189">
        <f t="shared" si="148"/>
        <v>4.008</v>
      </c>
      <c r="L790" s="329">
        <f t="shared" si="148"/>
        <v>161.63</v>
      </c>
      <c r="M790" s="321">
        <f>K790/L790</f>
        <v>0.024797376724617955</v>
      </c>
      <c r="N790" s="322">
        <v>216.91</v>
      </c>
      <c r="O790" s="322">
        <f>M790*N790</f>
        <v>5.37879898533688</v>
      </c>
      <c r="P790" s="181">
        <f>M790*60*1000</f>
        <v>1487.8426034770773</v>
      </c>
      <c r="Q790" s="323">
        <f>P790*N790/1000</f>
        <v>322.72793912021285</v>
      </c>
      <c r="S790" s="90"/>
      <c r="T790" s="90"/>
    </row>
    <row r="791" spans="1:20" ht="12.75">
      <c r="A791" s="970"/>
      <c r="B791" s="41">
        <v>5</v>
      </c>
      <c r="C791" s="110"/>
      <c r="D791" s="147"/>
      <c r="E791" s="147"/>
      <c r="F791" s="374"/>
      <c r="G791" s="375"/>
      <c r="H791" s="375"/>
      <c r="I791" s="375"/>
      <c r="J791" s="43"/>
      <c r="K791" s="375"/>
      <c r="L791" s="43"/>
      <c r="M791" s="70"/>
      <c r="N791" s="42"/>
      <c r="O791" s="42"/>
      <c r="P791" s="71"/>
      <c r="Q791" s="45"/>
      <c r="S791" s="90"/>
      <c r="T791" s="90"/>
    </row>
    <row r="792" spans="1:20" ht="12.75">
      <c r="A792" s="970"/>
      <c r="B792" s="41">
        <v>6</v>
      </c>
      <c r="C792" s="110"/>
      <c r="D792" s="41"/>
      <c r="E792" s="41"/>
      <c r="F792" s="55"/>
      <c r="G792" s="55"/>
      <c r="H792" s="55"/>
      <c r="I792" s="55"/>
      <c r="J792" s="55"/>
      <c r="K792" s="42"/>
      <c r="L792" s="55"/>
      <c r="M792" s="72"/>
      <c r="N792" s="55"/>
      <c r="O792" s="73"/>
      <c r="P792" s="74"/>
      <c r="Q792" s="75"/>
      <c r="S792" s="90"/>
      <c r="T792" s="90"/>
    </row>
    <row r="793" spans="1:20" ht="12.75">
      <c r="A793" s="970"/>
      <c r="B793" s="41">
        <v>7</v>
      </c>
      <c r="C793" s="110"/>
      <c r="D793" s="41"/>
      <c r="E793" s="41"/>
      <c r="F793" s="55"/>
      <c r="G793" s="55"/>
      <c r="H793" s="55"/>
      <c r="I793" s="55"/>
      <c r="J793" s="55"/>
      <c r="K793" s="42"/>
      <c r="L793" s="55"/>
      <c r="M793" s="72"/>
      <c r="N793" s="55"/>
      <c r="O793" s="73"/>
      <c r="P793" s="74"/>
      <c r="Q793" s="75"/>
      <c r="S793" s="90"/>
      <c r="T793" s="90"/>
    </row>
    <row r="794" spans="1:20" ht="12.75">
      <c r="A794" s="970"/>
      <c r="B794" s="41">
        <v>8</v>
      </c>
      <c r="C794" s="110"/>
      <c r="D794" s="41"/>
      <c r="E794" s="41"/>
      <c r="F794" s="55"/>
      <c r="G794" s="55"/>
      <c r="H794" s="55"/>
      <c r="I794" s="55"/>
      <c r="J794" s="55"/>
      <c r="K794" s="42"/>
      <c r="L794" s="55"/>
      <c r="M794" s="72"/>
      <c r="N794" s="55"/>
      <c r="O794" s="73"/>
      <c r="P794" s="74"/>
      <c r="Q794" s="75"/>
      <c r="S794" s="90"/>
      <c r="T794" s="90"/>
    </row>
    <row r="795" spans="1:20" ht="12.75">
      <c r="A795" s="970"/>
      <c r="B795" s="41">
        <v>9</v>
      </c>
      <c r="C795" s="110"/>
      <c r="D795" s="41"/>
      <c r="E795" s="41"/>
      <c r="F795" s="55"/>
      <c r="G795" s="55"/>
      <c r="H795" s="55"/>
      <c r="I795" s="55"/>
      <c r="J795" s="55"/>
      <c r="K795" s="42"/>
      <c r="L795" s="55"/>
      <c r="M795" s="72"/>
      <c r="N795" s="55"/>
      <c r="O795" s="73"/>
      <c r="P795" s="76"/>
      <c r="Q795" s="77"/>
      <c r="S795" s="90"/>
      <c r="T795" s="90"/>
    </row>
    <row r="796" spans="1:20" ht="13.5" thickBot="1">
      <c r="A796" s="971"/>
      <c r="B796" s="46" t="s">
        <v>40</v>
      </c>
      <c r="C796" s="111"/>
      <c r="D796" s="46"/>
      <c r="E796" s="46"/>
      <c r="F796" s="58"/>
      <c r="G796" s="58"/>
      <c r="H796" s="58"/>
      <c r="I796" s="58"/>
      <c r="J796" s="58"/>
      <c r="K796" s="47"/>
      <c r="L796" s="58"/>
      <c r="M796" s="78"/>
      <c r="N796" s="58"/>
      <c r="O796" s="79"/>
      <c r="P796" s="80"/>
      <c r="Q796" s="81"/>
      <c r="S796" s="90"/>
      <c r="T796" s="90"/>
    </row>
    <row r="797" spans="19:20" ht="12.75">
      <c r="S797" s="90"/>
      <c r="T797" s="90"/>
    </row>
    <row r="798" spans="19:20" ht="12.75">
      <c r="S798" s="90"/>
      <c r="T798" s="90"/>
    </row>
    <row r="799" spans="19:20" ht="12.75">
      <c r="S799" s="90"/>
      <c r="T799" s="90"/>
    </row>
    <row r="800" spans="19:20" ht="12.75">
      <c r="S800" s="90"/>
      <c r="T800" s="90"/>
    </row>
    <row r="801" spans="19:20" ht="12.75">
      <c r="S801" s="90"/>
      <c r="T801" s="90"/>
    </row>
    <row r="802" spans="19:20" ht="12.75">
      <c r="S802" s="90"/>
      <c r="T802" s="90"/>
    </row>
    <row r="803" spans="19:20" ht="12.75">
      <c r="S803" s="90"/>
      <c r="T803" s="90"/>
    </row>
    <row r="804" spans="19:20" ht="12.75">
      <c r="S804" s="90"/>
      <c r="T804" s="90"/>
    </row>
    <row r="805" spans="19:20" ht="12.75">
      <c r="S805" s="90"/>
      <c r="T805" s="90"/>
    </row>
    <row r="806" spans="1:20" ht="14.25" customHeight="1">
      <c r="A806" s="906" t="s">
        <v>57</v>
      </c>
      <c r="B806" s="906"/>
      <c r="C806" s="906"/>
      <c r="D806" s="906"/>
      <c r="E806" s="906"/>
      <c r="F806" s="906"/>
      <c r="G806" s="906"/>
      <c r="H806" s="906"/>
      <c r="I806" s="906"/>
      <c r="J806" s="906"/>
      <c r="K806" s="906"/>
      <c r="L806" s="906"/>
      <c r="M806" s="906"/>
      <c r="N806" s="906"/>
      <c r="O806" s="906"/>
      <c r="P806" s="906"/>
      <c r="Q806" s="906"/>
      <c r="S806" s="90"/>
      <c r="T806" s="90"/>
    </row>
    <row r="807" spans="1:20" ht="13.5" thickBot="1">
      <c r="A807" s="1010" t="s">
        <v>714</v>
      </c>
      <c r="B807" s="1010"/>
      <c r="C807" s="1010"/>
      <c r="D807" s="1010"/>
      <c r="E807" s="1010"/>
      <c r="F807" s="1010"/>
      <c r="G807" s="1010"/>
      <c r="H807" s="1010"/>
      <c r="I807" s="1010"/>
      <c r="J807" s="1010"/>
      <c r="K807" s="1010"/>
      <c r="L807" s="1010"/>
      <c r="M807" s="1010"/>
      <c r="N807" s="1010"/>
      <c r="O807" s="1010"/>
      <c r="P807" s="1010"/>
      <c r="Q807" s="1010"/>
      <c r="S807" s="90"/>
      <c r="T807" s="90"/>
    </row>
    <row r="808" spans="1:20" ht="12.75" customHeight="1">
      <c r="A808" s="887" t="s">
        <v>1</v>
      </c>
      <c r="B808" s="889" t="s">
        <v>0</v>
      </c>
      <c r="C808" s="857" t="s">
        <v>2</v>
      </c>
      <c r="D808" s="857" t="s">
        <v>3</v>
      </c>
      <c r="E808" s="857" t="s">
        <v>13</v>
      </c>
      <c r="F808" s="870" t="s">
        <v>14</v>
      </c>
      <c r="G808" s="871"/>
      <c r="H808" s="871"/>
      <c r="I808" s="872"/>
      <c r="J808" s="857" t="s">
        <v>4</v>
      </c>
      <c r="K808" s="857" t="s">
        <v>15</v>
      </c>
      <c r="L808" s="857" t="s">
        <v>5</v>
      </c>
      <c r="M808" s="857" t="s">
        <v>6</v>
      </c>
      <c r="N808" s="857" t="s">
        <v>16</v>
      </c>
      <c r="O808" s="857" t="s">
        <v>17</v>
      </c>
      <c r="P808" s="962" t="s">
        <v>25</v>
      </c>
      <c r="Q808" s="885" t="s">
        <v>26</v>
      </c>
      <c r="S808" s="90"/>
      <c r="T808" s="90"/>
    </row>
    <row r="809" spans="1:20" s="2" customFormat="1" ht="33.75">
      <c r="A809" s="888"/>
      <c r="B809" s="890"/>
      <c r="C809" s="891"/>
      <c r="D809" s="858"/>
      <c r="E809" s="858"/>
      <c r="F809" s="36" t="s">
        <v>18</v>
      </c>
      <c r="G809" s="36" t="s">
        <v>19</v>
      </c>
      <c r="H809" s="36" t="s">
        <v>20</v>
      </c>
      <c r="I809" s="36" t="s">
        <v>21</v>
      </c>
      <c r="J809" s="858"/>
      <c r="K809" s="858"/>
      <c r="L809" s="858"/>
      <c r="M809" s="858"/>
      <c r="N809" s="858"/>
      <c r="O809" s="858"/>
      <c r="P809" s="963"/>
      <c r="Q809" s="886"/>
      <c r="S809" s="90"/>
      <c r="T809" s="90"/>
    </row>
    <row r="810" spans="1:20" s="3" customFormat="1" ht="13.5" customHeight="1" thickBot="1">
      <c r="A810" s="888"/>
      <c r="B810" s="890"/>
      <c r="C810" s="903"/>
      <c r="D810" s="60" t="s">
        <v>7</v>
      </c>
      <c r="E810" s="60" t="s">
        <v>8</v>
      </c>
      <c r="F810" s="60" t="s">
        <v>9</v>
      </c>
      <c r="G810" s="60" t="s">
        <v>9</v>
      </c>
      <c r="H810" s="60" t="s">
        <v>9</v>
      </c>
      <c r="I810" s="60" t="s">
        <v>9</v>
      </c>
      <c r="J810" s="60" t="s">
        <v>22</v>
      </c>
      <c r="K810" s="60" t="s">
        <v>9</v>
      </c>
      <c r="L810" s="60" t="s">
        <v>22</v>
      </c>
      <c r="M810" s="60" t="s">
        <v>23</v>
      </c>
      <c r="N810" s="60" t="s">
        <v>10</v>
      </c>
      <c r="O810" s="60" t="s">
        <v>24</v>
      </c>
      <c r="P810" s="61" t="s">
        <v>27</v>
      </c>
      <c r="Q810" s="62" t="s">
        <v>28</v>
      </c>
      <c r="S810" s="90"/>
      <c r="T810" s="90"/>
    </row>
    <row r="811" spans="1:20" s="99" customFormat="1" ht="12.75" customHeight="1">
      <c r="A811" s="967" t="s">
        <v>11</v>
      </c>
      <c r="B811" s="101">
        <v>1</v>
      </c>
      <c r="C811" s="29" t="s">
        <v>715</v>
      </c>
      <c r="D811" s="30">
        <v>45</v>
      </c>
      <c r="E811" s="30" t="s">
        <v>73</v>
      </c>
      <c r="F811" s="698">
        <f>G811+H811+I811</f>
        <v>16.15</v>
      </c>
      <c r="G811" s="698">
        <v>3.6</v>
      </c>
      <c r="H811" s="698">
        <v>7.1</v>
      </c>
      <c r="I811" s="698">
        <v>5.45</v>
      </c>
      <c r="J811" s="576">
        <v>2345.22</v>
      </c>
      <c r="K811" s="698">
        <v>5.45</v>
      </c>
      <c r="L811" s="576">
        <v>2345.2</v>
      </c>
      <c r="M811" s="673">
        <f aca="true" t="shared" si="149" ref="M811:M819">K811/L811</f>
        <v>0.0023238956165785437</v>
      </c>
      <c r="N811" s="674">
        <v>209.7</v>
      </c>
      <c r="O811" s="675">
        <f aca="true" t="shared" si="150" ref="O811:O819">M811*N811</f>
        <v>0.48732091079652057</v>
      </c>
      <c r="P811" s="675">
        <f aca="true" t="shared" si="151" ref="P811:P819">M811*60*1000</f>
        <v>139.43373699471263</v>
      </c>
      <c r="Q811" s="676">
        <f aca="true" t="shared" si="152" ref="Q811:Q819">P811*N811/1000</f>
        <v>29.239254647791235</v>
      </c>
      <c r="S811" s="90"/>
      <c r="T811" s="90"/>
    </row>
    <row r="812" spans="1:20" s="99" customFormat="1" ht="12.75" customHeight="1">
      <c r="A812" s="968"/>
      <c r="B812" s="98">
        <v>2</v>
      </c>
      <c r="C812" s="16" t="s">
        <v>716</v>
      </c>
      <c r="D812" s="31">
        <v>55</v>
      </c>
      <c r="E812" s="31" t="s">
        <v>73</v>
      </c>
      <c r="F812" s="391">
        <f>G812+H812+I812</f>
        <v>24.1</v>
      </c>
      <c r="G812" s="391">
        <v>5.5</v>
      </c>
      <c r="H812" s="391">
        <v>8.5</v>
      </c>
      <c r="I812" s="391">
        <v>10.1</v>
      </c>
      <c r="J812" s="180">
        <v>2979.08</v>
      </c>
      <c r="K812" s="391">
        <v>10.1</v>
      </c>
      <c r="L812" s="180">
        <v>2979.1</v>
      </c>
      <c r="M812" s="160">
        <f t="shared" si="149"/>
        <v>0.0033902856567419692</v>
      </c>
      <c r="N812" s="161">
        <v>209.7</v>
      </c>
      <c r="O812" s="662">
        <f t="shared" si="150"/>
        <v>0.7109429022187909</v>
      </c>
      <c r="P812" s="662">
        <f t="shared" si="151"/>
        <v>203.41713940451817</v>
      </c>
      <c r="Q812" s="162">
        <f t="shared" si="152"/>
        <v>42.65657413312746</v>
      </c>
      <c r="S812" s="90"/>
      <c r="T812" s="90"/>
    </row>
    <row r="813" spans="1:20" s="99" customFormat="1" ht="12.75">
      <c r="A813" s="968"/>
      <c r="B813" s="98">
        <v>3</v>
      </c>
      <c r="C813" s="16" t="s">
        <v>718</v>
      </c>
      <c r="D813" s="31">
        <v>20</v>
      </c>
      <c r="E813" s="31" t="s">
        <v>73</v>
      </c>
      <c r="F813" s="391">
        <f>G813+H813+I813</f>
        <v>9.24</v>
      </c>
      <c r="G813" s="391">
        <v>1.9</v>
      </c>
      <c r="H813" s="391">
        <v>3.16</v>
      </c>
      <c r="I813" s="391">
        <v>4.18</v>
      </c>
      <c r="J813" s="180">
        <v>1055.4</v>
      </c>
      <c r="K813" s="391">
        <v>4.18</v>
      </c>
      <c r="L813" s="180">
        <v>1055.4</v>
      </c>
      <c r="M813" s="160">
        <f t="shared" si="149"/>
        <v>0.003960583664961151</v>
      </c>
      <c r="N813" s="161">
        <v>209.7</v>
      </c>
      <c r="O813" s="662">
        <f t="shared" si="150"/>
        <v>0.8305343945423534</v>
      </c>
      <c r="P813" s="662">
        <f t="shared" si="151"/>
        <v>237.63501989766908</v>
      </c>
      <c r="Q813" s="162">
        <f t="shared" si="152"/>
        <v>49.8320636725412</v>
      </c>
      <c r="S813" s="90"/>
      <c r="T813" s="90"/>
    </row>
    <row r="814" spans="1:20" s="99" customFormat="1" ht="12.75">
      <c r="A814" s="968"/>
      <c r="B814" s="98">
        <v>4</v>
      </c>
      <c r="C814" s="16" t="s">
        <v>717</v>
      </c>
      <c r="D814" s="31">
        <v>40</v>
      </c>
      <c r="E814" s="31" t="s">
        <v>73</v>
      </c>
      <c r="F814" s="391">
        <f>G814+H814+I814</f>
        <v>19.89</v>
      </c>
      <c r="G814" s="391">
        <v>4.6</v>
      </c>
      <c r="H814" s="391">
        <v>6.2</v>
      </c>
      <c r="I814" s="391">
        <v>9.09</v>
      </c>
      <c r="J814" s="180">
        <v>2287.45</v>
      </c>
      <c r="K814" s="391">
        <v>9.09</v>
      </c>
      <c r="L814" s="180">
        <v>2287.45</v>
      </c>
      <c r="M814" s="160">
        <f t="shared" si="149"/>
        <v>0.00397385735207327</v>
      </c>
      <c r="N814" s="161">
        <v>209.7</v>
      </c>
      <c r="O814" s="662">
        <f t="shared" si="150"/>
        <v>0.8333178867297646</v>
      </c>
      <c r="P814" s="662">
        <f t="shared" si="151"/>
        <v>238.43144112439617</v>
      </c>
      <c r="Q814" s="162">
        <f t="shared" si="152"/>
        <v>49.999073203785876</v>
      </c>
      <c r="S814" s="90"/>
      <c r="T814" s="90"/>
    </row>
    <row r="815" spans="1:20" s="99" customFormat="1" ht="12.75">
      <c r="A815" s="968"/>
      <c r="B815" s="98">
        <v>5</v>
      </c>
      <c r="C815" s="16" t="s">
        <v>719</v>
      </c>
      <c r="D815" s="31">
        <v>45</v>
      </c>
      <c r="E815" s="31" t="s">
        <v>73</v>
      </c>
      <c r="F815" s="391">
        <f>SUM(G815:I815)</f>
        <v>22</v>
      </c>
      <c r="G815" s="391">
        <v>4.2</v>
      </c>
      <c r="H815" s="391">
        <v>7.1</v>
      </c>
      <c r="I815" s="391">
        <v>10.7</v>
      </c>
      <c r="J815" s="180">
        <v>2285.72</v>
      </c>
      <c r="K815" s="391">
        <v>10.7</v>
      </c>
      <c r="L815" s="180">
        <v>2285.7</v>
      </c>
      <c r="M815" s="160">
        <f t="shared" si="149"/>
        <v>0.004681279257995363</v>
      </c>
      <c r="N815" s="161">
        <v>209.7</v>
      </c>
      <c r="O815" s="662">
        <f t="shared" si="150"/>
        <v>0.9816642604016276</v>
      </c>
      <c r="P815" s="662">
        <f t="shared" si="151"/>
        <v>280.8767554797218</v>
      </c>
      <c r="Q815" s="162">
        <f t="shared" si="152"/>
        <v>58.899855624097654</v>
      </c>
      <c r="S815" s="90"/>
      <c r="T815" s="90"/>
    </row>
    <row r="816" spans="1:20" s="99" customFormat="1" ht="12.75">
      <c r="A816" s="968"/>
      <c r="B816" s="98">
        <v>6</v>
      </c>
      <c r="C816" s="16" t="s">
        <v>720</v>
      </c>
      <c r="D816" s="31">
        <v>36</v>
      </c>
      <c r="E816" s="31" t="s">
        <v>73</v>
      </c>
      <c r="F816" s="391">
        <f>G816+H816+I816</f>
        <v>20.46</v>
      </c>
      <c r="G816" s="391">
        <v>3.06</v>
      </c>
      <c r="H816" s="391">
        <v>5.7</v>
      </c>
      <c r="I816" s="391">
        <v>11.7</v>
      </c>
      <c r="J816" s="180">
        <v>2305.31</v>
      </c>
      <c r="K816" s="391">
        <v>11.3</v>
      </c>
      <c r="L816" s="180">
        <v>2232.72</v>
      </c>
      <c r="M816" s="160">
        <f t="shared" si="149"/>
        <v>0.0050610914042065296</v>
      </c>
      <c r="N816" s="161">
        <v>209.7</v>
      </c>
      <c r="O816" s="662">
        <f t="shared" si="150"/>
        <v>1.0613108674621092</v>
      </c>
      <c r="P816" s="662">
        <f t="shared" si="151"/>
        <v>303.66548425239176</v>
      </c>
      <c r="Q816" s="162">
        <f t="shared" si="152"/>
        <v>63.67865204772655</v>
      </c>
      <c r="S816" s="90"/>
      <c r="T816" s="90"/>
    </row>
    <row r="817" spans="1:20" s="99" customFormat="1" ht="12.75">
      <c r="A817" s="968"/>
      <c r="B817" s="98">
        <v>7</v>
      </c>
      <c r="C817" s="16" t="s">
        <v>721</v>
      </c>
      <c r="D817" s="31">
        <v>60</v>
      </c>
      <c r="E817" s="31" t="s">
        <v>73</v>
      </c>
      <c r="F817" s="391">
        <f>G817+H817+I817</f>
        <v>31.4</v>
      </c>
      <c r="G817" s="391">
        <v>6.9</v>
      </c>
      <c r="H817" s="391">
        <v>0.6</v>
      </c>
      <c r="I817" s="391">
        <v>23.9</v>
      </c>
      <c r="J817" s="180">
        <v>3373.53</v>
      </c>
      <c r="K817" s="391">
        <v>23.9</v>
      </c>
      <c r="L817" s="180">
        <v>3373.5</v>
      </c>
      <c r="M817" s="160">
        <f t="shared" si="149"/>
        <v>0.007084630206017488</v>
      </c>
      <c r="N817" s="161">
        <v>209.7</v>
      </c>
      <c r="O817" s="662">
        <f t="shared" si="150"/>
        <v>1.4856469542018673</v>
      </c>
      <c r="P817" s="662">
        <f t="shared" si="151"/>
        <v>425.0778123610493</v>
      </c>
      <c r="Q817" s="162">
        <f t="shared" si="152"/>
        <v>89.13881725211205</v>
      </c>
      <c r="S817" s="90"/>
      <c r="T817" s="90"/>
    </row>
    <row r="818" spans="1:20" s="99" customFormat="1" ht="12.75">
      <c r="A818" s="968"/>
      <c r="B818" s="98">
        <v>8</v>
      </c>
      <c r="C818" s="16" t="s">
        <v>722</v>
      </c>
      <c r="D818" s="31">
        <v>22</v>
      </c>
      <c r="E818" s="31" t="s">
        <v>73</v>
      </c>
      <c r="F818" s="391">
        <f>SUM(G818:I818)</f>
        <v>10.379999999999999</v>
      </c>
      <c r="G818" s="391">
        <v>1.6</v>
      </c>
      <c r="H818" s="391">
        <v>2.68</v>
      </c>
      <c r="I818" s="391">
        <v>6.1</v>
      </c>
      <c r="J818" s="180">
        <v>892</v>
      </c>
      <c r="K818" s="391">
        <v>5.3</v>
      </c>
      <c r="L818" s="180">
        <v>626.12</v>
      </c>
      <c r="M818" s="160">
        <f t="shared" si="149"/>
        <v>0.008464831022807128</v>
      </c>
      <c r="N818" s="161">
        <v>209.7</v>
      </c>
      <c r="O818" s="662">
        <f t="shared" si="150"/>
        <v>1.7750750654826548</v>
      </c>
      <c r="P818" s="662">
        <f t="shared" si="151"/>
        <v>507.8898613684277</v>
      </c>
      <c r="Q818" s="162">
        <f t="shared" si="152"/>
        <v>106.50450392895928</v>
      </c>
      <c r="S818" s="90"/>
      <c r="T818" s="90"/>
    </row>
    <row r="819" spans="1:20" s="99" customFormat="1" ht="12.75" customHeight="1">
      <c r="A819" s="968"/>
      <c r="B819" s="98">
        <v>9</v>
      </c>
      <c r="C819" s="417" t="s">
        <v>723</v>
      </c>
      <c r="D819" s="94">
        <v>18</v>
      </c>
      <c r="E819" s="94" t="s">
        <v>73</v>
      </c>
      <c r="F819" s="779">
        <f>G819+H819+I819</f>
        <v>7.14</v>
      </c>
      <c r="G819" s="779">
        <v>0</v>
      </c>
      <c r="H819" s="779">
        <v>0</v>
      </c>
      <c r="I819" s="779">
        <v>7.14</v>
      </c>
      <c r="J819" s="540">
        <v>651.37</v>
      </c>
      <c r="K819" s="779">
        <v>7.14</v>
      </c>
      <c r="L819" s="540">
        <v>651.37</v>
      </c>
      <c r="M819" s="775">
        <f t="shared" si="149"/>
        <v>0.010961511890323471</v>
      </c>
      <c r="N819" s="778">
        <v>209.7</v>
      </c>
      <c r="O819" s="776">
        <f t="shared" si="150"/>
        <v>2.298629043400832</v>
      </c>
      <c r="P819" s="776">
        <f t="shared" si="151"/>
        <v>657.6907134194083</v>
      </c>
      <c r="Q819" s="777">
        <f t="shared" si="152"/>
        <v>137.91774260404992</v>
      </c>
      <c r="S819" s="90"/>
      <c r="T819" s="90"/>
    </row>
    <row r="820" spans="1:20" s="99" customFormat="1" ht="13.5" thickBot="1">
      <c r="A820" s="1022"/>
      <c r="B820" s="102">
        <v>10</v>
      </c>
      <c r="C820" s="66"/>
      <c r="D820" s="65"/>
      <c r="E820" s="65"/>
      <c r="F820" s="392"/>
      <c r="G820" s="392"/>
      <c r="H820" s="392"/>
      <c r="I820" s="392"/>
      <c r="J820" s="349"/>
      <c r="K820" s="392"/>
      <c r="L820" s="349"/>
      <c r="M820" s="403"/>
      <c r="N820" s="386"/>
      <c r="O820" s="387"/>
      <c r="P820" s="387"/>
      <c r="Q820" s="388"/>
      <c r="S820" s="90"/>
      <c r="T820" s="90"/>
    </row>
    <row r="821" spans="1:20" ht="12.75">
      <c r="A821" s="952" t="s">
        <v>29</v>
      </c>
      <c r="B821" s="68">
        <v>1</v>
      </c>
      <c r="C821" s="32" t="s">
        <v>463</v>
      </c>
      <c r="D821" s="33">
        <v>36</v>
      </c>
      <c r="E821" s="33" t="s">
        <v>73</v>
      </c>
      <c r="F821" s="272">
        <f>SUM(G821:I821)</f>
        <v>30.96</v>
      </c>
      <c r="G821" s="272">
        <v>3.1</v>
      </c>
      <c r="H821" s="272">
        <v>5.76</v>
      </c>
      <c r="I821" s="272">
        <v>22.1</v>
      </c>
      <c r="J821" s="578">
        <v>2354.69</v>
      </c>
      <c r="K821" s="272">
        <v>20.1</v>
      </c>
      <c r="L821" s="578">
        <v>2153.42</v>
      </c>
      <c r="M821" s="677">
        <f aca="true" t="shared" si="153" ref="M821:M839">K821/L821</f>
        <v>0.00933398965366719</v>
      </c>
      <c r="N821" s="678">
        <v>209.7</v>
      </c>
      <c r="O821" s="679">
        <f aca="true" t="shared" si="154" ref="O821:O839">M821*N821</f>
        <v>1.9573376303740098</v>
      </c>
      <c r="P821" s="679">
        <f aca="true" t="shared" si="155" ref="P821:P839">M821*60*1000</f>
        <v>560.0393792200315</v>
      </c>
      <c r="Q821" s="680">
        <f aca="true" t="shared" si="156" ref="Q821:Q839">P821*N821/1000</f>
        <v>117.4402578224406</v>
      </c>
      <c r="S821" s="90"/>
      <c r="T821" s="90"/>
    </row>
    <row r="822" spans="1:20" ht="12.75">
      <c r="A822" s="953"/>
      <c r="B822" s="35">
        <v>2</v>
      </c>
      <c r="C822" s="34" t="s">
        <v>724</v>
      </c>
      <c r="D822" s="35">
        <v>80</v>
      </c>
      <c r="E822" s="35" t="s">
        <v>73</v>
      </c>
      <c r="F822" s="273">
        <f>G822+H822+I822</f>
        <v>52.800000000000004</v>
      </c>
      <c r="G822" s="273">
        <v>6.4</v>
      </c>
      <c r="H822" s="273">
        <v>11.7</v>
      </c>
      <c r="I822" s="273">
        <v>34.7</v>
      </c>
      <c r="J822" s="121">
        <v>3919.9</v>
      </c>
      <c r="K822" s="273">
        <v>34.73</v>
      </c>
      <c r="L822" s="121">
        <v>3686.36</v>
      </c>
      <c r="M822" s="163">
        <f t="shared" si="153"/>
        <v>0.009421217678143207</v>
      </c>
      <c r="N822" s="164">
        <v>209.7</v>
      </c>
      <c r="O822" s="165">
        <f t="shared" si="154"/>
        <v>1.9756293471066304</v>
      </c>
      <c r="P822" s="165">
        <f t="shared" si="155"/>
        <v>565.2730606885924</v>
      </c>
      <c r="Q822" s="166">
        <f t="shared" si="156"/>
        <v>118.53776082639781</v>
      </c>
      <c r="S822" s="90"/>
      <c r="T822" s="90"/>
    </row>
    <row r="823" spans="1:20" ht="12.75">
      <c r="A823" s="953"/>
      <c r="B823" s="35">
        <v>3</v>
      </c>
      <c r="C823" s="34" t="s">
        <v>283</v>
      </c>
      <c r="D823" s="35">
        <v>85</v>
      </c>
      <c r="E823" s="35" t="s">
        <v>73</v>
      </c>
      <c r="F823" s="273">
        <f aca="true" t="shared" si="157" ref="F823:F839">SUM(G823:I823)</f>
        <v>58.4</v>
      </c>
      <c r="G823" s="273">
        <v>6.1</v>
      </c>
      <c r="H823" s="273">
        <v>13.4</v>
      </c>
      <c r="I823" s="273">
        <v>38.9</v>
      </c>
      <c r="J823" s="121">
        <v>3854.08</v>
      </c>
      <c r="K823" s="273">
        <v>38.5</v>
      </c>
      <c r="L823" s="121">
        <v>3854.08</v>
      </c>
      <c r="M823" s="163">
        <f t="shared" si="153"/>
        <v>0.00998941381600797</v>
      </c>
      <c r="N823" s="164">
        <v>209.7</v>
      </c>
      <c r="O823" s="165">
        <f t="shared" si="154"/>
        <v>2.094780077216871</v>
      </c>
      <c r="P823" s="165">
        <f t="shared" si="155"/>
        <v>599.3648289604782</v>
      </c>
      <c r="Q823" s="166">
        <f t="shared" si="156"/>
        <v>125.68680463301227</v>
      </c>
      <c r="S823" s="90"/>
      <c r="T823" s="90"/>
    </row>
    <row r="824" spans="1:20" ht="12.75">
      <c r="A824" s="953"/>
      <c r="B824" s="35">
        <v>4</v>
      </c>
      <c r="C824" s="34" t="s">
        <v>288</v>
      </c>
      <c r="D824" s="35">
        <v>80</v>
      </c>
      <c r="E824" s="35" t="s">
        <v>73</v>
      </c>
      <c r="F824" s="273">
        <f t="shared" si="157"/>
        <v>57.6</v>
      </c>
      <c r="G824" s="273">
        <v>5.6</v>
      </c>
      <c r="H824" s="273">
        <v>12.5</v>
      </c>
      <c r="I824" s="273">
        <v>39.5</v>
      </c>
      <c r="J824" s="121">
        <v>3898.3</v>
      </c>
      <c r="K824" s="273">
        <v>34.58</v>
      </c>
      <c r="L824" s="121">
        <v>3435.94</v>
      </c>
      <c r="M824" s="163">
        <f t="shared" si="153"/>
        <v>0.01006420368225289</v>
      </c>
      <c r="N824" s="164">
        <v>209.7</v>
      </c>
      <c r="O824" s="165">
        <f t="shared" si="154"/>
        <v>2.110463512168431</v>
      </c>
      <c r="P824" s="165">
        <f t="shared" si="155"/>
        <v>603.8522209351735</v>
      </c>
      <c r="Q824" s="166">
        <f t="shared" si="156"/>
        <v>126.62781073010588</v>
      </c>
      <c r="S824" s="90"/>
      <c r="T824" s="90"/>
    </row>
    <row r="825" spans="1:20" ht="12.75">
      <c r="A825" s="953"/>
      <c r="B825" s="35">
        <v>5</v>
      </c>
      <c r="C825" s="34" t="s">
        <v>284</v>
      </c>
      <c r="D825" s="35">
        <v>45</v>
      </c>
      <c r="E825" s="35" t="s">
        <v>73</v>
      </c>
      <c r="F825" s="273">
        <f t="shared" si="157"/>
        <v>36</v>
      </c>
      <c r="G825" s="273">
        <v>4.4</v>
      </c>
      <c r="H825" s="273">
        <v>7.1</v>
      </c>
      <c r="I825" s="273">
        <v>24.5</v>
      </c>
      <c r="J825" s="121">
        <v>2363.02</v>
      </c>
      <c r="K825" s="273">
        <v>24.5</v>
      </c>
      <c r="L825" s="121">
        <v>2363.02</v>
      </c>
      <c r="M825" s="163">
        <f t="shared" si="153"/>
        <v>0.010368088293793536</v>
      </c>
      <c r="N825" s="164">
        <v>209.7</v>
      </c>
      <c r="O825" s="165">
        <f t="shared" si="154"/>
        <v>2.1741881152085045</v>
      </c>
      <c r="P825" s="165">
        <f t="shared" si="155"/>
        <v>622.0852976276121</v>
      </c>
      <c r="Q825" s="166">
        <f t="shared" si="156"/>
        <v>130.45128691251026</v>
      </c>
      <c r="S825" s="90"/>
      <c r="T825" s="90"/>
    </row>
    <row r="826" spans="1:20" ht="12.75">
      <c r="A826" s="953"/>
      <c r="B826" s="35">
        <v>6</v>
      </c>
      <c r="C826" s="34" t="s">
        <v>281</v>
      </c>
      <c r="D826" s="35">
        <v>60</v>
      </c>
      <c r="E826" s="35" t="s">
        <v>73</v>
      </c>
      <c r="F826" s="200">
        <f t="shared" si="157"/>
        <v>40.32</v>
      </c>
      <c r="G826" s="200">
        <v>3.75</v>
      </c>
      <c r="H826" s="200">
        <v>9.47</v>
      </c>
      <c r="I826" s="200">
        <v>27.1</v>
      </c>
      <c r="J826" s="121">
        <v>2404.54</v>
      </c>
      <c r="K826" s="200">
        <v>27.1</v>
      </c>
      <c r="L826" s="121">
        <v>2404.54</v>
      </c>
      <c r="M826" s="163">
        <f t="shared" si="153"/>
        <v>0.011270346927062974</v>
      </c>
      <c r="N826" s="164">
        <v>209.7</v>
      </c>
      <c r="O826" s="165">
        <f t="shared" si="154"/>
        <v>2.3633917506051056</v>
      </c>
      <c r="P826" s="165">
        <f t="shared" si="155"/>
        <v>676.2208156237784</v>
      </c>
      <c r="Q826" s="166">
        <f t="shared" si="156"/>
        <v>141.80350503630635</v>
      </c>
      <c r="S826" s="90"/>
      <c r="T826" s="90"/>
    </row>
    <row r="827" spans="1:20" ht="12.75">
      <c r="A827" s="953"/>
      <c r="B827" s="35">
        <v>7</v>
      </c>
      <c r="C827" s="34" t="s">
        <v>290</v>
      </c>
      <c r="D827" s="35">
        <v>45</v>
      </c>
      <c r="E827" s="35" t="s">
        <v>73</v>
      </c>
      <c r="F827" s="273">
        <f t="shared" si="157"/>
        <v>38.08</v>
      </c>
      <c r="G827" s="780">
        <v>4.08</v>
      </c>
      <c r="H827" s="780">
        <v>7.1</v>
      </c>
      <c r="I827" s="780">
        <v>26.9</v>
      </c>
      <c r="J827" s="121">
        <v>2336.24</v>
      </c>
      <c r="K827" s="273">
        <v>26.9</v>
      </c>
      <c r="L827" s="121">
        <v>2336.24</v>
      </c>
      <c r="M827" s="163">
        <f t="shared" si="153"/>
        <v>0.011514227990274972</v>
      </c>
      <c r="N827" s="164">
        <v>209.7</v>
      </c>
      <c r="O827" s="165">
        <f t="shared" si="154"/>
        <v>2.4145336095606615</v>
      </c>
      <c r="P827" s="165">
        <f t="shared" si="155"/>
        <v>690.8536794164984</v>
      </c>
      <c r="Q827" s="166">
        <f t="shared" si="156"/>
        <v>144.8720165736397</v>
      </c>
      <c r="S827" s="90"/>
      <c r="T827" s="90"/>
    </row>
    <row r="828" spans="1:20" ht="12.75">
      <c r="A828" s="953"/>
      <c r="B828" s="35">
        <v>8</v>
      </c>
      <c r="C828" s="34" t="s">
        <v>464</v>
      </c>
      <c r="D828" s="35">
        <v>40</v>
      </c>
      <c r="E828" s="35" t="s">
        <v>73</v>
      </c>
      <c r="F828" s="273">
        <f t="shared" si="157"/>
        <v>36.47</v>
      </c>
      <c r="G828" s="780">
        <v>3.87</v>
      </c>
      <c r="H828" s="780">
        <v>6.2</v>
      </c>
      <c r="I828" s="780">
        <v>26.4</v>
      </c>
      <c r="J828" s="121">
        <v>2278.59</v>
      </c>
      <c r="K828" s="273">
        <v>26.4</v>
      </c>
      <c r="L828" s="121">
        <v>2278.59</v>
      </c>
      <c r="M828" s="163">
        <f t="shared" si="153"/>
        <v>0.011586112464287123</v>
      </c>
      <c r="N828" s="164">
        <v>209.7</v>
      </c>
      <c r="O828" s="165">
        <f t="shared" si="154"/>
        <v>2.4296077837610097</v>
      </c>
      <c r="P828" s="165">
        <f t="shared" si="155"/>
        <v>695.1667478572274</v>
      </c>
      <c r="Q828" s="166">
        <f t="shared" si="156"/>
        <v>145.7764670256606</v>
      </c>
      <c r="S828" s="90"/>
      <c r="T828" s="90"/>
    </row>
    <row r="829" spans="1:20" ht="12.75">
      <c r="A829" s="953"/>
      <c r="B829" s="35">
        <v>9</v>
      </c>
      <c r="C829" s="34" t="s">
        <v>282</v>
      </c>
      <c r="D829" s="35">
        <v>80</v>
      </c>
      <c r="E829" s="35" t="s">
        <v>73</v>
      </c>
      <c r="F829" s="273">
        <f t="shared" si="157"/>
        <v>65.1</v>
      </c>
      <c r="G829" s="273">
        <v>6.2</v>
      </c>
      <c r="H829" s="273">
        <v>12.6</v>
      </c>
      <c r="I829" s="273">
        <v>46.3</v>
      </c>
      <c r="J829" s="121">
        <v>3925.41</v>
      </c>
      <c r="K829" s="273">
        <v>43.1</v>
      </c>
      <c r="L829" s="121">
        <v>3670.74</v>
      </c>
      <c r="M829" s="163">
        <f t="shared" si="153"/>
        <v>0.011741501713550947</v>
      </c>
      <c r="N829" s="164">
        <v>209.7</v>
      </c>
      <c r="O829" s="165">
        <f t="shared" si="154"/>
        <v>2.4621929093316335</v>
      </c>
      <c r="P829" s="165">
        <f t="shared" si="155"/>
        <v>704.4901028130568</v>
      </c>
      <c r="Q829" s="166">
        <f t="shared" si="156"/>
        <v>147.731574559898</v>
      </c>
      <c r="S829" s="90"/>
      <c r="T829" s="90"/>
    </row>
    <row r="830" spans="1:20" ht="13.5" customHeight="1" thickBot="1">
      <c r="A830" s="954"/>
      <c r="B830" s="38">
        <v>10</v>
      </c>
      <c r="C830" s="86" t="s">
        <v>286</v>
      </c>
      <c r="D830" s="38">
        <v>45</v>
      </c>
      <c r="E830" s="38" t="s">
        <v>73</v>
      </c>
      <c r="F830" s="277">
        <f t="shared" si="157"/>
        <v>36.78</v>
      </c>
      <c r="G830" s="277">
        <v>1.78</v>
      </c>
      <c r="H830" s="277">
        <v>7.1</v>
      </c>
      <c r="I830" s="277">
        <v>27.9</v>
      </c>
      <c r="J830" s="188">
        <v>2356.23</v>
      </c>
      <c r="K830" s="277">
        <v>27.9</v>
      </c>
      <c r="L830" s="188">
        <v>2356.23</v>
      </c>
      <c r="M830" s="195">
        <f t="shared" si="153"/>
        <v>0.011840949313097617</v>
      </c>
      <c r="N830" s="202">
        <v>209.7</v>
      </c>
      <c r="O830" s="196">
        <f t="shared" si="154"/>
        <v>2.4830470709565704</v>
      </c>
      <c r="P830" s="196">
        <f t="shared" si="155"/>
        <v>710.4569587858571</v>
      </c>
      <c r="Q830" s="197">
        <f t="shared" si="156"/>
        <v>148.9828242573942</v>
      </c>
      <c r="S830" s="90"/>
      <c r="T830" s="90"/>
    </row>
    <row r="831" spans="1:20" ht="12.75">
      <c r="A831" s="955" t="s">
        <v>30</v>
      </c>
      <c r="B831" s="292">
        <v>1</v>
      </c>
      <c r="C831" s="312" t="s">
        <v>285</v>
      </c>
      <c r="D831" s="292">
        <v>20</v>
      </c>
      <c r="E831" s="292" t="s">
        <v>73</v>
      </c>
      <c r="F831" s="363">
        <f t="shared" si="157"/>
        <v>17.87</v>
      </c>
      <c r="G831" s="363">
        <v>1.7</v>
      </c>
      <c r="H831" s="363">
        <v>3.2</v>
      </c>
      <c r="I831" s="363">
        <v>12.97</v>
      </c>
      <c r="J831" s="371">
        <v>1055.4</v>
      </c>
      <c r="K831" s="363">
        <v>12.97</v>
      </c>
      <c r="L831" s="371">
        <v>1055.4</v>
      </c>
      <c r="M831" s="681">
        <f t="shared" si="153"/>
        <v>0.012289179458025393</v>
      </c>
      <c r="N831" s="682">
        <v>209.7</v>
      </c>
      <c r="O831" s="683">
        <f t="shared" si="154"/>
        <v>2.577040932347925</v>
      </c>
      <c r="P831" s="683">
        <f t="shared" si="155"/>
        <v>737.3507674815236</v>
      </c>
      <c r="Q831" s="684">
        <f t="shared" si="156"/>
        <v>154.62245594087548</v>
      </c>
      <c r="S831" s="90"/>
      <c r="T831" s="90"/>
    </row>
    <row r="832" spans="1:20" ht="12.75">
      <c r="A832" s="957"/>
      <c r="B832" s="237">
        <v>2</v>
      </c>
      <c r="C832" s="284" t="s">
        <v>295</v>
      </c>
      <c r="D832" s="237">
        <v>24</v>
      </c>
      <c r="E832" s="237" t="s">
        <v>73</v>
      </c>
      <c r="F832" s="300">
        <f t="shared" si="157"/>
        <v>19.86</v>
      </c>
      <c r="G832" s="781">
        <v>1.76</v>
      </c>
      <c r="H832" s="781">
        <v>0.2</v>
      </c>
      <c r="I832" s="781">
        <v>17.9</v>
      </c>
      <c r="J832" s="291">
        <v>1111.86</v>
      </c>
      <c r="K832" s="300">
        <v>15.6</v>
      </c>
      <c r="L832" s="291">
        <v>980.15</v>
      </c>
      <c r="M832" s="404">
        <f t="shared" si="153"/>
        <v>0.01591593123501505</v>
      </c>
      <c r="N832" s="389">
        <v>209.7</v>
      </c>
      <c r="O832" s="390">
        <f t="shared" si="154"/>
        <v>3.3375707799826557</v>
      </c>
      <c r="P832" s="390">
        <f t="shared" si="155"/>
        <v>954.955874100903</v>
      </c>
      <c r="Q832" s="685">
        <f t="shared" si="156"/>
        <v>200.25424679895934</v>
      </c>
      <c r="S832" s="90"/>
      <c r="T832" s="90"/>
    </row>
    <row r="833" spans="1:20" ht="12.75">
      <c r="A833" s="957"/>
      <c r="B833" s="237">
        <v>3</v>
      </c>
      <c r="C833" s="284" t="s">
        <v>291</v>
      </c>
      <c r="D833" s="237">
        <v>41</v>
      </c>
      <c r="E833" s="237" t="s">
        <v>73</v>
      </c>
      <c r="F833" s="300">
        <f t="shared" si="157"/>
        <v>33.800000000000004</v>
      </c>
      <c r="G833" s="781">
        <v>2.8</v>
      </c>
      <c r="H833" s="781">
        <v>0.4</v>
      </c>
      <c r="I833" s="781">
        <v>30.6</v>
      </c>
      <c r="J833" s="291">
        <v>1881.35</v>
      </c>
      <c r="K833" s="300">
        <v>28.4</v>
      </c>
      <c r="L833" s="291">
        <v>1747.62</v>
      </c>
      <c r="M833" s="404">
        <f t="shared" si="153"/>
        <v>0.01625067234295785</v>
      </c>
      <c r="N833" s="389">
        <v>209.7</v>
      </c>
      <c r="O833" s="390">
        <f t="shared" si="154"/>
        <v>3.407765990318261</v>
      </c>
      <c r="P833" s="390">
        <f t="shared" si="155"/>
        <v>975.040340577471</v>
      </c>
      <c r="Q833" s="685">
        <f t="shared" si="156"/>
        <v>204.46595941909567</v>
      </c>
      <c r="S833" s="90"/>
      <c r="T833" s="90"/>
    </row>
    <row r="834" spans="1:20" ht="12.75">
      <c r="A834" s="957"/>
      <c r="B834" s="237">
        <v>4</v>
      </c>
      <c r="C834" s="284" t="s">
        <v>292</v>
      </c>
      <c r="D834" s="237">
        <v>44</v>
      </c>
      <c r="E834" s="237" t="s">
        <v>73</v>
      </c>
      <c r="F834" s="300">
        <f t="shared" si="157"/>
        <v>37</v>
      </c>
      <c r="G834" s="781">
        <v>3.2</v>
      </c>
      <c r="H834" s="781">
        <v>0.4</v>
      </c>
      <c r="I834" s="781">
        <v>33.4</v>
      </c>
      <c r="J834" s="291">
        <v>1849.35</v>
      </c>
      <c r="K834" s="300">
        <v>29.7</v>
      </c>
      <c r="L834" s="291">
        <v>1758.48</v>
      </c>
      <c r="M834" s="404">
        <f t="shared" si="153"/>
        <v>0.016889586461034528</v>
      </c>
      <c r="N834" s="389">
        <v>209.7</v>
      </c>
      <c r="O834" s="390">
        <f t="shared" si="154"/>
        <v>3.5417462808789404</v>
      </c>
      <c r="P834" s="390">
        <f t="shared" si="155"/>
        <v>1013.3751876620715</v>
      </c>
      <c r="Q834" s="685">
        <f t="shared" si="156"/>
        <v>212.5047768527364</v>
      </c>
      <c r="S834" s="90"/>
      <c r="T834" s="90"/>
    </row>
    <row r="835" spans="1:20" ht="12.75">
      <c r="A835" s="957"/>
      <c r="B835" s="237">
        <v>5</v>
      </c>
      <c r="C835" s="284" t="s">
        <v>247</v>
      </c>
      <c r="D835" s="237">
        <v>42</v>
      </c>
      <c r="E835" s="237" t="s">
        <v>73</v>
      </c>
      <c r="F835" s="300">
        <f t="shared" si="157"/>
        <v>35.9</v>
      </c>
      <c r="G835" s="781">
        <v>3</v>
      </c>
      <c r="H835" s="781">
        <v>0.4</v>
      </c>
      <c r="I835" s="781">
        <v>32.5</v>
      </c>
      <c r="J835" s="291">
        <v>1954.43</v>
      </c>
      <c r="K835" s="300">
        <v>31.6</v>
      </c>
      <c r="L835" s="291">
        <v>1864.61</v>
      </c>
      <c r="M835" s="404">
        <f t="shared" si="153"/>
        <v>0.016947243659532023</v>
      </c>
      <c r="N835" s="389">
        <v>209.7</v>
      </c>
      <c r="O835" s="390">
        <f t="shared" si="154"/>
        <v>3.553836995403865</v>
      </c>
      <c r="P835" s="390">
        <f t="shared" si="155"/>
        <v>1016.8346195719214</v>
      </c>
      <c r="Q835" s="685">
        <f t="shared" si="156"/>
        <v>213.2302197242319</v>
      </c>
      <c r="S835" s="90"/>
      <c r="T835" s="90"/>
    </row>
    <row r="836" spans="1:20" ht="12.75">
      <c r="A836" s="957"/>
      <c r="B836" s="237">
        <v>6</v>
      </c>
      <c r="C836" s="284" t="s">
        <v>297</v>
      </c>
      <c r="D836" s="237">
        <v>20</v>
      </c>
      <c r="E836" s="237" t="s">
        <v>73</v>
      </c>
      <c r="F836" s="300">
        <f t="shared" si="157"/>
        <v>22.689999999999998</v>
      </c>
      <c r="G836" s="781">
        <v>1.79</v>
      </c>
      <c r="H836" s="781">
        <v>3.2</v>
      </c>
      <c r="I836" s="781">
        <v>17.7</v>
      </c>
      <c r="J836" s="291">
        <v>957.78</v>
      </c>
      <c r="K836" s="300">
        <v>16.45</v>
      </c>
      <c r="L836" s="291">
        <v>957.78</v>
      </c>
      <c r="M836" s="404">
        <f t="shared" si="153"/>
        <v>0.01717513416442189</v>
      </c>
      <c r="N836" s="389">
        <v>209.7</v>
      </c>
      <c r="O836" s="390">
        <f t="shared" si="154"/>
        <v>3.6016256342792703</v>
      </c>
      <c r="P836" s="390">
        <f t="shared" si="155"/>
        <v>1030.5080498653135</v>
      </c>
      <c r="Q836" s="685">
        <f t="shared" si="156"/>
        <v>216.09753805675624</v>
      </c>
      <c r="S836" s="90"/>
      <c r="T836" s="90"/>
    </row>
    <row r="837" spans="1:20" ht="12.75">
      <c r="A837" s="957"/>
      <c r="B837" s="237">
        <v>7</v>
      </c>
      <c r="C837" s="284" t="s">
        <v>293</v>
      </c>
      <c r="D837" s="237">
        <v>41</v>
      </c>
      <c r="E837" s="237" t="s">
        <v>73</v>
      </c>
      <c r="F837" s="300">
        <f t="shared" si="157"/>
        <v>18.17</v>
      </c>
      <c r="G837" s="781">
        <v>2.07</v>
      </c>
      <c r="H837" s="781">
        <v>0.2</v>
      </c>
      <c r="I837" s="781">
        <v>15.9</v>
      </c>
      <c r="J837" s="291">
        <v>910.85</v>
      </c>
      <c r="K837" s="300">
        <v>15.1</v>
      </c>
      <c r="L837" s="291">
        <v>867.57</v>
      </c>
      <c r="M837" s="404">
        <f t="shared" si="153"/>
        <v>0.017404935624791083</v>
      </c>
      <c r="N837" s="389">
        <v>209.7</v>
      </c>
      <c r="O837" s="390">
        <f t="shared" si="154"/>
        <v>3.64981500051869</v>
      </c>
      <c r="P837" s="390">
        <f t="shared" si="155"/>
        <v>1044.296137487465</v>
      </c>
      <c r="Q837" s="685">
        <f t="shared" si="156"/>
        <v>218.98890003112143</v>
      </c>
      <c r="S837" s="90"/>
      <c r="T837" s="90"/>
    </row>
    <row r="838" spans="1:20" ht="12.75">
      <c r="A838" s="957"/>
      <c r="B838" s="237">
        <v>8</v>
      </c>
      <c r="C838" s="284" t="s">
        <v>287</v>
      </c>
      <c r="D838" s="237">
        <v>20</v>
      </c>
      <c r="E838" s="237" t="s">
        <v>73</v>
      </c>
      <c r="F838" s="300">
        <f t="shared" si="157"/>
        <v>24.26</v>
      </c>
      <c r="G838" s="300">
        <v>1.5</v>
      </c>
      <c r="H838" s="300">
        <v>3.16</v>
      </c>
      <c r="I838" s="300">
        <v>19.6</v>
      </c>
      <c r="J838" s="291">
        <v>1042.41</v>
      </c>
      <c r="K838" s="300">
        <v>19.6</v>
      </c>
      <c r="L838" s="291">
        <v>1042.41</v>
      </c>
      <c r="M838" s="404">
        <f t="shared" si="153"/>
        <v>0.01880258247714431</v>
      </c>
      <c r="N838" s="389">
        <v>209.7</v>
      </c>
      <c r="O838" s="390">
        <f t="shared" si="154"/>
        <v>3.942901545457161</v>
      </c>
      <c r="P838" s="390">
        <f t="shared" si="155"/>
        <v>1128.1549486286585</v>
      </c>
      <c r="Q838" s="685">
        <f t="shared" si="156"/>
        <v>236.57409272742967</v>
      </c>
      <c r="S838" s="90"/>
      <c r="T838" s="90"/>
    </row>
    <row r="839" spans="1:20" ht="12.75">
      <c r="A839" s="957"/>
      <c r="B839" s="237">
        <v>9</v>
      </c>
      <c r="C839" s="284" t="s">
        <v>299</v>
      </c>
      <c r="D839" s="237">
        <v>31</v>
      </c>
      <c r="E839" s="237" t="s">
        <v>73</v>
      </c>
      <c r="F839" s="300">
        <f t="shared" si="157"/>
        <v>31.7</v>
      </c>
      <c r="G839" s="300">
        <v>1.8</v>
      </c>
      <c r="H839" s="300">
        <v>2.4</v>
      </c>
      <c r="I839" s="300">
        <v>27.5</v>
      </c>
      <c r="J839" s="291">
        <v>1226.64</v>
      </c>
      <c r="K839" s="300">
        <v>22.8</v>
      </c>
      <c r="L839" s="291">
        <v>1202.59</v>
      </c>
      <c r="M839" s="404">
        <f t="shared" si="153"/>
        <v>0.018959079985697538</v>
      </c>
      <c r="N839" s="389">
        <v>209.7</v>
      </c>
      <c r="O839" s="390">
        <f t="shared" si="154"/>
        <v>3.9757190730007737</v>
      </c>
      <c r="P839" s="390">
        <f t="shared" si="155"/>
        <v>1137.5447991418523</v>
      </c>
      <c r="Q839" s="685">
        <f t="shared" si="156"/>
        <v>238.5431443800464</v>
      </c>
      <c r="S839" s="90"/>
      <c r="T839" s="90"/>
    </row>
    <row r="840" spans="1:20" ht="13.5" thickBot="1">
      <c r="A840" s="959"/>
      <c r="B840" s="251">
        <v>10</v>
      </c>
      <c r="C840" s="288"/>
      <c r="D840" s="251"/>
      <c r="E840" s="251"/>
      <c r="F840" s="304"/>
      <c r="G840" s="304"/>
      <c r="H840" s="304"/>
      <c r="I840" s="304"/>
      <c r="J840" s="293"/>
      <c r="K840" s="304"/>
      <c r="L840" s="293"/>
      <c r="M840" s="743"/>
      <c r="N840" s="750"/>
      <c r="O840" s="744"/>
      <c r="P840" s="744"/>
      <c r="Q840" s="745"/>
      <c r="S840" s="90"/>
      <c r="T840" s="90"/>
    </row>
    <row r="841" spans="1:20" ht="12.75">
      <c r="A841" s="969" t="s">
        <v>12</v>
      </c>
      <c r="B841" s="83">
        <v>1</v>
      </c>
      <c r="C841" s="325" t="s">
        <v>465</v>
      </c>
      <c r="D841" s="83">
        <v>107</v>
      </c>
      <c r="E841" s="83" t="s">
        <v>73</v>
      </c>
      <c r="F841" s="221">
        <f aca="true" t="shared" si="158" ref="F841:F848">SUM(G841:I841)</f>
        <v>75.1</v>
      </c>
      <c r="G841" s="221">
        <v>4</v>
      </c>
      <c r="H841" s="221">
        <v>16.8</v>
      </c>
      <c r="I841" s="221">
        <v>54.3</v>
      </c>
      <c r="J841" s="372">
        <v>2639.07</v>
      </c>
      <c r="K841" s="221">
        <v>49.9</v>
      </c>
      <c r="L841" s="372">
        <v>2507.08</v>
      </c>
      <c r="M841" s="837">
        <f aca="true" t="shared" si="159" ref="M841:M848">K841/L841</f>
        <v>0.019903632911594363</v>
      </c>
      <c r="N841" s="831">
        <v>209.7</v>
      </c>
      <c r="O841" s="832">
        <f aca="true" t="shared" si="160" ref="O841:O848">M841*N841</f>
        <v>4.173791821561338</v>
      </c>
      <c r="P841" s="832">
        <f aca="true" t="shared" si="161" ref="P841:P848">M841*60*1000</f>
        <v>1194.2179746956617</v>
      </c>
      <c r="Q841" s="833">
        <f aca="true" t="shared" si="162" ref="Q841:Q848">P841*N841/1000</f>
        <v>250.42750929368026</v>
      </c>
      <c r="S841" s="90"/>
      <c r="T841" s="90"/>
    </row>
    <row r="842" spans="1:20" ht="12.75">
      <c r="A842" s="970"/>
      <c r="B842" s="41">
        <v>2</v>
      </c>
      <c r="C842" s="49" t="s">
        <v>289</v>
      </c>
      <c r="D842" s="41">
        <v>40</v>
      </c>
      <c r="E842" s="41" t="s">
        <v>73</v>
      </c>
      <c r="F842" s="189">
        <f t="shared" si="158"/>
        <v>64.9</v>
      </c>
      <c r="G842" s="189">
        <v>4.7</v>
      </c>
      <c r="H842" s="189">
        <v>6.3</v>
      </c>
      <c r="I842" s="189">
        <v>53.9</v>
      </c>
      <c r="J842" s="329">
        <v>2512.91</v>
      </c>
      <c r="K842" s="189">
        <v>53.9</v>
      </c>
      <c r="L842" s="329">
        <v>2512.91</v>
      </c>
      <c r="M842" s="204">
        <f t="shared" si="159"/>
        <v>0.021449236144549546</v>
      </c>
      <c r="N842" s="205">
        <v>209.7</v>
      </c>
      <c r="O842" s="212">
        <f t="shared" si="160"/>
        <v>4.49790481951204</v>
      </c>
      <c r="P842" s="212">
        <f t="shared" si="161"/>
        <v>1286.9541686729729</v>
      </c>
      <c r="Q842" s="211">
        <f t="shared" si="162"/>
        <v>269.8742891707224</v>
      </c>
      <c r="S842" s="90"/>
      <c r="T842" s="90"/>
    </row>
    <row r="843" spans="1:20" ht="12.75">
      <c r="A843" s="970"/>
      <c r="B843" s="41">
        <v>3</v>
      </c>
      <c r="C843" s="49" t="s">
        <v>296</v>
      </c>
      <c r="D843" s="41">
        <v>22</v>
      </c>
      <c r="E843" s="41" t="s">
        <v>73</v>
      </c>
      <c r="F843" s="189">
        <f t="shared" si="158"/>
        <v>22.59</v>
      </c>
      <c r="G843" s="189">
        <v>1.28</v>
      </c>
      <c r="H843" s="189">
        <v>0.21</v>
      </c>
      <c r="I843" s="189">
        <v>21.1</v>
      </c>
      <c r="J843" s="329">
        <v>896.35</v>
      </c>
      <c r="K843" s="189">
        <v>14.56</v>
      </c>
      <c r="L843" s="329">
        <v>669.04</v>
      </c>
      <c r="M843" s="204">
        <f t="shared" si="159"/>
        <v>0.021762525409542034</v>
      </c>
      <c r="N843" s="205">
        <v>209.7</v>
      </c>
      <c r="O843" s="212">
        <f t="shared" si="160"/>
        <v>4.563601578380964</v>
      </c>
      <c r="P843" s="212">
        <f t="shared" si="161"/>
        <v>1305.751524572522</v>
      </c>
      <c r="Q843" s="211">
        <f t="shared" si="162"/>
        <v>273.8160947028578</v>
      </c>
      <c r="S843" s="90"/>
      <c r="T843" s="90"/>
    </row>
    <row r="844" spans="1:20" ht="12.75">
      <c r="A844" s="970"/>
      <c r="B844" s="41">
        <v>4</v>
      </c>
      <c r="C844" s="49" t="s">
        <v>466</v>
      </c>
      <c r="D844" s="41">
        <v>14</v>
      </c>
      <c r="E844" s="41" t="s">
        <v>73</v>
      </c>
      <c r="F844" s="189">
        <f t="shared" si="158"/>
        <v>15.200000000000001</v>
      </c>
      <c r="G844" s="189">
        <v>1.3</v>
      </c>
      <c r="H844" s="189">
        <v>0.1</v>
      </c>
      <c r="I844" s="189">
        <v>13.8</v>
      </c>
      <c r="J844" s="329">
        <v>624.59</v>
      </c>
      <c r="K844" s="189">
        <v>13.8</v>
      </c>
      <c r="L844" s="329">
        <v>624.59</v>
      </c>
      <c r="M844" s="204">
        <f t="shared" si="159"/>
        <v>0.022094493988056164</v>
      </c>
      <c r="N844" s="205">
        <v>209.7</v>
      </c>
      <c r="O844" s="212">
        <f t="shared" si="160"/>
        <v>4.633215389295377</v>
      </c>
      <c r="P844" s="212">
        <f t="shared" si="161"/>
        <v>1325.6696392833699</v>
      </c>
      <c r="Q844" s="211">
        <f t="shared" si="162"/>
        <v>277.99292335772265</v>
      </c>
      <c r="S844" s="90"/>
      <c r="T844" s="90"/>
    </row>
    <row r="845" spans="1:20" ht="12.75">
      <c r="A845" s="970"/>
      <c r="B845" s="41">
        <v>5</v>
      </c>
      <c r="C845" s="49" t="s">
        <v>294</v>
      </c>
      <c r="D845" s="41">
        <v>24</v>
      </c>
      <c r="E845" s="41" t="s">
        <v>73</v>
      </c>
      <c r="F845" s="189">
        <f t="shared" si="158"/>
        <v>22.07</v>
      </c>
      <c r="G845" s="189">
        <v>1.27</v>
      </c>
      <c r="H845" s="189">
        <v>0.2</v>
      </c>
      <c r="I845" s="189">
        <v>20.6</v>
      </c>
      <c r="J845" s="329">
        <v>924.4</v>
      </c>
      <c r="K845" s="189">
        <v>20.6</v>
      </c>
      <c r="L845" s="329">
        <v>924.4</v>
      </c>
      <c r="M845" s="204">
        <f t="shared" si="159"/>
        <v>0.022284725227174385</v>
      </c>
      <c r="N845" s="205">
        <v>209.7</v>
      </c>
      <c r="O845" s="212">
        <f t="shared" si="160"/>
        <v>4.6731068801384685</v>
      </c>
      <c r="P845" s="212">
        <f t="shared" si="161"/>
        <v>1337.0835136304631</v>
      </c>
      <c r="Q845" s="211">
        <f t="shared" si="162"/>
        <v>280.3864128083081</v>
      </c>
      <c r="S845" s="90"/>
      <c r="T845" s="90"/>
    </row>
    <row r="846" spans="1:20" ht="12.75">
      <c r="A846" s="970"/>
      <c r="B846" s="41">
        <v>6</v>
      </c>
      <c r="C846" s="49" t="s">
        <v>298</v>
      </c>
      <c r="D846" s="41">
        <v>42</v>
      </c>
      <c r="E846" s="41" t="s">
        <v>73</v>
      </c>
      <c r="F846" s="189">
        <f t="shared" si="158"/>
        <v>33.1</v>
      </c>
      <c r="G846" s="189">
        <v>3.5</v>
      </c>
      <c r="H846" s="189">
        <v>0.4</v>
      </c>
      <c r="I846" s="189">
        <v>29.2</v>
      </c>
      <c r="J846" s="329">
        <v>1469.95</v>
      </c>
      <c r="K846" s="189">
        <v>25.3</v>
      </c>
      <c r="L846" s="329">
        <v>1078.77</v>
      </c>
      <c r="M846" s="204">
        <f t="shared" si="159"/>
        <v>0.023452635872336088</v>
      </c>
      <c r="N846" s="205">
        <v>209.7</v>
      </c>
      <c r="O846" s="212">
        <f t="shared" si="160"/>
        <v>4.918017742428877</v>
      </c>
      <c r="P846" s="212">
        <f t="shared" si="161"/>
        <v>1407.1581523401653</v>
      </c>
      <c r="Q846" s="211">
        <f t="shared" si="162"/>
        <v>295.08106454573266</v>
      </c>
      <c r="S846" s="90"/>
      <c r="T846" s="90"/>
    </row>
    <row r="847" spans="1:20" ht="12.75">
      <c r="A847" s="970"/>
      <c r="B847" s="41">
        <v>7</v>
      </c>
      <c r="C847" s="49" t="s">
        <v>300</v>
      </c>
      <c r="D847" s="41">
        <v>4</v>
      </c>
      <c r="E847" s="41" t="s">
        <v>73</v>
      </c>
      <c r="F847" s="189">
        <f t="shared" si="158"/>
        <v>7.8100000000000005</v>
      </c>
      <c r="G847" s="189">
        <v>0.56</v>
      </c>
      <c r="H847" s="189">
        <v>0.6</v>
      </c>
      <c r="I847" s="189">
        <v>6.65</v>
      </c>
      <c r="J847" s="329">
        <v>258.86</v>
      </c>
      <c r="K847" s="189">
        <v>6.65</v>
      </c>
      <c r="L847" s="329">
        <v>258.86</v>
      </c>
      <c r="M847" s="204">
        <f t="shared" si="159"/>
        <v>0.025689561925365062</v>
      </c>
      <c r="N847" s="205">
        <v>209.7</v>
      </c>
      <c r="O847" s="212">
        <f t="shared" si="160"/>
        <v>5.387101135749053</v>
      </c>
      <c r="P847" s="212">
        <f t="shared" si="161"/>
        <v>1541.3737155219037</v>
      </c>
      <c r="Q847" s="211">
        <f t="shared" si="162"/>
        <v>323.2260681449432</v>
      </c>
      <c r="S847" s="90"/>
      <c r="T847" s="90"/>
    </row>
    <row r="848" spans="1:20" ht="12.75">
      <c r="A848" s="970"/>
      <c r="B848" s="41">
        <v>8</v>
      </c>
      <c r="C848" s="49" t="s">
        <v>725</v>
      </c>
      <c r="D848" s="41">
        <v>20</v>
      </c>
      <c r="E848" s="41" t="s">
        <v>73</v>
      </c>
      <c r="F848" s="189">
        <f t="shared" si="158"/>
        <v>18.68</v>
      </c>
      <c r="G848" s="189">
        <v>0.6</v>
      </c>
      <c r="H848" s="189">
        <v>0.18</v>
      </c>
      <c r="I848" s="189">
        <v>17.9</v>
      </c>
      <c r="J848" s="329">
        <v>613.67</v>
      </c>
      <c r="K848" s="189">
        <v>13.45</v>
      </c>
      <c r="L848" s="329">
        <v>476.15</v>
      </c>
      <c r="M848" s="204">
        <f t="shared" si="159"/>
        <v>0.028247401029087474</v>
      </c>
      <c r="N848" s="205">
        <v>209.7</v>
      </c>
      <c r="O848" s="212">
        <f t="shared" si="160"/>
        <v>5.923479995799643</v>
      </c>
      <c r="P848" s="212">
        <f t="shared" si="161"/>
        <v>1694.8440617452484</v>
      </c>
      <c r="Q848" s="211">
        <f t="shared" si="162"/>
        <v>355.40879974797855</v>
      </c>
      <c r="S848" s="90"/>
      <c r="T848" s="90"/>
    </row>
    <row r="849" spans="1:20" ht="12.75">
      <c r="A849" s="970"/>
      <c r="B849" s="41">
        <v>9</v>
      </c>
      <c r="C849" s="325"/>
      <c r="D849" s="83"/>
      <c r="E849" s="83"/>
      <c r="F849" s="471"/>
      <c r="G849" s="471"/>
      <c r="H849" s="471"/>
      <c r="I849" s="471"/>
      <c r="J849" s="564"/>
      <c r="K849" s="471"/>
      <c r="L849" s="564"/>
      <c r="M849" s="501"/>
      <c r="N849" s="471"/>
      <c r="O849" s="471"/>
      <c r="P849" s="471"/>
      <c r="Q849" s="565"/>
      <c r="S849" s="90"/>
      <c r="T849" s="90"/>
    </row>
    <row r="850" spans="1:20" ht="13.5" thickBot="1">
      <c r="A850" s="971"/>
      <c r="B850" s="46">
        <v>10</v>
      </c>
      <c r="C850" s="51"/>
      <c r="D850" s="46"/>
      <c r="E850" s="46"/>
      <c r="F850" s="58"/>
      <c r="G850" s="58"/>
      <c r="H850" s="58"/>
      <c r="I850" s="58"/>
      <c r="J850" s="59"/>
      <c r="K850" s="58"/>
      <c r="L850" s="59"/>
      <c r="M850" s="84"/>
      <c r="N850" s="58"/>
      <c r="O850" s="58"/>
      <c r="P850" s="58"/>
      <c r="Q850" s="54"/>
      <c r="S850" s="90"/>
      <c r="T850" s="90"/>
    </row>
    <row r="851" spans="19:20" ht="12.75">
      <c r="S851" s="90"/>
      <c r="T851" s="90"/>
    </row>
    <row r="852" spans="19:20" ht="12.75">
      <c r="S852" s="90"/>
      <c r="T852" s="90"/>
    </row>
    <row r="853" spans="1:20" ht="15">
      <c r="A853" s="906" t="s">
        <v>58</v>
      </c>
      <c r="B853" s="906"/>
      <c r="C853" s="906"/>
      <c r="D853" s="906"/>
      <c r="E853" s="906"/>
      <c r="F853" s="906"/>
      <c r="G853" s="906"/>
      <c r="H853" s="906"/>
      <c r="I853" s="906"/>
      <c r="J853" s="906"/>
      <c r="K853" s="906"/>
      <c r="L853" s="906"/>
      <c r="M853" s="906"/>
      <c r="N853" s="906"/>
      <c r="O853" s="906"/>
      <c r="P853" s="906"/>
      <c r="Q853" s="906"/>
      <c r="S853" s="90"/>
      <c r="T853" s="90"/>
    </row>
    <row r="854" spans="1:20" ht="13.5" thickBot="1">
      <c r="A854" s="1010" t="s">
        <v>749</v>
      </c>
      <c r="B854" s="1010"/>
      <c r="C854" s="1010"/>
      <c r="D854" s="1010"/>
      <c r="E854" s="1010"/>
      <c r="F854" s="1010"/>
      <c r="G854" s="1010"/>
      <c r="H854" s="1010"/>
      <c r="I854" s="1010"/>
      <c r="J854" s="1010"/>
      <c r="K854" s="1010"/>
      <c r="L854" s="1010"/>
      <c r="M854" s="1010"/>
      <c r="N854" s="1010"/>
      <c r="O854" s="1010"/>
      <c r="P854" s="1010"/>
      <c r="Q854" s="1010"/>
      <c r="S854" s="90"/>
      <c r="T854" s="90"/>
    </row>
    <row r="855" spans="1:20" ht="12.75" customHeight="1">
      <c r="A855" s="887" t="s">
        <v>1</v>
      </c>
      <c r="B855" s="889" t="s">
        <v>0</v>
      </c>
      <c r="C855" s="857" t="s">
        <v>2</v>
      </c>
      <c r="D855" s="857" t="s">
        <v>3</v>
      </c>
      <c r="E855" s="857" t="s">
        <v>13</v>
      </c>
      <c r="F855" s="870" t="s">
        <v>14</v>
      </c>
      <c r="G855" s="871"/>
      <c r="H855" s="871"/>
      <c r="I855" s="872"/>
      <c r="J855" s="857" t="s">
        <v>4</v>
      </c>
      <c r="K855" s="857" t="s">
        <v>15</v>
      </c>
      <c r="L855" s="857" t="s">
        <v>5</v>
      </c>
      <c r="M855" s="857" t="s">
        <v>6</v>
      </c>
      <c r="N855" s="857" t="s">
        <v>16</v>
      </c>
      <c r="O855" s="857" t="s">
        <v>17</v>
      </c>
      <c r="P855" s="962" t="s">
        <v>25</v>
      </c>
      <c r="Q855" s="885" t="s">
        <v>26</v>
      </c>
      <c r="S855" s="90"/>
      <c r="T855" s="90"/>
    </row>
    <row r="856" spans="1:20" s="2" customFormat="1" ht="33.75">
      <c r="A856" s="888"/>
      <c r="B856" s="890"/>
      <c r="C856" s="891"/>
      <c r="D856" s="858"/>
      <c r="E856" s="858"/>
      <c r="F856" s="36" t="s">
        <v>18</v>
      </c>
      <c r="G856" s="36" t="s">
        <v>19</v>
      </c>
      <c r="H856" s="36" t="s">
        <v>20</v>
      </c>
      <c r="I856" s="36" t="s">
        <v>21</v>
      </c>
      <c r="J856" s="858"/>
      <c r="K856" s="858"/>
      <c r="L856" s="858"/>
      <c r="M856" s="858"/>
      <c r="N856" s="858"/>
      <c r="O856" s="858"/>
      <c r="P856" s="963"/>
      <c r="Q856" s="886"/>
      <c r="S856" s="90"/>
      <c r="T856" s="90"/>
    </row>
    <row r="857" spans="1:20" s="3" customFormat="1" ht="13.5" customHeight="1" thickBot="1">
      <c r="A857" s="888"/>
      <c r="B857" s="890"/>
      <c r="C857" s="903"/>
      <c r="D857" s="60" t="s">
        <v>7</v>
      </c>
      <c r="E857" s="60" t="s">
        <v>8</v>
      </c>
      <c r="F857" s="60" t="s">
        <v>9</v>
      </c>
      <c r="G857" s="60" t="s">
        <v>9</v>
      </c>
      <c r="H857" s="60" t="s">
        <v>9</v>
      </c>
      <c r="I857" s="60" t="s">
        <v>9</v>
      </c>
      <c r="J857" s="60" t="s">
        <v>22</v>
      </c>
      <c r="K857" s="60" t="s">
        <v>9</v>
      </c>
      <c r="L857" s="60" t="s">
        <v>22</v>
      </c>
      <c r="M857" s="60" t="s">
        <v>23</v>
      </c>
      <c r="N857" s="60" t="s">
        <v>10</v>
      </c>
      <c r="O857" s="60" t="s">
        <v>24</v>
      </c>
      <c r="P857" s="67" t="s">
        <v>27</v>
      </c>
      <c r="Q857" s="62" t="s">
        <v>28</v>
      </c>
      <c r="S857" s="90"/>
      <c r="T857" s="90"/>
    </row>
    <row r="858" spans="1:20" s="99" customFormat="1" ht="12.75" customHeight="1">
      <c r="A858" s="949" t="s">
        <v>11</v>
      </c>
      <c r="B858" s="101">
        <v>1</v>
      </c>
      <c r="C858" s="64" t="s">
        <v>726</v>
      </c>
      <c r="D858" s="63">
        <v>40</v>
      </c>
      <c r="E858" s="63"/>
      <c r="F858" s="255">
        <v>24</v>
      </c>
      <c r="G858" s="255">
        <v>2.26</v>
      </c>
      <c r="H858" s="255">
        <v>6.4</v>
      </c>
      <c r="I858" s="255">
        <v>25.34</v>
      </c>
      <c r="J858" s="96">
        <v>2232.79</v>
      </c>
      <c r="K858" s="255">
        <v>24</v>
      </c>
      <c r="L858" s="96">
        <v>2232.8</v>
      </c>
      <c r="M858" s="257">
        <f aca="true" t="shared" si="163" ref="M858:M888">K858/L858</f>
        <v>0.010748835542816195</v>
      </c>
      <c r="N858" s="256">
        <v>223.45</v>
      </c>
      <c r="O858" s="258">
        <f aca="true" t="shared" si="164" ref="O858:O888">M858*N858</f>
        <v>2.4018273020422787</v>
      </c>
      <c r="P858" s="258">
        <f aca="true" t="shared" si="165" ref="P858:P888">M858*60*1000</f>
        <v>644.9301325689717</v>
      </c>
      <c r="Q858" s="259">
        <f aca="true" t="shared" si="166" ref="Q858:Q888">P858*N858/1000</f>
        <v>144.1096381225367</v>
      </c>
      <c r="S858" s="90"/>
      <c r="T858" s="90"/>
    </row>
    <row r="859" spans="1:20" s="99" customFormat="1" ht="13.5" customHeight="1">
      <c r="A859" s="1011"/>
      <c r="B859" s="98">
        <v>2</v>
      </c>
      <c r="C859" s="16" t="s">
        <v>301</v>
      </c>
      <c r="D859" s="31">
        <v>48</v>
      </c>
      <c r="E859" s="31" t="s">
        <v>302</v>
      </c>
      <c r="F859" s="261">
        <v>30.7</v>
      </c>
      <c r="G859" s="261">
        <v>3.031</v>
      </c>
      <c r="H859" s="261">
        <v>7.36</v>
      </c>
      <c r="I859" s="261">
        <v>20.309</v>
      </c>
      <c r="J859" s="180">
        <v>2591.49</v>
      </c>
      <c r="K859" s="261">
        <v>30.7</v>
      </c>
      <c r="L859" s="180">
        <v>2591.49</v>
      </c>
      <c r="M859" s="137">
        <f t="shared" si="163"/>
        <v>0.01184646670448275</v>
      </c>
      <c r="N859" s="136">
        <v>223.45</v>
      </c>
      <c r="O859" s="136">
        <f t="shared" si="164"/>
        <v>2.6470929851166702</v>
      </c>
      <c r="P859" s="258">
        <f t="shared" si="165"/>
        <v>710.788002268965</v>
      </c>
      <c r="Q859" s="138">
        <f t="shared" si="166"/>
        <v>158.82557910700024</v>
      </c>
      <c r="S859" s="90"/>
      <c r="T859" s="90"/>
    </row>
    <row r="860" spans="1:20" s="99" customFormat="1" ht="12.75" customHeight="1">
      <c r="A860" s="1011"/>
      <c r="B860" s="98">
        <v>3</v>
      </c>
      <c r="C860" s="16" t="s">
        <v>727</v>
      </c>
      <c r="D860" s="31">
        <v>40</v>
      </c>
      <c r="E860" s="31">
        <v>1977</v>
      </c>
      <c r="F860" s="261">
        <v>33.3</v>
      </c>
      <c r="G860" s="261">
        <v>4.126</v>
      </c>
      <c r="H860" s="261">
        <v>6.4</v>
      </c>
      <c r="I860" s="261">
        <v>22.76</v>
      </c>
      <c r="J860" s="180">
        <v>2206.8</v>
      </c>
      <c r="K860" s="261">
        <v>33.3</v>
      </c>
      <c r="L860" s="180">
        <v>2206.8</v>
      </c>
      <c r="M860" s="137">
        <f t="shared" si="163"/>
        <v>0.015089722675367045</v>
      </c>
      <c r="N860" s="136">
        <v>223.45</v>
      </c>
      <c r="O860" s="136">
        <f t="shared" si="164"/>
        <v>3.371798531810766</v>
      </c>
      <c r="P860" s="258">
        <f t="shared" si="165"/>
        <v>905.3833605220227</v>
      </c>
      <c r="Q860" s="138">
        <f t="shared" si="166"/>
        <v>202.30791190864596</v>
      </c>
      <c r="S860" s="90"/>
      <c r="T860" s="90"/>
    </row>
    <row r="861" spans="1:20" ht="12.75" customHeight="1">
      <c r="A861" s="1011"/>
      <c r="B861" s="31">
        <v>4</v>
      </c>
      <c r="C861" s="16" t="s">
        <v>728</v>
      </c>
      <c r="D861" s="31">
        <v>6</v>
      </c>
      <c r="E861" s="31"/>
      <c r="F861" s="261">
        <v>3.4</v>
      </c>
      <c r="G861" s="261">
        <v>0</v>
      </c>
      <c r="H861" s="261">
        <v>0</v>
      </c>
      <c r="I861" s="261">
        <v>3.4</v>
      </c>
      <c r="J861" s="180">
        <v>221.83</v>
      </c>
      <c r="K861" s="261">
        <v>3.4</v>
      </c>
      <c r="L861" s="180">
        <v>221.8</v>
      </c>
      <c r="M861" s="137">
        <f t="shared" si="163"/>
        <v>0.01532912533814247</v>
      </c>
      <c r="N861" s="136">
        <v>223.45</v>
      </c>
      <c r="O861" s="136">
        <f t="shared" si="164"/>
        <v>3.4252930568079347</v>
      </c>
      <c r="P861" s="258">
        <f t="shared" si="165"/>
        <v>919.7475202885482</v>
      </c>
      <c r="Q861" s="138">
        <f t="shared" si="166"/>
        <v>205.5175834084761</v>
      </c>
      <c r="S861" s="90"/>
      <c r="T861" s="90"/>
    </row>
    <row r="862" spans="1:20" ht="12.75" customHeight="1">
      <c r="A862" s="1011"/>
      <c r="B862" s="31">
        <v>5</v>
      </c>
      <c r="C862" s="16" t="s">
        <v>729</v>
      </c>
      <c r="D862" s="31">
        <v>43</v>
      </c>
      <c r="E862" s="31">
        <v>1990</v>
      </c>
      <c r="F862" s="261">
        <v>34.6</v>
      </c>
      <c r="G862" s="261">
        <v>4.177</v>
      </c>
      <c r="H862" s="261">
        <v>6.4</v>
      </c>
      <c r="I862" s="261">
        <v>24.023</v>
      </c>
      <c r="J862" s="180">
        <v>2236</v>
      </c>
      <c r="K862" s="261">
        <v>34.6</v>
      </c>
      <c r="L862" s="180">
        <v>2236</v>
      </c>
      <c r="M862" s="137">
        <f t="shared" si="163"/>
        <v>0.015474060822898032</v>
      </c>
      <c r="N862" s="136">
        <v>223.45</v>
      </c>
      <c r="O862" s="136">
        <f t="shared" si="164"/>
        <v>3.457678890876565</v>
      </c>
      <c r="P862" s="258">
        <f t="shared" si="165"/>
        <v>928.443649373882</v>
      </c>
      <c r="Q862" s="138">
        <f t="shared" si="166"/>
        <v>207.4607334525939</v>
      </c>
      <c r="S862" s="90"/>
      <c r="T862" s="90"/>
    </row>
    <row r="863" spans="1:20" ht="12.75" customHeight="1">
      <c r="A863" s="1011"/>
      <c r="B863" s="31">
        <v>6</v>
      </c>
      <c r="C863" s="16" t="s">
        <v>730</v>
      </c>
      <c r="D863" s="31">
        <v>40</v>
      </c>
      <c r="E863" s="31">
        <v>1984</v>
      </c>
      <c r="F863" s="261">
        <v>35.8</v>
      </c>
      <c r="G863" s="261">
        <v>4.635</v>
      </c>
      <c r="H863" s="261">
        <v>6.4</v>
      </c>
      <c r="I863" s="261">
        <v>25.755</v>
      </c>
      <c r="J863" s="180">
        <v>2304.94</v>
      </c>
      <c r="K863" s="261">
        <v>35.8</v>
      </c>
      <c r="L863" s="180">
        <v>2304.9</v>
      </c>
      <c r="M863" s="137">
        <f t="shared" si="163"/>
        <v>0.01553212720725411</v>
      </c>
      <c r="N863" s="256">
        <v>223.45</v>
      </c>
      <c r="O863" s="136">
        <f t="shared" si="164"/>
        <v>3.4706538244609306</v>
      </c>
      <c r="P863" s="258">
        <f t="shared" si="165"/>
        <v>931.9276324352466</v>
      </c>
      <c r="Q863" s="138">
        <f t="shared" si="166"/>
        <v>208.23922946765583</v>
      </c>
      <c r="S863" s="90"/>
      <c r="T863" s="90"/>
    </row>
    <row r="864" spans="1:20" ht="12.75" customHeight="1">
      <c r="A864" s="1011"/>
      <c r="B864" s="31">
        <v>7</v>
      </c>
      <c r="C864" s="16" t="s">
        <v>731</v>
      </c>
      <c r="D864" s="31">
        <v>42</v>
      </c>
      <c r="E864" s="31">
        <v>1980</v>
      </c>
      <c r="F864" s="261">
        <v>35.2</v>
      </c>
      <c r="G864" s="261">
        <v>5.679</v>
      </c>
      <c r="H864" s="261">
        <v>6.4</v>
      </c>
      <c r="I864" s="261">
        <v>23.147</v>
      </c>
      <c r="J864" s="180">
        <v>2256.28</v>
      </c>
      <c r="K864" s="261">
        <v>35.2</v>
      </c>
      <c r="L864" s="180">
        <v>2256.3</v>
      </c>
      <c r="M864" s="137">
        <f t="shared" si="163"/>
        <v>0.01560076230997651</v>
      </c>
      <c r="N864" s="136">
        <v>223.45</v>
      </c>
      <c r="O864" s="136">
        <f t="shared" si="164"/>
        <v>3.485990338164251</v>
      </c>
      <c r="P864" s="258">
        <f t="shared" si="165"/>
        <v>936.0457385985907</v>
      </c>
      <c r="Q864" s="138">
        <f t="shared" si="166"/>
        <v>209.15942028985506</v>
      </c>
      <c r="S864" s="90"/>
      <c r="T864" s="90"/>
    </row>
    <row r="865" spans="1:20" ht="13.5" customHeight="1">
      <c r="A865" s="1011"/>
      <c r="B865" s="31">
        <v>8</v>
      </c>
      <c r="C865" s="16" t="s">
        <v>732</v>
      </c>
      <c r="D865" s="31">
        <v>36</v>
      </c>
      <c r="E865" s="31">
        <v>1967</v>
      </c>
      <c r="F865" s="261">
        <v>23.7</v>
      </c>
      <c r="G865" s="261">
        <v>3.632</v>
      </c>
      <c r="H865" s="261">
        <v>5.76</v>
      </c>
      <c r="I865" s="261">
        <v>14.308</v>
      </c>
      <c r="J865" s="180">
        <v>1500.89</v>
      </c>
      <c r="K865" s="261">
        <v>23.7</v>
      </c>
      <c r="L865" s="180">
        <v>1500.9</v>
      </c>
      <c r="M865" s="137">
        <f t="shared" si="163"/>
        <v>0.015790525684589246</v>
      </c>
      <c r="N865" s="136">
        <v>223.45</v>
      </c>
      <c r="O865" s="136">
        <f t="shared" si="164"/>
        <v>3.528392964221467</v>
      </c>
      <c r="P865" s="258">
        <f t="shared" si="165"/>
        <v>947.4315410753547</v>
      </c>
      <c r="Q865" s="138">
        <f t="shared" si="166"/>
        <v>211.703577853288</v>
      </c>
      <c r="S865" s="90"/>
      <c r="T865" s="90"/>
    </row>
    <row r="866" spans="1:20" ht="12.75" customHeight="1">
      <c r="A866" s="1011"/>
      <c r="B866" s="31">
        <v>9</v>
      </c>
      <c r="C866" s="16" t="s">
        <v>733</v>
      </c>
      <c r="D866" s="31">
        <v>25</v>
      </c>
      <c r="E866" s="31">
        <v>1986</v>
      </c>
      <c r="F866" s="261">
        <v>19.9</v>
      </c>
      <c r="G866" s="261">
        <v>2.139</v>
      </c>
      <c r="H866" s="261">
        <v>3.84</v>
      </c>
      <c r="I866" s="261">
        <v>14.021</v>
      </c>
      <c r="J866" s="180">
        <v>1235.86</v>
      </c>
      <c r="K866" s="261">
        <v>19.9</v>
      </c>
      <c r="L866" s="180">
        <v>1235.9</v>
      </c>
      <c r="M866" s="137">
        <f t="shared" si="163"/>
        <v>0.016101626345173554</v>
      </c>
      <c r="N866" s="136">
        <v>223.45</v>
      </c>
      <c r="O866" s="136">
        <f t="shared" si="164"/>
        <v>3.5979084068290303</v>
      </c>
      <c r="P866" s="258">
        <f t="shared" si="165"/>
        <v>966.0975807104132</v>
      </c>
      <c r="Q866" s="138">
        <f t="shared" si="166"/>
        <v>215.8745044097418</v>
      </c>
      <c r="S866" s="90"/>
      <c r="T866" s="90"/>
    </row>
    <row r="867" spans="1:20" ht="13.5" customHeight="1" thickBot="1">
      <c r="A867" s="1012"/>
      <c r="B867" s="65">
        <v>10</v>
      </c>
      <c r="C867" s="66" t="s">
        <v>734</v>
      </c>
      <c r="D867" s="65">
        <v>46</v>
      </c>
      <c r="E867" s="65"/>
      <c r="F867" s="220">
        <v>35</v>
      </c>
      <c r="G867" s="220">
        <v>5.249</v>
      </c>
      <c r="H867" s="220">
        <v>7.2</v>
      </c>
      <c r="I867" s="220">
        <v>22.551</v>
      </c>
      <c r="J867" s="349">
        <v>2147.49</v>
      </c>
      <c r="K867" s="220">
        <v>35</v>
      </c>
      <c r="L867" s="349">
        <v>2147.5</v>
      </c>
      <c r="M867" s="140">
        <f t="shared" si="163"/>
        <v>0.01629802095459837</v>
      </c>
      <c r="N867" s="510">
        <v>223.45</v>
      </c>
      <c r="O867" s="647">
        <f t="shared" si="164"/>
        <v>3.6417927823050054</v>
      </c>
      <c r="P867" s="139">
        <f t="shared" si="165"/>
        <v>977.8812572759022</v>
      </c>
      <c r="Q867" s="141">
        <f t="shared" si="166"/>
        <v>218.50756693830033</v>
      </c>
      <c r="S867" s="90"/>
      <c r="T867" s="90"/>
    </row>
    <row r="868" spans="1:20" ht="12.75">
      <c r="A868" s="1019" t="s">
        <v>29</v>
      </c>
      <c r="B868" s="68">
        <v>1</v>
      </c>
      <c r="C868" s="34" t="s">
        <v>304</v>
      </c>
      <c r="D868" s="35">
        <v>23</v>
      </c>
      <c r="E868" s="35">
        <v>1940</v>
      </c>
      <c r="F868" s="272">
        <v>19</v>
      </c>
      <c r="G868" s="272">
        <v>3.056</v>
      </c>
      <c r="H868" s="272">
        <v>3.52</v>
      </c>
      <c r="I868" s="273">
        <v>12.424</v>
      </c>
      <c r="J868" s="578">
        <v>1156.52</v>
      </c>
      <c r="K868" s="272">
        <v>19</v>
      </c>
      <c r="L868" s="578">
        <v>1156.5</v>
      </c>
      <c r="M868" s="151">
        <f t="shared" si="163"/>
        <v>0.016428880242109815</v>
      </c>
      <c r="N868" s="274">
        <v>223.45</v>
      </c>
      <c r="O868" s="152">
        <f t="shared" si="164"/>
        <v>3.671033290099438</v>
      </c>
      <c r="P868" s="152">
        <f t="shared" si="165"/>
        <v>985.7328145265889</v>
      </c>
      <c r="Q868" s="174">
        <f t="shared" si="166"/>
        <v>220.26199740596627</v>
      </c>
      <c r="S868" s="90"/>
      <c r="T868" s="90"/>
    </row>
    <row r="869" spans="1:20" s="99" customFormat="1" ht="12.75">
      <c r="A869" s="953"/>
      <c r="B869" s="106">
        <v>2</v>
      </c>
      <c r="C869" s="34" t="s">
        <v>735</v>
      </c>
      <c r="D869" s="35">
        <v>40</v>
      </c>
      <c r="E869" s="35">
        <v>1976</v>
      </c>
      <c r="F869" s="273">
        <v>44.2</v>
      </c>
      <c r="G869" s="273">
        <v>4.111</v>
      </c>
      <c r="H869" s="273">
        <v>6.25</v>
      </c>
      <c r="I869" s="273">
        <v>33.839</v>
      </c>
      <c r="J869" s="121">
        <v>2250.59</v>
      </c>
      <c r="K869" s="273">
        <v>44.2</v>
      </c>
      <c r="L869" s="121">
        <v>2250.6</v>
      </c>
      <c r="M869" s="151">
        <f t="shared" si="163"/>
        <v>0.019639207322491782</v>
      </c>
      <c r="N869" s="142">
        <v>223.45</v>
      </c>
      <c r="O869" s="152">
        <f t="shared" si="164"/>
        <v>4.388380876210788</v>
      </c>
      <c r="P869" s="152">
        <f t="shared" si="165"/>
        <v>1178.3524393495068</v>
      </c>
      <c r="Q869" s="174">
        <f t="shared" si="166"/>
        <v>263.3028525726473</v>
      </c>
      <c r="S869" s="100"/>
      <c r="T869" s="100"/>
    </row>
    <row r="870" spans="1:20" ht="12.75">
      <c r="A870" s="953"/>
      <c r="B870" s="35">
        <v>3</v>
      </c>
      <c r="C870" s="34" t="s">
        <v>736</v>
      </c>
      <c r="D870" s="35">
        <v>9</v>
      </c>
      <c r="E870" s="35">
        <v>1973</v>
      </c>
      <c r="F870" s="273">
        <v>9.3</v>
      </c>
      <c r="G870" s="273">
        <v>0.662</v>
      </c>
      <c r="H870" s="273">
        <v>1.44</v>
      </c>
      <c r="I870" s="273">
        <v>7.198</v>
      </c>
      <c r="J870" s="121">
        <v>471.43</v>
      </c>
      <c r="K870" s="273">
        <v>9.3</v>
      </c>
      <c r="L870" s="121">
        <v>471.4</v>
      </c>
      <c r="M870" s="143">
        <f t="shared" si="163"/>
        <v>0.019728468392023763</v>
      </c>
      <c r="N870" s="142">
        <v>223.45</v>
      </c>
      <c r="O870" s="152">
        <f t="shared" si="164"/>
        <v>4.4083262621977095</v>
      </c>
      <c r="P870" s="152">
        <f t="shared" si="165"/>
        <v>1183.7081035214258</v>
      </c>
      <c r="Q870" s="172">
        <f t="shared" si="166"/>
        <v>264.4995757318626</v>
      </c>
      <c r="S870" s="90"/>
      <c r="T870" s="90"/>
    </row>
    <row r="871" spans="1:20" ht="12.75">
      <c r="A871" s="953"/>
      <c r="B871" s="35">
        <v>4</v>
      </c>
      <c r="C871" s="34" t="s">
        <v>737</v>
      </c>
      <c r="D871" s="35">
        <v>22</v>
      </c>
      <c r="E871" s="35">
        <v>1981</v>
      </c>
      <c r="F871" s="273">
        <v>23.2</v>
      </c>
      <c r="G871" s="273">
        <v>1.771</v>
      </c>
      <c r="H871" s="273">
        <v>3.52</v>
      </c>
      <c r="I871" s="273">
        <v>17.909</v>
      </c>
      <c r="J871" s="121">
        <v>1165.6</v>
      </c>
      <c r="K871" s="273">
        <v>23.2</v>
      </c>
      <c r="L871" s="121">
        <v>1165.6</v>
      </c>
      <c r="M871" s="143">
        <f t="shared" si="163"/>
        <v>0.01990391214824983</v>
      </c>
      <c r="N871" s="142">
        <v>223.45</v>
      </c>
      <c r="O871" s="142">
        <f t="shared" si="164"/>
        <v>4.447529169526424</v>
      </c>
      <c r="P871" s="152">
        <f t="shared" si="165"/>
        <v>1194.2347288949898</v>
      </c>
      <c r="Q871" s="172">
        <f t="shared" si="166"/>
        <v>266.8517501715855</v>
      </c>
      <c r="S871" s="90"/>
      <c r="T871" s="90"/>
    </row>
    <row r="872" spans="1:20" ht="12.75">
      <c r="A872" s="953"/>
      <c r="B872" s="35">
        <v>5</v>
      </c>
      <c r="C872" s="34" t="s">
        <v>738</v>
      </c>
      <c r="D872" s="35">
        <v>9</v>
      </c>
      <c r="E872" s="35">
        <v>1961</v>
      </c>
      <c r="F872" s="273">
        <v>7.3</v>
      </c>
      <c r="G872" s="273">
        <v>0.637</v>
      </c>
      <c r="H872" s="273">
        <v>1.12</v>
      </c>
      <c r="I872" s="273">
        <v>5.578</v>
      </c>
      <c r="J872" s="121">
        <v>364.77</v>
      </c>
      <c r="K872" s="273">
        <v>7.3</v>
      </c>
      <c r="L872" s="121">
        <v>364.8</v>
      </c>
      <c r="M872" s="143">
        <f t="shared" si="163"/>
        <v>0.0200109649122807</v>
      </c>
      <c r="N872" s="142">
        <v>223.45</v>
      </c>
      <c r="O872" s="142">
        <f t="shared" si="164"/>
        <v>4.471450109649123</v>
      </c>
      <c r="P872" s="152">
        <f t="shared" si="165"/>
        <v>1200.657894736842</v>
      </c>
      <c r="Q872" s="172">
        <f t="shared" si="166"/>
        <v>268.28700657894734</v>
      </c>
      <c r="S872" s="90"/>
      <c r="T872" s="90"/>
    </row>
    <row r="873" spans="1:20" ht="12.75">
      <c r="A873" s="953"/>
      <c r="B873" s="35">
        <v>6</v>
      </c>
      <c r="C873" s="34" t="s">
        <v>739</v>
      </c>
      <c r="D873" s="35">
        <v>22</v>
      </c>
      <c r="E873" s="35">
        <v>1977</v>
      </c>
      <c r="F873" s="273">
        <v>24.2</v>
      </c>
      <c r="G873" s="273">
        <v>2.28</v>
      </c>
      <c r="H873" s="273">
        <v>3.52</v>
      </c>
      <c r="I873" s="273">
        <v>18.384</v>
      </c>
      <c r="J873" s="121">
        <v>1194.41</v>
      </c>
      <c r="K873" s="273">
        <v>24.2</v>
      </c>
      <c r="L873" s="121">
        <v>1194.4</v>
      </c>
      <c r="M873" s="143">
        <f t="shared" si="163"/>
        <v>0.020261219022103146</v>
      </c>
      <c r="N873" s="152">
        <v>223.45</v>
      </c>
      <c r="O873" s="142">
        <f t="shared" si="164"/>
        <v>4.527369390488948</v>
      </c>
      <c r="P873" s="152">
        <f t="shared" si="165"/>
        <v>1215.6731413261887</v>
      </c>
      <c r="Q873" s="172">
        <f t="shared" si="166"/>
        <v>271.64216342933685</v>
      </c>
      <c r="S873" s="90"/>
      <c r="T873" s="90"/>
    </row>
    <row r="874" spans="1:20" ht="12.75">
      <c r="A874" s="953"/>
      <c r="B874" s="35">
        <v>7</v>
      </c>
      <c r="C874" s="34" t="s">
        <v>740</v>
      </c>
      <c r="D874" s="35">
        <v>41</v>
      </c>
      <c r="E874" s="35">
        <v>1983</v>
      </c>
      <c r="F874" s="273">
        <v>45.1</v>
      </c>
      <c r="G874" s="273">
        <v>4.562</v>
      </c>
      <c r="H874" s="273">
        <v>6.4</v>
      </c>
      <c r="I874" s="273">
        <v>34.138</v>
      </c>
      <c r="J874" s="121">
        <v>2218.33</v>
      </c>
      <c r="K874" s="273">
        <v>45.1</v>
      </c>
      <c r="L874" s="121">
        <v>2218.3</v>
      </c>
      <c r="M874" s="143">
        <f t="shared" si="163"/>
        <v>0.02033088401027814</v>
      </c>
      <c r="N874" s="142">
        <v>223.45</v>
      </c>
      <c r="O874" s="142">
        <f t="shared" si="164"/>
        <v>4.54293603209665</v>
      </c>
      <c r="P874" s="152">
        <f t="shared" si="165"/>
        <v>1219.8530406166883</v>
      </c>
      <c r="Q874" s="172">
        <f t="shared" si="166"/>
        <v>272.576161925799</v>
      </c>
      <c r="S874" s="90"/>
      <c r="T874" s="90"/>
    </row>
    <row r="875" spans="1:20" ht="12.75">
      <c r="A875" s="953"/>
      <c r="B875" s="35">
        <v>8</v>
      </c>
      <c r="C875" s="34" t="s">
        <v>741</v>
      </c>
      <c r="D875" s="35">
        <v>30</v>
      </c>
      <c r="E875" s="35">
        <v>1965</v>
      </c>
      <c r="F875" s="273">
        <v>24.5</v>
      </c>
      <c r="G875" s="273">
        <v>2.306</v>
      </c>
      <c r="H875" s="273">
        <v>4.18</v>
      </c>
      <c r="I875" s="273">
        <v>18.014</v>
      </c>
      <c r="J875" s="121">
        <v>1198.48</v>
      </c>
      <c r="K875" s="273">
        <v>24.5</v>
      </c>
      <c r="L875" s="121">
        <v>1198.5</v>
      </c>
      <c r="M875" s="143">
        <f t="shared" si="163"/>
        <v>0.020442219440967878</v>
      </c>
      <c r="N875" s="142">
        <v>223.45</v>
      </c>
      <c r="O875" s="142">
        <f t="shared" si="164"/>
        <v>4.567813934084272</v>
      </c>
      <c r="P875" s="152">
        <f t="shared" si="165"/>
        <v>1226.5331664580729</v>
      </c>
      <c r="Q875" s="172">
        <f t="shared" si="166"/>
        <v>274.06883604505634</v>
      </c>
      <c r="S875" s="90"/>
      <c r="T875" s="90"/>
    </row>
    <row r="876" spans="1:20" ht="12.75">
      <c r="A876" s="1020"/>
      <c r="B876" s="69">
        <v>9</v>
      </c>
      <c r="C876" s="34" t="s">
        <v>742</v>
      </c>
      <c r="D876" s="35">
        <v>3</v>
      </c>
      <c r="E876" s="35">
        <v>1940</v>
      </c>
      <c r="F876" s="273">
        <v>2.6</v>
      </c>
      <c r="G876" s="273">
        <v>0</v>
      </c>
      <c r="H876" s="273">
        <v>0</v>
      </c>
      <c r="I876" s="273">
        <v>2.581</v>
      </c>
      <c r="J876" s="121">
        <v>125.4</v>
      </c>
      <c r="K876" s="273">
        <v>2.6</v>
      </c>
      <c r="L876" s="121">
        <v>125.4</v>
      </c>
      <c r="M876" s="143">
        <f t="shared" si="163"/>
        <v>0.02073365231259968</v>
      </c>
      <c r="N876" s="142">
        <v>223.45</v>
      </c>
      <c r="O876" s="142">
        <f t="shared" si="164"/>
        <v>4.632934609250398</v>
      </c>
      <c r="P876" s="152">
        <f t="shared" si="165"/>
        <v>1244.019138755981</v>
      </c>
      <c r="Q876" s="172">
        <f t="shared" si="166"/>
        <v>277.97607655502395</v>
      </c>
      <c r="S876" s="90"/>
      <c r="T876" s="90"/>
    </row>
    <row r="877" spans="1:20" ht="13.5" customHeight="1" thickBot="1">
      <c r="A877" s="954"/>
      <c r="B877" s="38">
        <v>10</v>
      </c>
      <c r="C877" s="86" t="s">
        <v>743</v>
      </c>
      <c r="D877" s="38">
        <v>22</v>
      </c>
      <c r="E877" s="38">
        <v>1982</v>
      </c>
      <c r="F877" s="277">
        <v>24.8</v>
      </c>
      <c r="G877" s="277">
        <v>3.362</v>
      </c>
      <c r="H877" s="277">
        <v>3.52</v>
      </c>
      <c r="I877" s="277">
        <v>17.918</v>
      </c>
      <c r="J877" s="188">
        <v>1193.4</v>
      </c>
      <c r="K877" s="277">
        <v>24.8</v>
      </c>
      <c r="L877" s="188">
        <v>1193.4</v>
      </c>
      <c r="M877" s="222">
        <f t="shared" si="163"/>
        <v>0.020780961957432544</v>
      </c>
      <c r="N877" s="175">
        <v>223.45</v>
      </c>
      <c r="O877" s="175">
        <f t="shared" si="164"/>
        <v>4.6435059493883015</v>
      </c>
      <c r="P877" s="175">
        <f t="shared" si="165"/>
        <v>1246.8577174459526</v>
      </c>
      <c r="Q877" s="176">
        <f t="shared" si="166"/>
        <v>278.6103569632981</v>
      </c>
      <c r="S877" s="90"/>
      <c r="T877" s="90"/>
    </row>
    <row r="878" spans="1:20" ht="12.75">
      <c r="A878" s="955" t="s">
        <v>30</v>
      </c>
      <c r="B878" s="236">
        <v>1</v>
      </c>
      <c r="C878" s="312" t="s">
        <v>744</v>
      </c>
      <c r="D878" s="292">
        <v>36</v>
      </c>
      <c r="E878" s="292">
        <v>1967</v>
      </c>
      <c r="F878" s="363">
        <v>32</v>
      </c>
      <c r="G878" s="363">
        <v>3.056</v>
      </c>
      <c r="H878" s="363">
        <v>5.76</v>
      </c>
      <c r="I878" s="363">
        <v>23.084</v>
      </c>
      <c r="J878" s="371">
        <v>1498.87</v>
      </c>
      <c r="K878" s="363">
        <v>32</v>
      </c>
      <c r="L878" s="371">
        <v>1498.9</v>
      </c>
      <c r="M878" s="298">
        <f t="shared" si="163"/>
        <v>0.021348989258789777</v>
      </c>
      <c r="N878" s="297">
        <v>223.45</v>
      </c>
      <c r="O878" s="297">
        <f t="shared" si="164"/>
        <v>4.770431649876575</v>
      </c>
      <c r="P878" s="297">
        <f t="shared" si="165"/>
        <v>1280.9393555273866</v>
      </c>
      <c r="Q878" s="299">
        <f t="shared" si="166"/>
        <v>286.2258989925945</v>
      </c>
      <c r="S878" s="90"/>
      <c r="T878" s="90"/>
    </row>
    <row r="879" spans="1:20" ht="12.75">
      <c r="A879" s="957"/>
      <c r="B879" s="237">
        <v>2</v>
      </c>
      <c r="C879" s="284" t="s">
        <v>745</v>
      </c>
      <c r="D879" s="237">
        <v>3</v>
      </c>
      <c r="E879" s="237">
        <v>0</v>
      </c>
      <c r="F879" s="300">
        <v>4</v>
      </c>
      <c r="G879" s="300">
        <v>0</v>
      </c>
      <c r="H879" s="300">
        <v>0</v>
      </c>
      <c r="I879" s="300">
        <v>4</v>
      </c>
      <c r="J879" s="291">
        <v>182.98</v>
      </c>
      <c r="K879" s="300">
        <v>4</v>
      </c>
      <c r="L879" s="291">
        <v>183</v>
      </c>
      <c r="M879" s="302">
        <f t="shared" si="163"/>
        <v>0.02185792349726776</v>
      </c>
      <c r="N879" s="301">
        <v>223.45</v>
      </c>
      <c r="O879" s="301">
        <f t="shared" si="164"/>
        <v>4.884153005464481</v>
      </c>
      <c r="P879" s="301">
        <f t="shared" si="165"/>
        <v>1311.4754098360654</v>
      </c>
      <c r="Q879" s="303">
        <f t="shared" si="166"/>
        <v>293.0491803278688</v>
      </c>
      <c r="S879" s="90"/>
      <c r="T879" s="90"/>
    </row>
    <row r="880" spans="1:20" ht="12.75">
      <c r="A880" s="957"/>
      <c r="B880" s="237">
        <v>3</v>
      </c>
      <c r="C880" s="284" t="s">
        <v>303</v>
      </c>
      <c r="D880" s="237">
        <v>14</v>
      </c>
      <c r="E880" s="237"/>
      <c r="F880" s="300">
        <v>13.8</v>
      </c>
      <c r="G880" s="300">
        <v>1.569</v>
      </c>
      <c r="H880" s="300">
        <v>0</v>
      </c>
      <c r="I880" s="300">
        <v>12.231</v>
      </c>
      <c r="J880" s="291">
        <v>551.79</v>
      </c>
      <c r="K880" s="300">
        <v>13.8</v>
      </c>
      <c r="L880" s="291">
        <v>551.8</v>
      </c>
      <c r="M880" s="302">
        <f t="shared" si="163"/>
        <v>0.025009061254077567</v>
      </c>
      <c r="N880" s="301">
        <v>223.45</v>
      </c>
      <c r="O880" s="301">
        <f t="shared" si="164"/>
        <v>5.588274737223632</v>
      </c>
      <c r="P880" s="301">
        <f t="shared" si="165"/>
        <v>1500.543675244654</v>
      </c>
      <c r="Q880" s="303">
        <f t="shared" si="166"/>
        <v>335.2964842334179</v>
      </c>
      <c r="S880" s="90"/>
      <c r="T880" s="90"/>
    </row>
    <row r="881" spans="1:20" ht="12.75">
      <c r="A881" s="957"/>
      <c r="B881" s="237">
        <v>4</v>
      </c>
      <c r="C881" s="284" t="s">
        <v>746</v>
      </c>
      <c r="D881" s="237">
        <v>10</v>
      </c>
      <c r="E881" s="237">
        <v>0</v>
      </c>
      <c r="F881" s="300">
        <v>6.9</v>
      </c>
      <c r="G881" s="300">
        <v>0.56</v>
      </c>
      <c r="H881" s="300">
        <v>0</v>
      </c>
      <c r="I881" s="300">
        <v>6.34</v>
      </c>
      <c r="J881" s="291">
        <v>273.29</v>
      </c>
      <c r="K881" s="300">
        <v>6.9</v>
      </c>
      <c r="L881" s="291">
        <v>273.3</v>
      </c>
      <c r="M881" s="302">
        <f t="shared" si="163"/>
        <v>0.025246981339187707</v>
      </c>
      <c r="N881" s="301">
        <v>223.45</v>
      </c>
      <c r="O881" s="301">
        <f t="shared" si="164"/>
        <v>5.641437980241493</v>
      </c>
      <c r="P881" s="301">
        <f t="shared" si="165"/>
        <v>1514.8188803512626</v>
      </c>
      <c r="Q881" s="303">
        <f t="shared" si="166"/>
        <v>338.4862788144896</v>
      </c>
      <c r="S881" s="90"/>
      <c r="T881" s="90"/>
    </row>
    <row r="882" spans="1:20" ht="12.75">
      <c r="A882" s="957"/>
      <c r="B882" s="237">
        <v>5</v>
      </c>
      <c r="C882" s="284" t="s">
        <v>305</v>
      </c>
      <c r="D882" s="237">
        <v>10</v>
      </c>
      <c r="E882" s="237">
        <v>1976</v>
      </c>
      <c r="F882" s="300">
        <v>10.8</v>
      </c>
      <c r="G882" s="300">
        <v>0.204</v>
      </c>
      <c r="H882" s="300">
        <v>0</v>
      </c>
      <c r="I882" s="300">
        <v>10.596</v>
      </c>
      <c r="J882" s="291">
        <v>411.49</v>
      </c>
      <c r="K882" s="300">
        <v>10.8</v>
      </c>
      <c r="L882" s="291">
        <v>411.5</v>
      </c>
      <c r="M882" s="302">
        <f t="shared" si="163"/>
        <v>0.02624544349939247</v>
      </c>
      <c r="N882" s="301">
        <v>223.45</v>
      </c>
      <c r="O882" s="301">
        <f t="shared" si="164"/>
        <v>5.864544349939247</v>
      </c>
      <c r="P882" s="301">
        <f t="shared" si="165"/>
        <v>1574.726609963548</v>
      </c>
      <c r="Q882" s="303">
        <f t="shared" si="166"/>
        <v>351.87266099635485</v>
      </c>
      <c r="S882" s="90"/>
      <c r="T882" s="90"/>
    </row>
    <row r="883" spans="1:20" ht="12.75">
      <c r="A883" s="957"/>
      <c r="B883" s="237">
        <v>6</v>
      </c>
      <c r="C883" s="284" t="s">
        <v>747</v>
      </c>
      <c r="D883" s="237">
        <v>6</v>
      </c>
      <c r="E883" s="237">
        <v>1956</v>
      </c>
      <c r="F883" s="300">
        <v>7.1</v>
      </c>
      <c r="G883" s="300">
        <v>0.357</v>
      </c>
      <c r="H883" s="300">
        <v>0.96</v>
      </c>
      <c r="I883" s="300">
        <v>5.7</v>
      </c>
      <c r="J883" s="291">
        <v>264.64</v>
      </c>
      <c r="K883" s="300">
        <v>7.1</v>
      </c>
      <c r="L883" s="291">
        <v>264.6</v>
      </c>
      <c r="M883" s="302">
        <f t="shared" si="163"/>
        <v>0.026832955404383973</v>
      </c>
      <c r="N883" s="301">
        <v>223.45</v>
      </c>
      <c r="O883" s="301">
        <f t="shared" si="164"/>
        <v>5.995823885109599</v>
      </c>
      <c r="P883" s="301">
        <f t="shared" si="165"/>
        <v>1609.9773242630383</v>
      </c>
      <c r="Q883" s="303">
        <f t="shared" si="166"/>
        <v>359.7494331065759</v>
      </c>
      <c r="S883" s="90"/>
      <c r="T883" s="90"/>
    </row>
    <row r="884" spans="1:20" ht="12.75">
      <c r="A884" s="957"/>
      <c r="B884" s="237">
        <v>7</v>
      </c>
      <c r="C884" s="284" t="s">
        <v>748</v>
      </c>
      <c r="D884" s="237">
        <v>4</v>
      </c>
      <c r="E884" s="237"/>
      <c r="F884" s="300">
        <v>4.3</v>
      </c>
      <c r="G884" s="300">
        <v>0</v>
      </c>
      <c r="H884" s="300">
        <v>0</v>
      </c>
      <c r="I884" s="300">
        <v>4.334</v>
      </c>
      <c r="J884" s="291">
        <v>160.13</v>
      </c>
      <c r="K884" s="300">
        <v>4.3</v>
      </c>
      <c r="L884" s="291">
        <v>160.1</v>
      </c>
      <c r="M884" s="302">
        <f t="shared" si="163"/>
        <v>0.026858213616489695</v>
      </c>
      <c r="N884" s="301">
        <v>223.45</v>
      </c>
      <c r="O884" s="301">
        <f t="shared" si="164"/>
        <v>6.0014678326046225</v>
      </c>
      <c r="P884" s="301">
        <f t="shared" si="165"/>
        <v>1611.4928169893817</v>
      </c>
      <c r="Q884" s="303">
        <f t="shared" si="166"/>
        <v>360.0880699562773</v>
      </c>
      <c r="S884" s="90"/>
      <c r="T884" s="90"/>
    </row>
    <row r="885" spans="1:20" ht="12.75">
      <c r="A885" s="957"/>
      <c r="B885" s="237">
        <v>8</v>
      </c>
      <c r="C885" s="284" t="s">
        <v>307</v>
      </c>
      <c r="D885" s="237">
        <v>8</v>
      </c>
      <c r="E885" s="237">
        <v>1958</v>
      </c>
      <c r="F885" s="300">
        <v>9.6</v>
      </c>
      <c r="G885" s="300">
        <v>0.815</v>
      </c>
      <c r="H885" s="300">
        <v>1.12</v>
      </c>
      <c r="I885" s="300">
        <v>7.687</v>
      </c>
      <c r="J885" s="291">
        <v>356.49</v>
      </c>
      <c r="K885" s="300">
        <v>9.6</v>
      </c>
      <c r="L885" s="291">
        <v>356.5</v>
      </c>
      <c r="M885" s="302">
        <f t="shared" si="163"/>
        <v>0.026928471248246842</v>
      </c>
      <c r="N885" s="301">
        <v>223.45</v>
      </c>
      <c r="O885" s="301">
        <f t="shared" si="164"/>
        <v>6.017166900420756</v>
      </c>
      <c r="P885" s="301">
        <f t="shared" si="165"/>
        <v>1615.7082748948105</v>
      </c>
      <c r="Q885" s="303">
        <f t="shared" si="166"/>
        <v>361.0300140252454</v>
      </c>
      <c r="S885" s="90"/>
      <c r="T885" s="90"/>
    </row>
    <row r="886" spans="1:20" ht="12.75">
      <c r="A886" s="958"/>
      <c r="B886" s="250">
        <v>9</v>
      </c>
      <c r="C886" s="284" t="s">
        <v>306</v>
      </c>
      <c r="D886" s="237">
        <v>8</v>
      </c>
      <c r="E886" s="237">
        <v>1960</v>
      </c>
      <c r="F886" s="300">
        <v>11.1</v>
      </c>
      <c r="G886" s="300">
        <v>0.713</v>
      </c>
      <c r="H886" s="300">
        <v>1.28</v>
      </c>
      <c r="I886" s="300">
        <v>9.107</v>
      </c>
      <c r="J886" s="291">
        <v>358.27</v>
      </c>
      <c r="K886" s="300">
        <v>11.1</v>
      </c>
      <c r="L886" s="291">
        <v>358.3</v>
      </c>
      <c r="M886" s="302">
        <f t="shared" si="163"/>
        <v>0.03097962601172202</v>
      </c>
      <c r="N886" s="301">
        <v>223.45</v>
      </c>
      <c r="O886" s="301">
        <f t="shared" si="164"/>
        <v>6.9223974323192845</v>
      </c>
      <c r="P886" s="301">
        <f t="shared" si="165"/>
        <v>1858.7775607033213</v>
      </c>
      <c r="Q886" s="303">
        <f t="shared" si="166"/>
        <v>415.3438459391571</v>
      </c>
      <c r="S886" s="90"/>
      <c r="T886" s="90"/>
    </row>
    <row r="887" spans="1:20" ht="13.5" thickBot="1">
      <c r="A887" s="959"/>
      <c r="B887" s="251">
        <v>10</v>
      </c>
      <c r="C887" s="288" t="s">
        <v>467</v>
      </c>
      <c r="D887" s="251">
        <v>8</v>
      </c>
      <c r="E887" s="251">
        <v>1960</v>
      </c>
      <c r="F887" s="304">
        <v>11.7</v>
      </c>
      <c r="G887" s="304">
        <v>0.662</v>
      </c>
      <c r="H887" s="304">
        <v>0.918</v>
      </c>
      <c r="I887" s="304">
        <v>10.082</v>
      </c>
      <c r="J887" s="293">
        <v>371.41</v>
      </c>
      <c r="K887" s="304">
        <v>11.7</v>
      </c>
      <c r="L887" s="293">
        <v>371.4</v>
      </c>
      <c r="M887" s="306">
        <f t="shared" si="163"/>
        <v>0.03150242326332795</v>
      </c>
      <c r="N887" s="305">
        <v>223.45</v>
      </c>
      <c r="O887" s="305">
        <f t="shared" si="164"/>
        <v>7.039216478190631</v>
      </c>
      <c r="P887" s="305">
        <f t="shared" si="165"/>
        <v>1890.145395799677</v>
      </c>
      <c r="Q887" s="307">
        <f t="shared" si="166"/>
        <v>422.3529886914378</v>
      </c>
      <c r="S887" s="90"/>
      <c r="T887" s="90"/>
    </row>
    <row r="888" spans="1:20" ht="12.75">
      <c r="A888" s="969" t="s">
        <v>12</v>
      </c>
      <c r="B888" s="39">
        <v>1</v>
      </c>
      <c r="C888" s="198" t="s">
        <v>304</v>
      </c>
      <c r="D888" s="83">
        <v>3</v>
      </c>
      <c r="E888" s="83">
        <v>1940</v>
      </c>
      <c r="F888" s="221">
        <v>5.1</v>
      </c>
      <c r="G888" s="221"/>
      <c r="H888" s="221"/>
      <c r="I888" s="221">
        <v>5.1</v>
      </c>
      <c r="J888" s="372">
        <v>112.26</v>
      </c>
      <c r="K888" s="221">
        <v>5.1</v>
      </c>
      <c r="L888" s="372">
        <v>112.3</v>
      </c>
      <c r="M888" s="231">
        <f t="shared" si="163"/>
        <v>0.04541406945681211</v>
      </c>
      <c r="N888" s="316">
        <v>223.45</v>
      </c>
      <c r="O888" s="181">
        <f t="shared" si="164"/>
        <v>10.147773820124666</v>
      </c>
      <c r="P888" s="181">
        <f t="shared" si="165"/>
        <v>2724.8441674087267</v>
      </c>
      <c r="Q888" s="317">
        <f t="shared" si="166"/>
        <v>608.8664292074799</v>
      </c>
      <c r="S888" s="90"/>
      <c r="T888" s="90"/>
    </row>
    <row r="889" spans="1:20" ht="12.75">
      <c r="A889" s="1021"/>
      <c r="B889" s="83">
        <v>2</v>
      </c>
      <c r="C889" s="49"/>
      <c r="D889" s="41"/>
      <c r="E889" s="41"/>
      <c r="F889" s="327"/>
      <c r="G889" s="327"/>
      <c r="H889" s="327"/>
      <c r="I889" s="327"/>
      <c r="J889" s="329"/>
      <c r="K889" s="327"/>
      <c r="L889" s="329"/>
      <c r="M889" s="321"/>
      <c r="N889" s="322"/>
      <c r="O889" s="322"/>
      <c r="P889" s="316"/>
      <c r="Q889" s="323"/>
      <c r="S889" s="90"/>
      <c r="T889" s="90"/>
    </row>
    <row r="890" spans="1:20" ht="12.75">
      <c r="A890" s="1021"/>
      <c r="B890" s="83">
        <v>3</v>
      </c>
      <c r="C890" s="49"/>
      <c r="D890" s="41"/>
      <c r="E890" s="41"/>
      <c r="F890" s="327"/>
      <c r="G890" s="327"/>
      <c r="H890" s="327"/>
      <c r="I890" s="327"/>
      <c r="J890" s="329"/>
      <c r="K890" s="327"/>
      <c r="L890" s="329"/>
      <c r="M890" s="321"/>
      <c r="N890" s="322"/>
      <c r="O890" s="322"/>
      <c r="P890" s="316"/>
      <c r="Q890" s="323"/>
      <c r="S890" s="90"/>
      <c r="T890" s="90"/>
    </row>
    <row r="891" spans="1:20" ht="12.75">
      <c r="A891" s="970"/>
      <c r="B891" s="41">
        <v>4</v>
      </c>
      <c r="C891" s="49"/>
      <c r="D891" s="41"/>
      <c r="E891" s="41"/>
      <c r="F891" s="327"/>
      <c r="G891" s="327"/>
      <c r="H891" s="327"/>
      <c r="I891" s="327"/>
      <c r="J891" s="329"/>
      <c r="K891" s="327"/>
      <c r="L891" s="329"/>
      <c r="M891" s="321"/>
      <c r="N891" s="322"/>
      <c r="O891" s="322"/>
      <c r="P891" s="316"/>
      <c r="Q891" s="323"/>
      <c r="S891" s="90"/>
      <c r="T891" s="90"/>
    </row>
    <row r="892" spans="1:20" ht="12.75">
      <c r="A892" s="970"/>
      <c r="B892" s="41">
        <v>5</v>
      </c>
      <c r="C892" s="49"/>
      <c r="D892" s="41"/>
      <c r="E892" s="41"/>
      <c r="F892" s="327"/>
      <c r="G892" s="327"/>
      <c r="H892" s="327"/>
      <c r="I892" s="327"/>
      <c r="J892" s="329"/>
      <c r="K892" s="327"/>
      <c r="L892" s="329"/>
      <c r="M892" s="321"/>
      <c r="N892" s="322"/>
      <c r="O892" s="322"/>
      <c r="P892" s="316"/>
      <c r="Q892" s="323"/>
      <c r="S892" s="90"/>
      <c r="T892" s="90"/>
    </row>
    <row r="893" spans="1:20" ht="12.75">
      <c r="A893" s="970"/>
      <c r="B893" s="41">
        <v>6</v>
      </c>
      <c r="C893" s="85"/>
      <c r="D893" s="41"/>
      <c r="E893" s="41"/>
      <c r="F893" s="327"/>
      <c r="G893" s="327"/>
      <c r="H893" s="327"/>
      <c r="I893" s="327"/>
      <c r="J893" s="329"/>
      <c r="K893" s="327"/>
      <c r="L893" s="329"/>
      <c r="M893" s="321"/>
      <c r="N893" s="41"/>
      <c r="O893" s="322"/>
      <c r="P893" s="316"/>
      <c r="Q893" s="323"/>
      <c r="S893" s="90"/>
      <c r="T893" s="90"/>
    </row>
    <row r="894" spans="1:20" ht="12.75">
      <c r="A894" s="970"/>
      <c r="B894" s="41">
        <v>7</v>
      </c>
      <c r="C894" s="49"/>
      <c r="D894" s="41"/>
      <c r="E894" s="41"/>
      <c r="F894" s="327"/>
      <c r="G894" s="327"/>
      <c r="H894" s="327"/>
      <c r="I894" s="327"/>
      <c r="J894" s="329"/>
      <c r="K894" s="327"/>
      <c r="L894" s="329"/>
      <c r="M894" s="321"/>
      <c r="N894" s="322"/>
      <c r="O894" s="322"/>
      <c r="P894" s="316"/>
      <c r="Q894" s="323"/>
      <c r="S894" s="90"/>
      <c r="T894" s="90"/>
    </row>
    <row r="895" spans="1:20" ht="12.75">
      <c r="A895" s="970"/>
      <c r="B895" s="41">
        <v>8</v>
      </c>
      <c r="C895" s="85"/>
      <c r="D895" s="41"/>
      <c r="E895" s="41"/>
      <c r="F895" s="327"/>
      <c r="G895" s="327"/>
      <c r="H895" s="327"/>
      <c r="I895" s="327"/>
      <c r="J895" s="329"/>
      <c r="K895" s="327"/>
      <c r="L895" s="329"/>
      <c r="M895" s="321"/>
      <c r="N895" s="41"/>
      <c r="O895" s="322"/>
      <c r="P895" s="316"/>
      <c r="Q895" s="323"/>
      <c r="S895" s="90"/>
      <c r="T895" s="90"/>
    </row>
    <row r="896" spans="1:20" ht="12.75">
      <c r="A896" s="970"/>
      <c r="B896" s="41">
        <v>9</v>
      </c>
      <c r="C896" s="49"/>
      <c r="D896" s="41"/>
      <c r="E896" s="41"/>
      <c r="F896" s="327"/>
      <c r="G896" s="327"/>
      <c r="H896" s="327"/>
      <c r="I896" s="327"/>
      <c r="J896" s="329"/>
      <c r="K896" s="327"/>
      <c r="L896" s="329"/>
      <c r="M896" s="321"/>
      <c r="N896" s="322"/>
      <c r="O896" s="322"/>
      <c r="P896" s="316"/>
      <c r="Q896" s="323"/>
      <c r="S896" s="90"/>
      <c r="T896" s="90"/>
    </row>
    <row r="897" spans="1:20" ht="13.5" thickBot="1">
      <c r="A897" s="971"/>
      <c r="B897" s="46">
        <v>10</v>
      </c>
      <c r="C897" s="51"/>
      <c r="D897" s="46"/>
      <c r="E897" s="46"/>
      <c r="F897" s="328"/>
      <c r="G897" s="328"/>
      <c r="H897" s="328"/>
      <c r="I897" s="328"/>
      <c r="J897" s="373"/>
      <c r="K897" s="328"/>
      <c r="L897" s="373"/>
      <c r="M897" s="318"/>
      <c r="N897" s="319"/>
      <c r="O897" s="319"/>
      <c r="P897" s="319"/>
      <c r="Q897" s="320"/>
      <c r="S897" s="90"/>
      <c r="T897" s="90"/>
    </row>
    <row r="898" spans="19:20" ht="12.75">
      <c r="S898" s="90"/>
      <c r="T898" s="90"/>
    </row>
    <row r="899" spans="19:20" ht="12.75">
      <c r="S899" s="90"/>
      <c r="T899" s="90"/>
    </row>
    <row r="900" spans="19:20" ht="12.75">
      <c r="S900" s="90"/>
      <c r="T900" s="90"/>
    </row>
    <row r="901" spans="1:20" ht="15">
      <c r="A901" s="906" t="s">
        <v>48</v>
      </c>
      <c r="B901" s="906"/>
      <c r="C901" s="906"/>
      <c r="D901" s="906"/>
      <c r="E901" s="906"/>
      <c r="F901" s="906"/>
      <c r="G901" s="906"/>
      <c r="H901" s="906"/>
      <c r="I901" s="906"/>
      <c r="J901" s="906"/>
      <c r="K901" s="906"/>
      <c r="L901" s="906"/>
      <c r="M901" s="906"/>
      <c r="N901" s="906"/>
      <c r="O901" s="906"/>
      <c r="P901" s="906"/>
      <c r="Q901" s="906"/>
      <c r="S901" s="90"/>
      <c r="T901" s="90"/>
    </row>
    <row r="902" spans="1:20" ht="13.5" thickBot="1">
      <c r="A902" s="883" t="s">
        <v>770</v>
      </c>
      <c r="B902" s="883"/>
      <c r="C902" s="883"/>
      <c r="D902" s="883"/>
      <c r="E902" s="883"/>
      <c r="F902" s="883"/>
      <c r="G902" s="883"/>
      <c r="H902" s="883"/>
      <c r="I902" s="883"/>
      <c r="J902" s="883"/>
      <c r="K902" s="883"/>
      <c r="L902" s="883"/>
      <c r="M902" s="883"/>
      <c r="N902" s="883"/>
      <c r="O902" s="883"/>
      <c r="P902" s="883"/>
      <c r="Q902" s="883"/>
      <c r="S902" s="90"/>
      <c r="T902" s="90"/>
    </row>
    <row r="903" spans="1:20" ht="12.75" customHeight="1">
      <c r="A903" s="887" t="s">
        <v>1</v>
      </c>
      <c r="B903" s="889" t="s">
        <v>0</v>
      </c>
      <c r="C903" s="857" t="s">
        <v>2</v>
      </c>
      <c r="D903" s="857" t="s">
        <v>3</v>
      </c>
      <c r="E903" s="857" t="s">
        <v>13</v>
      </c>
      <c r="F903" s="870" t="s">
        <v>14</v>
      </c>
      <c r="G903" s="871"/>
      <c r="H903" s="871"/>
      <c r="I903" s="872"/>
      <c r="J903" s="857" t="s">
        <v>4</v>
      </c>
      <c r="K903" s="857" t="s">
        <v>15</v>
      </c>
      <c r="L903" s="857" t="s">
        <v>5</v>
      </c>
      <c r="M903" s="857" t="s">
        <v>6</v>
      </c>
      <c r="N903" s="857" t="s">
        <v>16</v>
      </c>
      <c r="O903" s="907" t="s">
        <v>17</v>
      </c>
      <c r="P903" s="857" t="s">
        <v>25</v>
      </c>
      <c r="Q903" s="885" t="s">
        <v>26</v>
      </c>
      <c r="S903" s="90"/>
      <c r="T903" s="90"/>
    </row>
    <row r="904" spans="1:20" s="2" customFormat="1" ht="33.75">
      <c r="A904" s="888"/>
      <c r="B904" s="890"/>
      <c r="C904" s="891"/>
      <c r="D904" s="858"/>
      <c r="E904" s="858"/>
      <c r="F904" s="36" t="s">
        <v>18</v>
      </c>
      <c r="G904" s="36" t="s">
        <v>19</v>
      </c>
      <c r="H904" s="36" t="s">
        <v>20</v>
      </c>
      <c r="I904" s="36" t="s">
        <v>21</v>
      </c>
      <c r="J904" s="858"/>
      <c r="K904" s="858"/>
      <c r="L904" s="858"/>
      <c r="M904" s="858"/>
      <c r="N904" s="858"/>
      <c r="O904" s="908"/>
      <c r="P904" s="858"/>
      <c r="Q904" s="886"/>
      <c r="S904" s="90"/>
      <c r="T904" s="90"/>
    </row>
    <row r="905" spans="1:20" s="3" customFormat="1" ht="13.5" customHeight="1" thickBot="1">
      <c r="A905" s="901"/>
      <c r="B905" s="902"/>
      <c r="C905" s="903"/>
      <c r="D905" s="60" t="s">
        <v>7</v>
      </c>
      <c r="E905" s="60" t="s">
        <v>8</v>
      </c>
      <c r="F905" s="60" t="s">
        <v>9</v>
      </c>
      <c r="G905" s="60" t="s">
        <v>9</v>
      </c>
      <c r="H905" s="60" t="s">
        <v>9</v>
      </c>
      <c r="I905" s="60" t="s">
        <v>9</v>
      </c>
      <c r="J905" s="60" t="s">
        <v>22</v>
      </c>
      <c r="K905" s="60" t="s">
        <v>9</v>
      </c>
      <c r="L905" s="60" t="s">
        <v>22</v>
      </c>
      <c r="M905" s="60" t="s">
        <v>23</v>
      </c>
      <c r="N905" s="60" t="s">
        <v>10</v>
      </c>
      <c r="O905" s="60" t="s">
        <v>24</v>
      </c>
      <c r="P905" s="61" t="s">
        <v>27</v>
      </c>
      <c r="Q905" s="62" t="s">
        <v>28</v>
      </c>
      <c r="S905" s="90"/>
      <c r="T905" s="90"/>
    </row>
    <row r="906" spans="1:20" ht="12.75" customHeight="1">
      <c r="A906" s="898" t="s">
        <v>29</v>
      </c>
      <c r="B906" s="33">
        <v>1</v>
      </c>
      <c r="C906" s="34" t="s">
        <v>750</v>
      </c>
      <c r="D906" s="35">
        <v>45</v>
      </c>
      <c r="E906" s="35" t="s">
        <v>751</v>
      </c>
      <c r="F906" s="279">
        <f aca="true" t="shared" si="167" ref="F906:F925">SUM(G906,H906,I906)</f>
        <v>39.008</v>
      </c>
      <c r="G906" s="272">
        <v>4.827</v>
      </c>
      <c r="H906" s="272">
        <v>7.2</v>
      </c>
      <c r="I906" s="273">
        <v>26.981</v>
      </c>
      <c r="J906" s="272"/>
      <c r="K906" s="405">
        <f aca="true" t="shared" si="168" ref="K906:K925">I906</f>
        <v>26.981</v>
      </c>
      <c r="L906" s="578">
        <v>2197.37</v>
      </c>
      <c r="M906" s="151">
        <f aca="true" t="shared" si="169" ref="M906:M925">K906/L906</f>
        <v>0.012278769620045784</v>
      </c>
      <c r="N906" s="152">
        <v>242.96</v>
      </c>
      <c r="O906" s="152">
        <f aca="true" t="shared" si="170" ref="O906:O925">M906*N906</f>
        <v>2.983249866886324</v>
      </c>
      <c r="P906" s="152">
        <f aca="true" t="shared" si="171" ref="P906:P925">M906*60*1000</f>
        <v>736.7261772027471</v>
      </c>
      <c r="Q906" s="174">
        <f aca="true" t="shared" si="172" ref="Q906:Q925">P906*N906/1000</f>
        <v>178.99499201317943</v>
      </c>
      <c r="R906" s="6"/>
      <c r="S906" s="90"/>
      <c r="T906" s="90"/>
    </row>
    <row r="907" spans="1:20" ht="12.75">
      <c r="A907" s="899"/>
      <c r="B907" s="35">
        <v>2</v>
      </c>
      <c r="C907" s="34" t="s">
        <v>752</v>
      </c>
      <c r="D907" s="35">
        <v>26</v>
      </c>
      <c r="E907" s="35" t="s">
        <v>751</v>
      </c>
      <c r="F907" s="273">
        <f t="shared" si="167"/>
        <v>22.569000000000003</v>
      </c>
      <c r="G907" s="273">
        <v>1.705</v>
      </c>
      <c r="H907" s="273">
        <v>4.16</v>
      </c>
      <c r="I907" s="273">
        <v>16.704</v>
      </c>
      <c r="J907" s="273"/>
      <c r="K907" s="273">
        <f t="shared" si="168"/>
        <v>16.704</v>
      </c>
      <c r="L907" s="121">
        <v>1345.35</v>
      </c>
      <c r="M907" s="151">
        <f t="shared" si="169"/>
        <v>0.012416099899654367</v>
      </c>
      <c r="N907" s="152">
        <v>242.96</v>
      </c>
      <c r="O907" s="152">
        <f t="shared" si="170"/>
        <v>3.016615631620025</v>
      </c>
      <c r="P907" s="152">
        <f t="shared" si="171"/>
        <v>744.965993979262</v>
      </c>
      <c r="Q907" s="174">
        <f t="shared" si="172"/>
        <v>180.9969378972015</v>
      </c>
      <c r="R907" s="6"/>
      <c r="S907" s="90"/>
      <c r="T907" s="90"/>
    </row>
    <row r="908" spans="1:20" ht="12.75">
      <c r="A908" s="899"/>
      <c r="B908" s="35">
        <v>3</v>
      </c>
      <c r="C908" s="34" t="s">
        <v>753</v>
      </c>
      <c r="D908" s="35">
        <v>10</v>
      </c>
      <c r="E908" s="35" t="s">
        <v>751</v>
      </c>
      <c r="F908" s="273">
        <f t="shared" si="167"/>
        <v>11.469000000000001</v>
      </c>
      <c r="G908" s="273">
        <v>0.963</v>
      </c>
      <c r="H908" s="273">
        <v>1.6</v>
      </c>
      <c r="I908" s="273">
        <v>8.906</v>
      </c>
      <c r="J908" s="273"/>
      <c r="K908" s="273">
        <f t="shared" si="168"/>
        <v>8.906</v>
      </c>
      <c r="L908" s="121">
        <v>705.87</v>
      </c>
      <c r="M908" s="143">
        <f t="shared" si="169"/>
        <v>0.012617054131780641</v>
      </c>
      <c r="N908" s="152">
        <v>242.96</v>
      </c>
      <c r="O908" s="152">
        <f t="shared" si="170"/>
        <v>3.0654394718574247</v>
      </c>
      <c r="P908" s="152">
        <f t="shared" si="171"/>
        <v>757.0232479068385</v>
      </c>
      <c r="Q908" s="172">
        <f t="shared" si="172"/>
        <v>183.9263683114455</v>
      </c>
      <c r="R908" s="6"/>
      <c r="S908" s="90"/>
      <c r="T908" s="90"/>
    </row>
    <row r="909" spans="1:20" ht="12.75">
      <c r="A909" s="899"/>
      <c r="B909" s="35">
        <v>4</v>
      </c>
      <c r="C909" s="34" t="s">
        <v>754</v>
      </c>
      <c r="D909" s="35">
        <v>25</v>
      </c>
      <c r="E909" s="35" t="s">
        <v>751</v>
      </c>
      <c r="F909" s="273">
        <f t="shared" si="167"/>
        <v>26.461</v>
      </c>
      <c r="G909" s="273">
        <v>4.526</v>
      </c>
      <c r="H909" s="273">
        <v>4</v>
      </c>
      <c r="I909" s="273">
        <v>17.935</v>
      </c>
      <c r="J909" s="273"/>
      <c r="K909" s="273">
        <f t="shared" si="168"/>
        <v>17.935</v>
      </c>
      <c r="L909" s="121">
        <v>1380.52</v>
      </c>
      <c r="M909" s="143">
        <f t="shared" si="169"/>
        <v>0.012991481470750152</v>
      </c>
      <c r="N909" s="152">
        <v>242.96</v>
      </c>
      <c r="O909" s="142">
        <f t="shared" si="170"/>
        <v>3.156410338133457</v>
      </c>
      <c r="P909" s="152">
        <f t="shared" si="171"/>
        <v>779.4888882450091</v>
      </c>
      <c r="Q909" s="172">
        <f t="shared" si="172"/>
        <v>189.38462028800743</v>
      </c>
      <c r="R909" s="6"/>
      <c r="S909" s="90"/>
      <c r="T909" s="90"/>
    </row>
    <row r="910" spans="1:20" ht="12.75">
      <c r="A910" s="899"/>
      <c r="B910" s="35">
        <v>5</v>
      </c>
      <c r="C910" s="34" t="s">
        <v>755</v>
      </c>
      <c r="D910" s="35">
        <v>55</v>
      </c>
      <c r="E910" s="35" t="s">
        <v>751</v>
      </c>
      <c r="F910" s="273">
        <f t="shared" si="167"/>
        <v>46.272000000000006</v>
      </c>
      <c r="G910" s="273">
        <v>4.07</v>
      </c>
      <c r="H910" s="273">
        <v>8.8</v>
      </c>
      <c r="I910" s="273">
        <v>33.402</v>
      </c>
      <c r="J910" s="273"/>
      <c r="K910" s="273">
        <f t="shared" si="168"/>
        <v>33.402</v>
      </c>
      <c r="L910" s="121">
        <v>2472.96</v>
      </c>
      <c r="M910" s="143">
        <f t="shared" si="169"/>
        <v>0.01350689052795031</v>
      </c>
      <c r="N910" s="152">
        <v>242.96</v>
      </c>
      <c r="O910" s="142">
        <f t="shared" si="170"/>
        <v>3.2816341226708077</v>
      </c>
      <c r="P910" s="152">
        <f t="shared" si="171"/>
        <v>810.4134316770186</v>
      </c>
      <c r="Q910" s="172">
        <f t="shared" si="172"/>
        <v>196.89804736024846</v>
      </c>
      <c r="R910" s="6"/>
      <c r="S910" s="90"/>
      <c r="T910" s="90"/>
    </row>
    <row r="911" spans="1:20" ht="12.75">
      <c r="A911" s="899"/>
      <c r="B911" s="35">
        <v>6</v>
      </c>
      <c r="C911" s="34" t="s">
        <v>756</v>
      </c>
      <c r="D911" s="35">
        <v>30</v>
      </c>
      <c r="E911" s="35" t="s">
        <v>751</v>
      </c>
      <c r="F911" s="273">
        <f t="shared" si="167"/>
        <v>28.919999999999998</v>
      </c>
      <c r="G911" s="273">
        <v>3.002</v>
      </c>
      <c r="H911" s="273">
        <v>4.8</v>
      </c>
      <c r="I911" s="273">
        <v>21.118</v>
      </c>
      <c r="J911" s="273"/>
      <c r="K911" s="273">
        <f t="shared" si="168"/>
        <v>21.118</v>
      </c>
      <c r="L911" s="121">
        <v>1563.42</v>
      </c>
      <c r="M911" s="143">
        <f t="shared" si="169"/>
        <v>0.013507566744700718</v>
      </c>
      <c r="N911" s="152">
        <v>242.96</v>
      </c>
      <c r="O911" s="142">
        <f t="shared" si="170"/>
        <v>3.2817984162924865</v>
      </c>
      <c r="P911" s="152">
        <f t="shared" si="171"/>
        <v>810.4540046820431</v>
      </c>
      <c r="Q911" s="172">
        <f t="shared" si="172"/>
        <v>196.90790497754918</v>
      </c>
      <c r="R911" s="6"/>
      <c r="S911" s="90"/>
      <c r="T911" s="90"/>
    </row>
    <row r="912" spans="1:20" ht="12.75">
      <c r="A912" s="899"/>
      <c r="B912" s="35">
        <v>7</v>
      </c>
      <c r="C912" s="34" t="s">
        <v>757</v>
      </c>
      <c r="D912" s="35">
        <v>55</v>
      </c>
      <c r="E912" s="35" t="s">
        <v>751</v>
      </c>
      <c r="F912" s="273">
        <f t="shared" si="167"/>
        <v>48.188</v>
      </c>
      <c r="G912" s="273">
        <v>4.973</v>
      </c>
      <c r="H912" s="273">
        <v>8.8</v>
      </c>
      <c r="I912" s="273">
        <v>34.415</v>
      </c>
      <c r="J912" s="273"/>
      <c r="K912" s="273">
        <f t="shared" si="168"/>
        <v>34.415</v>
      </c>
      <c r="L912" s="121">
        <v>2542.62</v>
      </c>
      <c r="M912" s="143">
        <f t="shared" si="169"/>
        <v>0.013535251040265553</v>
      </c>
      <c r="N912" s="152">
        <v>242.96</v>
      </c>
      <c r="O912" s="142">
        <f t="shared" si="170"/>
        <v>3.288524592742919</v>
      </c>
      <c r="P912" s="152">
        <f t="shared" si="171"/>
        <v>812.1150624159333</v>
      </c>
      <c r="Q912" s="172">
        <f t="shared" si="172"/>
        <v>197.31147556457515</v>
      </c>
      <c r="R912" s="6"/>
      <c r="S912" s="90"/>
      <c r="T912" s="90"/>
    </row>
    <row r="913" spans="1:20" ht="12.75">
      <c r="A913" s="899"/>
      <c r="B913" s="35">
        <v>8</v>
      </c>
      <c r="C913" s="34" t="s">
        <v>758</v>
      </c>
      <c r="D913" s="35">
        <v>40</v>
      </c>
      <c r="E913" s="35" t="s">
        <v>751</v>
      </c>
      <c r="F913" s="273">
        <f t="shared" si="167"/>
        <v>40.742999999999995</v>
      </c>
      <c r="G913" s="273">
        <v>3.28</v>
      </c>
      <c r="H913" s="273">
        <v>6.4</v>
      </c>
      <c r="I913" s="273">
        <v>31.063</v>
      </c>
      <c r="J913" s="273"/>
      <c r="K913" s="273">
        <f t="shared" si="168"/>
        <v>31.063</v>
      </c>
      <c r="L913" s="121">
        <v>2272.52</v>
      </c>
      <c r="M913" s="143">
        <f t="shared" si="169"/>
        <v>0.013668966609754809</v>
      </c>
      <c r="N913" s="152">
        <v>242.96</v>
      </c>
      <c r="O913" s="142">
        <f t="shared" si="170"/>
        <v>3.3210121275060285</v>
      </c>
      <c r="P913" s="152">
        <f t="shared" si="171"/>
        <v>820.1379965852885</v>
      </c>
      <c r="Q913" s="172">
        <f t="shared" si="172"/>
        <v>199.26072765036173</v>
      </c>
      <c r="R913" s="6"/>
      <c r="S913" s="90"/>
      <c r="T913" s="90"/>
    </row>
    <row r="914" spans="1:20" ht="13.5" customHeight="1">
      <c r="A914" s="899"/>
      <c r="B914" s="35">
        <v>9</v>
      </c>
      <c r="C914" s="34" t="s">
        <v>759</v>
      </c>
      <c r="D914" s="35">
        <v>35</v>
      </c>
      <c r="E914" s="35" t="s">
        <v>751</v>
      </c>
      <c r="F914" s="273">
        <f t="shared" si="167"/>
        <v>38.594</v>
      </c>
      <c r="G914" s="273">
        <v>4.112</v>
      </c>
      <c r="H914" s="273">
        <v>5.28</v>
      </c>
      <c r="I914" s="273">
        <v>29.202</v>
      </c>
      <c r="J914" s="273"/>
      <c r="K914" s="273">
        <f t="shared" si="168"/>
        <v>29.202</v>
      </c>
      <c r="L914" s="121">
        <v>2125.33</v>
      </c>
      <c r="M914" s="143">
        <f t="shared" si="169"/>
        <v>0.013739983908381288</v>
      </c>
      <c r="N914" s="152">
        <v>242.96</v>
      </c>
      <c r="O914" s="142">
        <f t="shared" si="170"/>
        <v>3.3382664903803176</v>
      </c>
      <c r="P914" s="152">
        <f t="shared" si="171"/>
        <v>824.3990345028773</v>
      </c>
      <c r="Q914" s="172">
        <f t="shared" si="172"/>
        <v>200.29598942281908</v>
      </c>
      <c r="R914" s="6"/>
      <c r="S914" s="90"/>
      <c r="T914" s="90"/>
    </row>
    <row r="915" spans="1:20" ht="13.5" customHeight="1" thickBot="1">
      <c r="A915" s="900"/>
      <c r="B915" s="93">
        <v>10</v>
      </c>
      <c r="C915" s="86" t="s">
        <v>760</v>
      </c>
      <c r="D915" s="38">
        <v>25</v>
      </c>
      <c r="E915" s="38" t="s">
        <v>751</v>
      </c>
      <c r="F915" s="277">
        <f t="shared" si="167"/>
        <v>26.375</v>
      </c>
      <c r="G915" s="277">
        <v>2.691</v>
      </c>
      <c r="H915" s="277">
        <v>4</v>
      </c>
      <c r="I915" s="277">
        <v>19.684</v>
      </c>
      <c r="J915" s="539"/>
      <c r="K915" s="277">
        <f t="shared" si="168"/>
        <v>19.684</v>
      </c>
      <c r="L915" s="188">
        <v>1403.41</v>
      </c>
      <c r="M915" s="222">
        <f t="shared" si="169"/>
        <v>0.01402583706828368</v>
      </c>
      <c r="N915" s="175">
        <v>242.96</v>
      </c>
      <c r="O915" s="175">
        <f t="shared" si="170"/>
        <v>3.407717374110203</v>
      </c>
      <c r="P915" s="175">
        <f t="shared" si="171"/>
        <v>841.5502240970209</v>
      </c>
      <c r="Q915" s="176">
        <f t="shared" si="172"/>
        <v>204.4630424466122</v>
      </c>
      <c r="R915" s="6"/>
      <c r="S915" s="90"/>
      <c r="T915" s="90"/>
    </row>
    <row r="916" spans="1:20" ht="12.75">
      <c r="A916" s="866" t="s">
        <v>30</v>
      </c>
      <c r="B916" s="236">
        <v>1</v>
      </c>
      <c r="C916" s="282" t="s">
        <v>761</v>
      </c>
      <c r="D916" s="236">
        <v>25</v>
      </c>
      <c r="E916" s="292" t="s">
        <v>751</v>
      </c>
      <c r="F916" s="363">
        <f t="shared" si="167"/>
        <v>27.470999999999997</v>
      </c>
      <c r="G916" s="567">
        <v>2.949</v>
      </c>
      <c r="H916" s="567">
        <v>4</v>
      </c>
      <c r="I916" s="567">
        <v>20.522</v>
      </c>
      <c r="J916" s="567"/>
      <c r="K916" s="363">
        <f t="shared" si="168"/>
        <v>20.522</v>
      </c>
      <c r="L916" s="371">
        <v>1350.24</v>
      </c>
      <c r="M916" s="298">
        <f t="shared" si="169"/>
        <v>0.015198779476241259</v>
      </c>
      <c r="N916" s="297">
        <v>242.96</v>
      </c>
      <c r="O916" s="297">
        <f t="shared" si="170"/>
        <v>3.692695461547576</v>
      </c>
      <c r="P916" s="297">
        <f t="shared" si="171"/>
        <v>911.9267685744755</v>
      </c>
      <c r="Q916" s="299">
        <f t="shared" si="172"/>
        <v>221.5617276928546</v>
      </c>
      <c r="S916" s="90"/>
      <c r="T916" s="90"/>
    </row>
    <row r="917" spans="1:20" ht="12.75">
      <c r="A917" s="867"/>
      <c r="B917" s="237">
        <v>2</v>
      </c>
      <c r="C917" s="284" t="s">
        <v>762</v>
      </c>
      <c r="D917" s="237">
        <v>16</v>
      </c>
      <c r="E917" s="237" t="s">
        <v>751</v>
      </c>
      <c r="F917" s="300">
        <f t="shared" si="167"/>
        <v>20.036</v>
      </c>
      <c r="G917" s="300">
        <v>1.133</v>
      </c>
      <c r="H917" s="300">
        <v>2.26</v>
      </c>
      <c r="I917" s="300">
        <v>16.643</v>
      </c>
      <c r="J917" s="300"/>
      <c r="K917" s="363">
        <f t="shared" si="168"/>
        <v>16.643</v>
      </c>
      <c r="L917" s="291">
        <v>1058.2</v>
      </c>
      <c r="M917" s="302">
        <f t="shared" si="169"/>
        <v>0.015727650727650727</v>
      </c>
      <c r="N917" s="297">
        <v>242.96</v>
      </c>
      <c r="O917" s="301">
        <f t="shared" si="170"/>
        <v>3.821190020790021</v>
      </c>
      <c r="P917" s="297">
        <f t="shared" si="171"/>
        <v>943.6590436590436</v>
      </c>
      <c r="Q917" s="303">
        <f t="shared" si="172"/>
        <v>229.27140124740126</v>
      </c>
      <c r="S917" s="90"/>
      <c r="T917" s="90"/>
    </row>
    <row r="918" spans="1:20" ht="12.75">
      <c r="A918" s="867"/>
      <c r="B918" s="237">
        <v>3</v>
      </c>
      <c r="C918" s="284" t="s">
        <v>763</v>
      </c>
      <c r="D918" s="237">
        <v>45</v>
      </c>
      <c r="E918" s="237" t="s">
        <v>751</v>
      </c>
      <c r="F918" s="300">
        <f t="shared" si="167"/>
        <v>48.120999999999995</v>
      </c>
      <c r="G918" s="300">
        <v>6.18</v>
      </c>
      <c r="H918" s="300">
        <v>7.2</v>
      </c>
      <c r="I918" s="300">
        <v>34.741</v>
      </c>
      <c r="J918" s="300"/>
      <c r="K918" s="363">
        <f t="shared" si="168"/>
        <v>34.741</v>
      </c>
      <c r="L918" s="291">
        <v>2197.71</v>
      </c>
      <c r="M918" s="302">
        <f t="shared" si="169"/>
        <v>0.015807818137970886</v>
      </c>
      <c r="N918" s="297">
        <v>242.96</v>
      </c>
      <c r="O918" s="301">
        <f t="shared" si="170"/>
        <v>3.840667494801407</v>
      </c>
      <c r="P918" s="297">
        <f t="shared" si="171"/>
        <v>948.4690882782531</v>
      </c>
      <c r="Q918" s="303">
        <f t="shared" si="172"/>
        <v>230.4400496880844</v>
      </c>
      <c r="S918" s="90"/>
      <c r="T918" s="90"/>
    </row>
    <row r="919" spans="1:20" ht="12.75">
      <c r="A919" s="867"/>
      <c r="B919" s="237">
        <v>4</v>
      </c>
      <c r="C919" s="284" t="s">
        <v>764</v>
      </c>
      <c r="D919" s="237">
        <v>18</v>
      </c>
      <c r="E919" s="237" t="s">
        <v>751</v>
      </c>
      <c r="F919" s="300">
        <f t="shared" si="167"/>
        <v>21.584</v>
      </c>
      <c r="G919" s="300">
        <v>0.878</v>
      </c>
      <c r="H919" s="300">
        <v>2.88</v>
      </c>
      <c r="I919" s="300">
        <v>17.826</v>
      </c>
      <c r="J919" s="300"/>
      <c r="K919" s="363">
        <f t="shared" si="168"/>
        <v>17.826</v>
      </c>
      <c r="L919" s="291">
        <v>1120.9</v>
      </c>
      <c r="M919" s="302">
        <f t="shared" si="169"/>
        <v>0.015903291997502008</v>
      </c>
      <c r="N919" s="297">
        <v>242.96</v>
      </c>
      <c r="O919" s="301">
        <f t="shared" si="170"/>
        <v>3.863863823713088</v>
      </c>
      <c r="P919" s="297">
        <f t="shared" si="171"/>
        <v>954.1975198501204</v>
      </c>
      <c r="Q919" s="303">
        <f t="shared" si="172"/>
        <v>231.83182942278526</v>
      </c>
      <c r="S919" s="90"/>
      <c r="T919" s="90"/>
    </row>
    <row r="920" spans="1:20" ht="12.75">
      <c r="A920" s="867"/>
      <c r="B920" s="237">
        <v>5</v>
      </c>
      <c r="C920" s="284" t="s">
        <v>765</v>
      </c>
      <c r="D920" s="237">
        <v>45</v>
      </c>
      <c r="E920" s="237" t="s">
        <v>751</v>
      </c>
      <c r="F920" s="300">
        <f t="shared" si="167"/>
        <v>36.044</v>
      </c>
      <c r="G920" s="300">
        <v>5.716</v>
      </c>
      <c r="H920" s="300">
        <v>0.45</v>
      </c>
      <c r="I920" s="300">
        <v>29.878</v>
      </c>
      <c r="J920" s="300"/>
      <c r="K920" s="363">
        <f t="shared" si="168"/>
        <v>29.878</v>
      </c>
      <c r="L920" s="291">
        <v>1874.21</v>
      </c>
      <c r="M920" s="302">
        <f t="shared" si="169"/>
        <v>0.015941650081901175</v>
      </c>
      <c r="N920" s="297">
        <v>242.96</v>
      </c>
      <c r="O920" s="301">
        <f t="shared" si="170"/>
        <v>3.87318330389871</v>
      </c>
      <c r="P920" s="297">
        <f t="shared" si="171"/>
        <v>956.4990049140705</v>
      </c>
      <c r="Q920" s="303">
        <f t="shared" si="172"/>
        <v>232.39099823392257</v>
      </c>
      <c r="S920" s="90"/>
      <c r="T920" s="90"/>
    </row>
    <row r="921" spans="1:20" ht="12.75">
      <c r="A921" s="867"/>
      <c r="B921" s="237">
        <v>6</v>
      </c>
      <c r="C921" s="284" t="s">
        <v>766</v>
      </c>
      <c r="D921" s="237">
        <v>21</v>
      </c>
      <c r="E921" s="237" t="s">
        <v>751</v>
      </c>
      <c r="F921" s="300">
        <f t="shared" si="167"/>
        <v>21.03</v>
      </c>
      <c r="G921" s="300">
        <v>1.036</v>
      </c>
      <c r="H921" s="300">
        <v>3.232</v>
      </c>
      <c r="I921" s="300">
        <v>16.762</v>
      </c>
      <c r="J921" s="300"/>
      <c r="K921" s="363">
        <f t="shared" si="168"/>
        <v>16.762</v>
      </c>
      <c r="L921" s="291">
        <v>1050.25</v>
      </c>
      <c r="M921" s="302">
        <f t="shared" si="169"/>
        <v>0.01596000952154249</v>
      </c>
      <c r="N921" s="297">
        <v>242.96</v>
      </c>
      <c r="O921" s="301">
        <f t="shared" si="170"/>
        <v>3.8776439133539635</v>
      </c>
      <c r="P921" s="297">
        <f t="shared" si="171"/>
        <v>957.6005712925494</v>
      </c>
      <c r="Q921" s="303">
        <f t="shared" si="172"/>
        <v>232.6586348012378</v>
      </c>
      <c r="S921" s="90"/>
      <c r="T921" s="90"/>
    </row>
    <row r="922" spans="1:20" ht="12.75">
      <c r="A922" s="867"/>
      <c r="B922" s="237">
        <v>7</v>
      </c>
      <c r="C922" s="284" t="s">
        <v>767</v>
      </c>
      <c r="D922" s="237">
        <v>20</v>
      </c>
      <c r="E922" s="237" t="s">
        <v>751</v>
      </c>
      <c r="F922" s="300">
        <f t="shared" si="167"/>
        <v>22.973</v>
      </c>
      <c r="G922" s="300">
        <v>1.45</v>
      </c>
      <c r="H922" s="300">
        <v>3.2</v>
      </c>
      <c r="I922" s="300">
        <v>18.323</v>
      </c>
      <c r="J922" s="300"/>
      <c r="K922" s="363">
        <f t="shared" si="168"/>
        <v>18.323</v>
      </c>
      <c r="L922" s="291">
        <v>1061.52</v>
      </c>
      <c r="M922" s="302">
        <f t="shared" si="169"/>
        <v>0.0172610972944457</v>
      </c>
      <c r="N922" s="297">
        <v>242.96</v>
      </c>
      <c r="O922" s="301">
        <f t="shared" si="170"/>
        <v>4.1937561986585274</v>
      </c>
      <c r="P922" s="297">
        <f t="shared" si="171"/>
        <v>1035.665837666742</v>
      </c>
      <c r="Q922" s="303">
        <f t="shared" si="172"/>
        <v>251.62537191951165</v>
      </c>
      <c r="S922" s="90"/>
      <c r="T922" s="90"/>
    </row>
    <row r="923" spans="1:20" ht="12.75">
      <c r="A923" s="867"/>
      <c r="B923" s="237">
        <v>8</v>
      </c>
      <c r="C923" s="284" t="s">
        <v>768</v>
      </c>
      <c r="D923" s="237">
        <v>19</v>
      </c>
      <c r="E923" s="237" t="s">
        <v>751</v>
      </c>
      <c r="F923" s="300">
        <f t="shared" si="167"/>
        <v>20.732</v>
      </c>
      <c r="G923" s="300">
        <v>0.64</v>
      </c>
      <c r="H923" s="300">
        <v>3.04</v>
      </c>
      <c r="I923" s="300">
        <v>17.052</v>
      </c>
      <c r="J923" s="300"/>
      <c r="K923" s="363">
        <f t="shared" si="168"/>
        <v>17.052</v>
      </c>
      <c r="L923" s="291">
        <v>966.6</v>
      </c>
      <c r="M923" s="302">
        <f t="shared" si="169"/>
        <v>0.017641216635630043</v>
      </c>
      <c r="N923" s="297">
        <v>242.96</v>
      </c>
      <c r="O923" s="301">
        <f t="shared" si="170"/>
        <v>4.286109993792675</v>
      </c>
      <c r="P923" s="297">
        <f t="shared" si="171"/>
        <v>1058.4729981378025</v>
      </c>
      <c r="Q923" s="303">
        <f t="shared" si="172"/>
        <v>257.1665996275605</v>
      </c>
      <c r="S923" s="90"/>
      <c r="T923" s="90"/>
    </row>
    <row r="924" spans="1:20" ht="12.75">
      <c r="A924" s="868"/>
      <c r="B924" s="250">
        <v>9</v>
      </c>
      <c r="C924" s="284" t="s">
        <v>468</v>
      </c>
      <c r="D924" s="237">
        <v>10</v>
      </c>
      <c r="E924" s="237" t="s">
        <v>751</v>
      </c>
      <c r="F924" s="300">
        <f t="shared" si="167"/>
        <v>8.464</v>
      </c>
      <c r="G924" s="300">
        <v>1.076</v>
      </c>
      <c r="H924" s="300">
        <v>0.08</v>
      </c>
      <c r="I924" s="300">
        <v>7.308</v>
      </c>
      <c r="J924" s="300"/>
      <c r="K924" s="363">
        <f t="shared" si="168"/>
        <v>7.308</v>
      </c>
      <c r="L924" s="291">
        <v>400.21</v>
      </c>
      <c r="M924" s="302">
        <f t="shared" si="169"/>
        <v>0.01826041328302641</v>
      </c>
      <c r="N924" s="297">
        <v>242.96</v>
      </c>
      <c r="O924" s="301">
        <f t="shared" si="170"/>
        <v>4.436550011244097</v>
      </c>
      <c r="P924" s="297">
        <f t="shared" si="171"/>
        <v>1095.6247969815847</v>
      </c>
      <c r="Q924" s="303">
        <f t="shared" si="172"/>
        <v>266.1930006746458</v>
      </c>
      <c r="S924" s="90"/>
      <c r="T924" s="90"/>
    </row>
    <row r="925" spans="1:20" ht="13.5" thickBot="1">
      <c r="A925" s="869"/>
      <c r="B925" s="251">
        <v>10</v>
      </c>
      <c r="C925" s="284" t="s">
        <v>769</v>
      </c>
      <c r="D925" s="251">
        <v>20</v>
      </c>
      <c r="E925" s="251" t="s">
        <v>751</v>
      </c>
      <c r="F925" s="300">
        <f t="shared" si="167"/>
        <v>29.588</v>
      </c>
      <c r="G925" s="304">
        <v>0.453</v>
      </c>
      <c r="H925" s="304">
        <v>0.19</v>
      </c>
      <c r="I925" s="304">
        <v>28.945</v>
      </c>
      <c r="J925" s="304"/>
      <c r="K925" s="772">
        <f t="shared" si="168"/>
        <v>28.945</v>
      </c>
      <c r="L925" s="293">
        <v>1477.51</v>
      </c>
      <c r="M925" s="306">
        <f t="shared" si="169"/>
        <v>0.019590391943201738</v>
      </c>
      <c r="N925" s="305">
        <v>242.96</v>
      </c>
      <c r="O925" s="305">
        <f t="shared" si="170"/>
        <v>4.759681626520294</v>
      </c>
      <c r="P925" s="305">
        <f t="shared" si="171"/>
        <v>1175.4235165921043</v>
      </c>
      <c r="Q925" s="307">
        <f t="shared" si="172"/>
        <v>285.58089759121765</v>
      </c>
      <c r="S925" s="90"/>
      <c r="T925" s="90"/>
    </row>
    <row r="926" spans="11:20" ht="12.75">
      <c r="K926" s="838"/>
      <c r="S926" s="90"/>
      <c r="T926" s="90"/>
    </row>
    <row r="927" spans="19:20" ht="12.75">
      <c r="S927" s="90"/>
      <c r="T927" s="90"/>
    </row>
    <row r="928" spans="19:20" ht="12.75">
      <c r="S928" s="90"/>
      <c r="T928" s="90"/>
    </row>
    <row r="929" spans="1:20" ht="15">
      <c r="A929" s="906" t="s">
        <v>55</v>
      </c>
      <c r="B929" s="906"/>
      <c r="C929" s="906"/>
      <c r="D929" s="906"/>
      <c r="E929" s="906"/>
      <c r="F929" s="906"/>
      <c r="G929" s="906"/>
      <c r="H929" s="906"/>
      <c r="I929" s="906"/>
      <c r="J929" s="906"/>
      <c r="K929" s="906"/>
      <c r="L929" s="906"/>
      <c r="M929" s="906"/>
      <c r="N929" s="906"/>
      <c r="O929" s="906"/>
      <c r="P929" s="906"/>
      <c r="Q929" s="906"/>
      <c r="S929" s="90"/>
      <c r="T929" s="90"/>
    </row>
    <row r="930" spans="1:20" ht="13.5" thickBot="1">
      <c r="A930" s="883" t="s">
        <v>771</v>
      </c>
      <c r="B930" s="883"/>
      <c r="C930" s="883"/>
      <c r="D930" s="883"/>
      <c r="E930" s="883"/>
      <c r="F930" s="883"/>
      <c r="G930" s="883"/>
      <c r="H930" s="883"/>
      <c r="I930" s="883"/>
      <c r="J930" s="883"/>
      <c r="K930" s="883"/>
      <c r="L930" s="883"/>
      <c r="M930" s="883"/>
      <c r="N930" s="883"/>
      <c r="O930" s="883"/>
      <c r="P930" s="883"/>
      <c r="Q930" s="883"/>
      <c r="S930" s="90"/>
      <c r="T930" s="90"/>
    </row>
    <row r="931" spans="1:20" ht="12.75" customHeight="1">
      <c r="A931" s="887" t="s">
        <v>1</v>
      </c>
      <c r="B931" s="889" t="s">
        <v>0</v>
      </c>
      <c r="C931" s="857" t="s">
        <v>2</v>
      </c>
      <c r="D931" s="857" t="s">
        <v>3</v>
      </c>
      <c r="E931" s="857" t="s">
        <v>13</v>
      </c>
      <c r="F931" s="870" t="s">
        <v>14</v>
      </c>
      <c r="G931" s="871"/>
      <c r="H931" s="871"/>
      <c r="I931" s="872"/>
      <c r="J931" s="857" t="s">
        <v>4</v>
      </c>
      <c r="K931" s="857" t="s">
        <v>15</v>
      </c>
      <c r="L931" s="857" t="s">
        <v>5</v>
      </c>
      <c r="M931" s="857" t="s">
        <v>6</v>
      </c>
      <c r="N931" s="857" t="s">
        <v>16</v>
      </c>
      <c r="O931" s="907" t="s">
        <v>17</v>
      </c>
      <c r="P931" s="857" t="s">
        <v>25</v>
      </c>
      <c r="Q931" s="885" t="s">
        <v>26</v>
      </c>
      <c r="S931" s="90"/>
      <c r="T931" s="90"/>
    </row>
    <row r="932" spans="1:20" s="2" customFormat="1" ht="33.75">
      <c r="A932" s="888"/>
      <c r="B932" s="890"/>
      <c r="C932" s="891"/>
      <c r="D932" s="858"/>
      <c r="E932" s="858"/>
      <c r="F932" s="36" t="s">
        <v>18</v>
      </c>
      <c r="G932" s="36" t="s">
        <v>19</v>
      </c>
      <c r="H932" s="36" t="s">
        <v>20</v>
      </c>
      <c r="I932" s="36" t="s">
        <v>21</v>
      </c>
      <c r="J932" s="858"/>
      <c r="K932" s="858"/>
      <c r="L932" s="858"/>
      <c r="M932" s="858"/>
      <c r="N932" s="858"/>
      <c r="O932" s="908"/>
      <c r="P932" s="858"/>
      <c r="Q932" s="886"/>
      <c r="S932" s="90"/>
      <c r="T932" s="90"/>
    </row>
    <row r="933" spans="1:20" s="3" customFormat="1" ht="13.5" customHeight="1" thickBot="1">
      <c r="A933" s="901"/>
      <c r="B933" s="902"/>
      <c r="C933" s="903"/>
      <c r="D933" s="60" t="s">
        <v>7</v>
      </c>
      <c r="E933" s="60" t="s">
        <v>8</v>
      </c>
      <c r="F933" s="60" t="s">
        <v>9</v>
      </c>
      <c r="G933" s="60" t="s">
        <v>9</v>
      </c>
      <c r="H933" s="60" t="s">
        <v>9</v>
      </c>
      <c r="I933" s="60" t="s">
        <v>9</v>
      </c>
      <c r="J933" s="60" t="s">
        <v>22</v>
      </c>
      <c r="K933" s="60" t="s">
        <v>9</v>
      </c>
      <c r="L933" s="60" t="s">
        <v>22</v>
      </c>
      <c r="M933" s="60" t="s">
        <v>23</v>
      </c>
      <c r="N933" s="60" t="s">
        <v>10</v>
      </c>
      <c r="O933" s="60" t="s">
        <v>24</v>
      </c>
      <c r="P933" s="61" t="s">
        <v>27</v>
      </c>
      <c r="Q933" s="62" t="s">
        <v>28</v>
      </c>
      <c r="S933" s="90"/>
      <c r="T933" s="90"/>
    </row>
    <row r="934" spans="1:20" ht="12.75">
      <c r="A934" s="904" t="s">
        <v>11</v>
      </c>
      <c r="B934" s="30">
        <v>1</v>
      </c>
      <c r="C934" s="64" t="s">
        <v>772</v>
      </c>
      <c r="D934" s="63">
        <v>15</v>
      </c>
      <c r="E934" s="63">
        <v>2006</v>
      </c>
      <c r="F934" s="255">
        <v>5.85</v>
      </c>
      <c r="G934" s="255">
        <v>1.8</v>
      </c>
      <c r="H934" s="255">
        <v>1.2</v>
      </c>
      <c r="I934" s="255">
        <v>2.8</v>
      </c>
      <c r="J934" s="508"/>
      <c r="K934" s="255">
        <f aca="true" t="shared" si="173" ref="K934:K963">I934</f>
        <v>2.8</v>
      </c>
      <c r="L934" s="96">
        <v>1104</v>
      </c>
      <c r="M934" s="257">
        <f aca="true" t="shared" si="174" ref="M934:M963">K934/L934</f>
        <v>0.002536231884057971</v>
      </c>
      <c r="N934" s="256">
        <v>228.6</v>
      </c>
      <c r="O934" s="258">
        <f aca="true" t="shared" si="175" ref="O934:O963">M934*N934</f>
        <v>0.5797826086956521</v>
      </c>
      <c r="P934" s="258">
        <f aca="true" t="shared" si="176" ref="P934:P963">M934*60*1000</f>
        <v>152.17391304347825</v>
      </c>
      <c r="Q934" s="259">
        <f aca="true" t="shared" si="177" ref="Q934:Q963">P934*N934/1000</f>
        <v>34.78695652173913</v>
      </c>
      <c r="R934" s="6"/>
      <c r="S934" s="90"/>
      <c r="T934" s="90"/>
    </row>
    <row r="935" spans="1:20" ht="12.75">
      <c r="A935" s="876"/>
      <c r="B935" s="31">
        <v>2</v>
      </c>
      <c r="C935" s="16" t="s">
        <v>310</v>
      </c>
      <c r="D935" s="31">
        <v>60</v>
      </c>
      <c r="E935" s="31">
        <v>1966</v>
      </c>
      <c r="F935" s="261">
        <v>34.37</v>
      </c>
      <c r="G935" s="261">
        <v>4.5</v>
      </c>
      <c r="H935" s="261">
        <v>9.6</v>
      </c>
      <c r="I935" s="261">
        <v>19.77</v>
      </c>
      <c r="J935" s="178"/>
      <c r="K935" s="255">
        <f t="shared" si="173"/>
        <v>19.77</v>
      </c>
      <c r="L935" s="180">
        <v>2723</v>
      </c>
      <c r="M935" s="137">
        <f t="shared" si="174"/>
        <v>0.007260374586852736</v>
      </c>
      <c r="N935" s="256">
        <v>228.6</v>
      </c>
      <c r="O935" s="136">
        <f t="shared" si="175"/>
        <v>1.6597216305545353</v>
      </c>
      <c r="P935" s="258">
        <f t="shared" si="176"/>
        <v>435.62247521116416</v>
      </c>
      <c r="Q935" s="138">
        <f t="shared" si="177"/>
        <v>99.58329783327213</v>
      </c>
      <c r="R935" s="6"/>
      <c r="S935" s="90"/>
      <c r="T935" s="90"/>
    </row>
    <row r="936" spans="1:20" ht="12.75">
      <c r="A936" s="876"/>
      <c r="B936" s="31">
        <v>3</v>
      </c>
      <c r="C936" s="16" t="s">
        <v>773</v>
      </c>
      <c r="D936" s="31">
        <v>73</v>
      </c>
      <c r="E936" s="31">
        <v>2007</v>
      </c>
      <c r="F936" s="261">
        <v>49</v>
      </c>
      <c r="G936" s="261">
        <v>7.5</v>
      </c>
      <c r="H936" s="261">
        <v>4.7</v>
      </c>
      <c r="I936" s="261">
        <v>39.6</v>
      </c>
      <c r="J936" s="178"/>
      <c r="K936" s="255">
        <f t="shared" si="173"/>
        <v>39.6</v>
      </c>
      <c r="L936" s="180">
        <v>5309</v>
      </c>
      <c r="M936" s="137">
        <f t="shared" si="174"/>
        <v>0.007459031832736863</v>
      </c>
      <c r="N936" s="256">
        <v>228.6</v>
      </c>
      <c r="O936" s="136">
        <f t="shared" si="175"/>
        <v>1.7051346769636468</v>
      </c>
      <c r="P936" s="258">
        <f t="shared" si="176"/>
        <v>447.54190996421175</v>
      </c>
      <c r="Q936" s="138">
        <f t="shared" si="177"/>
        <v>102.3080806178188</v>
      </c>
      <c r="R936" s="6"/>
      <c r="S936" s="90"/>
      <c r="T936" s="90"/>
    </row>
    <row r="937" spans="1:20" ht="12.75">
      <c r="A937" s="876"/>
      <c r="B937" s="31">
        <v>4</v>
      </c>
      <c r="C937" s="16" t="s">
        <v>308</v>
      </c>
      <c r="D937" s="31">
        <v>48</v>
      </c>
      <c r="E937" s="31">
        <v>1964</v>
      </c>
      <c r="F937" s="261">
        <v>28.7</v>
      </c>
      <c r="G937" s="261">
        <v>2.55</v>
      </c>
      <c r="H937" s="261">
        <v>7.68</v>
      </c>
      <c r="I937" s="261">
        <v>18.49</v>
      </c>
      <c r="J937" s="178"/>
      <c r="K937" s="261">
        <f t="shared" si="173"/>
        <v>18.49</v>
      </c>
      <c r="L937" s="180">
        <v>2297</v>
      </c>
      <c r="M937" s="137">
        <f t="shared" si="174"/>
        <v>0.00804962995211145</v>
      </c>
      <c r="N937" s="136">
        <v>228.6</v>
      </c>
      <c r="O937" s="136">
        <f t="shared" si="175"/>
        <v>1.8401454070526773</v>
      </c>
      <c r="P937" s="136">
        <f t="shared" si="176"/>
        <v>482.977797126687</v>
      </c>
      <c r="Q937" s="138">
        <f t="shared" si="177"/>
        <v>110.40872442316065</v>
      </c>
      <c r="R937" s="6"/>
      <c r="S937" s="90"/>
      <c r="T937" s="90"/>
    </row>
    <row r="938" spans="1:20" ht="12.75">
      <c r="A938" s="876"/>
      <c r="B938" s="31">
        <v>5</v>
      </c>
      <c r="C938" s="16" t="s">
        <v>774</v>
      </c>
      <c r="D938" s="31">
        <v>15</v>
      </c>
      <c r="E938" s="31">
        <v>1995</v>
      </c>
      <c r="F938" s="261">
        <v>15.96</v>
      </c>
      <c r="G938" s="261">
        <v>3</v>
      </c>
      <c r="H938" s="261">
        <v>2.4</v>
      </c>
      <c r="I938" s="261">
        <v>10.6</v>
      </c>
      <c r="J938" s="178"/>
      <c r="K938" s="261">
        <f t="shared" si="173"/>
        <v>10.6</v>
      </c>
      <c r="L938" s="180">
        <v>1093</v>
      </c>
      <c r="M938" s="137">
        <f t="shared" si="174"/>
        <v>0.00969807868252516</v>
      </c>
      <c r="N938" s="136">
        <v>228.6</v>
      </c>
      <c r="O938" s="136">
        <f t="shared" si="175"/>
        <v>2.2169807868252516</v>
      </c>
      <c r="P938" s="136">
        <f t="shared" si="176"/>
        <v>581.8847209515096</v>
      </c>
      <c r="Q938" s="138">
        <f t="shared" si="177"/>
        <v>133.01884720951512</v>
      </c>
      <c r="R938" s="6"/>
      <c r="S938" s="90"/>
      <c r="T938" s="90"/>
    </row>
    <row r="939" spans="1:20" ht="12.75">
      <c r="A939" s="876"/>
      <c r="B939" s="31">
        <v>6</v>
      </c>
      <c r="C939" s="16" t="s">
        <v>470</v>
      </c>
      <c r="D939" s="31">
        <v>48</v>
      </c>
      <c r="E939" s="31">
        <v>1961</v>
      </c>
      <c r="F939" s="261">
        <v>35.65</v>
      </c>
      <c r="G939" s="261">
        <v>4.08</v>
      </c>
      <c r="H939" s="261">
        <v>7.68</v>
      </c>
      <c r="I939" s="261">
        <v>23.89</v>
      </c>
      <c r="J939" s="178"/>
      <c r="K939" s="261">
        <f t="shared" si="173"/>
        <v>23.89</v>
      </c>
      <c r="L939" s="180">
        <v>2393</v>
      </c>
      <c r="M939" s="137">
        <f t="shared" si="174"/>
        <v>0.009983284580025073</v>
      </c>
      <c r="N939" s="136">
        <v>228.6</v>
      </c>
      <c r="O939" s="136">
        <f t="shared" si="175"/>
        <v>2.282178854993732</v>
      </c>
      <c r="P939" s="136">
        <f t="shared" si="176"/>
        <v>598.9970748015045</v>
      </c>
      <c r="Q939" s="138">
        <f t="shared" si="177"/>
        <v>136.93073129962394</v>
      </c>
      <c r="R939" s="6"/>
      <c r="S939" s="90"/>
      <c r="T939" s="90"/>
    </row>
    <row r="940" spans="1:20" ht="12.75">
      <c r="A940" s="876"/>
      <c r="B940" s="31">
        <v>7</v>
      </c>
      <c r="C940" s="16" t="s">
        <v>469</v>
      </c>
      <c r="D940" s="31">
        <v>60</v>
      </c>
      <c r="E940" s="31">
        <v>1964</v>
      </c>
      <c r="F940" s="261">
        <v>42</v>
      </c>
      <c r="G940" s="261">
        <v>3.97</v>
      </c>
      <c r="H940" s="261">
        <v>9.6</v>
      </c>
      <c r="I940" s="261">
        <v>27.89</v>
      </c>
      <c r="J940" s="178"/>
      <c r="K940" s="261">
        <f t="shared" si="173"/>
        <v>27.89</v>
      </c>
      <c r="L940" s="180">
        <v>2712</v>
      </c>
      <c r="M940" s="137">
        <f t="shared" si="174"/>
        <v>0.010283923303834808</v>
      </c>
      <c r="N940" s="136">
        <v>228.6</v>
      </c>
      <c r="O940" s="136">
        <f t="shared" si="175"/>
        <v>2.350904867256637</v>
      </c>
      <c r="P940" s="136">
        <f t="shared" si="176"/>
        <v>617.0353982300885</v>
      </c>
      <c r="Q940" s="138">
        <f t="shared" si="177"/>
        <v>141.05429203539822</v>
      </c>
      <c r="R940" s="6"/>
      <c r="S940" s="90"/>
      <c r="T940" s="90"/>
    </row>
    <row r="941" spans="1:20" ht="12.75">
      <c r="A941" s="876"/>
      <c r="B941" s="31">
        <v>8</v>
      </c>
      <c r="C941" s="16" t="s">
        <v>775</v>
      </c>
      <c r="D941" s="31">
        <v>48</v>
      </c>
      <c r="E941" s="31">
        <v>1961</v>
      </c>
      <c r="F941" s="261">
        <v>3.74</v>
      </c>
      <c r="G941" s="261">
        <v>4.9</v>
      </c>
      <c r="H941" s="261">
        <v>7.68</v>
      </c>
      <c r="I941" s="261">
        <v>24.79</v>
      </c>
      <c r="J941" s="178"/>
      <c r="K941" s="261">
        <f t="shared" si="173"/>
        <v>24.79</v>
      </c>
      <c r="L941" s="180">
        <v>2394</v>
      </c>
      <c r="M941" s="137">
        <f t="shared" si="174"/>
        <v>0.010355054302422723</v>
      </c>
      <c r="N941" s="136">
        <v>228.6</v>
      </c>
      <c r="O941" s="136">
        <f t="shared" si="175"/>
        <v>2.3671654135338343</v>
      </c>
      <c r="P941" s="136">
        <f t="shared" si="176"/>
        <v>621.3032581453633</v>
      </c>
      <c r="Q941" s="138">
        <f t="shared" si="177"/>
        <v>142.02992481203006</v>
      </c>
      <c r="R941" s="6"/>
      <c r="S941" s="90"/>
      <c r="T941" s="90"/>
    </row>
    <row r="942" spans="1:20" ht="12.75">
      <c r="A942" s="876"/>
      <c r="B942" s="31">
        <v>9</v>
      </c>
      <c r="C942" s="16" t="s">
        <v>776</v>
      </c>
      <c r="D942" s="31">
        <v>48</v>
      </c>
      <c r="E942" s="31">
        <v>1961</v>
      </c>
      <c r="F942" s="261">
        <v>35.7</v>
      </c>
      <c r="G942" s="261">
        <v>3.87</v>
      </c>
      <c r="H942" s="261">
        <v>7.68</v>
      </c>
      <c r="I942" s="261">
        <v>24.15</v>
      </c>
      <c r="J942" s="178"/>
      <c r="K942" s="261">
        <f t="shared" si="173"/>
        <v>24.15</v>
      </c>
      <c r="L942" s="180">
        <v>2297</v>
      </c>
      <c r="M942" s="137">
        <f t="shared" si="174"/>
        <v>0.010513713539399215</v>
      </c>
      <c r="N942" s="136">
        <v>228.6</v>
      </c>
      <c r="O942" s="136">
        <f t="shared" si="175"/>
        <v>2.4034349151066605</v>
      </c>
      <c r="P942" s="136">
        <f t="shared" si="176"/>
        <v>630.8228123639528</v>
      </c>
      <c r="Q942" s="138">
        <f t="shared" si="177"/>
        <v>144.2060949063996</v>
      </c>
      <c r="R942" s="6"/>
      <c r="S942" s="90"/>
      <c r="T942" s="90"/>
    </row>
    <row r="943" spans="1:20" ht="13.5" thickBot="1">
      <c r="A943" s="877"/>
      <c r="B943" s="65">
        <v>10</v>
      </c>
      <c r="C943" s="66" t="s">
        <v>777</v>
      </c>
      <c r="D943" s="65">
        <v>36</v>
      </c>
      <c r="E943" s="65">
        <v>1988</v>
      </c>
      <c r="F943" s="220">
        <v>39</v>
      </c>
      <c r="G943" s="220">
        <v>3.7</v>
      </c>
      <c r="H943" s="220">
        <v>8.64</v>
      </c>
      <c r="I943" s="220">
        <v>26.66</v>
      </c>
      <c r="J943" s="228"/>
      <c r="K943" s="220">
        <f t="shared" si="173"/>
        <v>26.66</v>
      </c>
      <c r="L943" s="349">
        <v>2231</v>
      </c>
      <c r="M943" s="140">
        <f t="shared" si="174"/>
        <v>0.011949798296727925</v>
      </c>
      <c r="N943" s="139">
        <v>228.6</v>
      </c>
      <c r="O943" s="139">
        <f t="shared" si="175"/>
        <v>2.7317238906320034</v>
      </c>
      <c r="P943" s="139">
        <f t="shared" si="176"/>
        <v>716.9878978036754</v>
      </c>
      <c r="Q943" s="141">
        <f t="shared" si="177"/>
        <v>163.9034334379202</v>
      </c>
      <c r="R943" s="6"/>
      <c r="S943" s="90"/>
      <c r="T943" s="90"/>
    </row>
    <row r="944" spans="1:20" ht="11.25" customHeight="1">
      <c r="A944" s="893" t="s">
        <v>29</v>
      </c>
      <c r="B944" s="68">
        <v>1</v>
      </c>
      <c r="C944" s="91" t="s">
        <v>778</v>
      </c>
      <c r="D944" s="68">
        <v>30</v>
      </c>
      <c r="E944" s="68">
        <v>1972</v>
      </c>
      <c r="F944" s="279">
        <v>29.7</v>
      </c>
      <c r="G944" s="279">
        <v>1.3</v>
      </c>
      <c r="H944" s="279">
        <v>4.8</v>
      </c>
      <c r="I944" s="279">
        <v>23.61</v>
      </c>
      <c r="J944" s="280"/>
      <c r="K944" s="279">
        <f t="shared" si="173"/>
        <v>23.61</v>
      </c>
      <c r="L944" s="124">
        <v>1729</v>
      </c>
      <c r="M944" s="151">
        <f t="shared" si="174"/>
        <v>0.013655292076344708</v>
      </c>
      <c r="N944" s="152">
        <v>228.6</v>
      </c>
      <c r="O944" s="152">
        <f t="shared" si="175"/>
        <v>3.1215997686524</v>
      </c>
      <c r="P944" s="152">
        <f t="shared" si="176"/>
        <v>819.3175245806825</v>
      </c>
      <c r="Q944" s="174">
        <f t="shared" si="177"/>
        <v>187.295986119144</v>
      </c>
      <c r="R944" s="6"/>
      <c r="S944" s="90"/>
      <c r="T944" s="90"/>
    </row>
    <row r="945" spans="1:20" ht="12.75" customHeight="1">
      <c r="A945" s="894"/>
      <c r="B945" s="35">
        <v>2</v>
      </c>
      <c r="C945" s="34" t="s">
        <v>779</v>
      </c>
      <c r="D945" s="35">
        <v>48</v>
      </c>
      <c r="E945" s="35">
        <v>1961</v>
      </c>
      <c r="F945" s="273">
        <v>46.48</v>
      </c>
      <c r="G945" s="273">
        <v>3.57</v>
      </c>
      <c r="H945" s="273">
        <v>7.68</v>
      </c>
      <c r="I945" s="273">
        <v>34.4</v>
      </c>
      <c r="J945" s="278"/>
      <c r="K945" s="273">
        <f t="shared" si="173"/>
        <v>34.4</v>
      </c>
      <c r="L945" s="121">
        <v>2394</v>
      </c>
      <c r="M945" s="143">
        <f t="shared" si="174"/>
        <v>0.014369256474519632</v>
      </c>
      <c r="N945" s="142">
        <v>228.6</v>
      </c>
      <c r="O945" s="142">
        <f t="shared" si="175"/>
        <v>3.2848120300751877</v>
      </c>
      <c r="P945" s="142">
        <f t="shared" si="176"/>
        <v>862.1553884711778</v>
      </c>
      <c r="Q945" s="172">
        <f t="shared" si="177"/>
        <v>197.08872180451124</v>
      </c>
      <c r="R945" s="6"/>
      <c r="S945" s="90"/>
      <c r="T945" s="90"/>
    </row>
    <row r="946" spans="1:20" ht="12.75" customHeight="1">
      <c r="A946" s="894"/>
      <c r="B946" s="35">
        <v>3</v>
      </c>
      <c r="C946" s="34" t="s">
        <v>780</v>
      </c>
      <c r="D946" s="35">
        <v>36</v>
      </c>
      <c r="E946" s="35">
        <v>1990</v>
      </c>
      <c r="F946" s="273">
        <v>46.4</v>
      </c>
      <c r="G946" s="273">
        <v>3.3</v>
      </c>
      <c r="H946" s="273">
        <v>8.64</v>
      </c>
      <c r="I946" s="273">
        <v>34.4</v>
      </c>
      <c r="J946" s="278"/>
      <c r="K946" s="273">
        <f t="shared" si="173"/>
        <v>34.4</v>
      </c>
      <c r="L946" s="121">
        <v>2326</v>
      </c>
      <c r="M946" s="143">
        <f t="shared" si="174"/>
        <v>0.014789337919174549</v>
      </c>
      <c r="N946" s="142">
        <v>228.6</v>
      </c>
      <c r="O946" s="142">
        <f t="shared" si="175"/>
        <v>3.3808426483233016</v>
      </c>
      <c r="P946" s="142">
        <f t="shared" si="176"/>
        <v>887.360275150473</v>
      </c>
      <c r="Q946" s="172">
        <f t="shared" si="177"/>
        <v>202.8505588993981</v>
      </c>
      <c r="R946" s="6"/>
      <c r="S946" s="90"/>
      <c r="T946" s="90"/>
    </row>
    <row r="947" spans="1:20" ht="12.75" customHeight="1">
      <c r="A947" s="894"/>
      <c r="B947" s="35">
        <v>4</v>
      </c>
      <c r="C947" s="34" t="s">
        <v>781</v>
      </c>
      <c r="D947" s="35">
        <v>36</v>
      </c>
      <c r="E947" s="35">
        <v>1983</v>
      </c>
      <c r="F947" s="273">
        <v>43.5</v>
      </c>
      <c r="G947" s="273">
        <v>3.7</v>
      </c>
      <c r="H947" s="273">
        <v>8.64</v>
      </c>
      <c r="I947" s="273">
        <v>31.16</v>
      </c>
      <c r="J947" s="278"/>
      <c r="K947" s="273">
        <f t="shared" si="173"/>
        <v>31.16</v>
      </c>
      <c r="L947" s="121">
        <v>2073</v>
      </c>
      <c r="M947" s="143">
        <f t="shared" si="174"/>
        <v>0.015031355523396045</v>
      </c>
      <c r="N947" s="142">
        <v>228.6</v>
      </c>
      <c r="O947" s="142">
        <f t="shared" si="175"/>
        <v>3.436167872648336</v>
      </c>
      <c r="P947" s="142">
        <f t="shared" si="176"/>
        <v>901.8813314037627</v>
      </c>
      <c r="Q947" s="172">
        <f t="shared" si="177"/>
        <v>206.17007235890017</v>
      </c>
      <c r="R947" s="6"/>
      <c r="S947" s="90"/>
      <c r="T947" s="90"/>
    </row>
    <row r="948" spans="1:20" ht="12.75" customHeight="1">
      <c r="A948" s="894"/>
      <c r="B948" s="35">
        <v>5</v>
      </c>
      <c r="C948" s="34" t="s">
        <v>782</v>
      </c>
      <c r="D948" s="35">
        <v>36</v>
      </c>
      <c r="E948" s="35">
        <v>1984</v>
      </c>
      <c r="F948" s="273">
        <v>44.3</v>
      </c>
      <c r="G948" s="273">
        <v>3.9</v>
      </c>
      <c r="H948" s="273">
        <v>8.64</v>
      </c>
      <c r="I948" s="273">
        <v>31.75</v>
      </c>
      <c r="J948" s="278"/>
      <c r="K948" s="273">
        <f t="shared" si="173"/>
        <v>31.75</v>
      </c>
      <c r="L948" s="121">
        <v>2109</v>
      </c>
      <c r="M948" s="143">
        <f t="shared" si="174"/>
        <v>0.01505452821242295</v>
      </c>
      <c r="N948" s="142">
        <v>228.6</v>
      </c>
      <c r="O948" s="142">
        <f t="shared" si="175"/>
        <v>3.4414651493598862</v>
      </c>
      <c r="P948" s="142">
        <f t="shared" si="176"/>
        <v>903.271692745377</v>
      </c>
      <c r="Q948" s="172">
        <f t="shared" si="177"/>
        <v>206.48790896159318</v>
      </c>
      <c r="R948" s="6"/>
      <c r="S948" s="90"/>
      <c r="T948" s="90"/>
    </row>
    <row r="949" spans="1:20" ht="12.75" customHeight="1">
      <c r="A949" s="894"/>
      <c r="B949" s="35">
        <v>6</v>
      </c>
      <c r="C949" s="34" t="s">
        <v>783</v>
      </c>
      <c r="D949" s="35">
        <v>20</v>
      </c>
      <c r="E949" s="35">
        <v>1982</v>
      </c>
      <c r="F949" s="273">
        <v>21.7</v>
      </c>
      <c r="G949" s="273">
        <v>1.7</v>
      </c>
      <c r="H949" s="273">
        <v>3.2</v>
      </c>
      <c r="I949" s="273">
        <v>15.78</v>
      </c>
      <c r="J949" s="278"/>
      <c r="K949" s="273">
        <f t="shared" si="173"/>
        <v>15.78</v>
      </c>
      <c r="L949" s="121">
        <v>1042</v>
      </c>
      <c r="M949" s="143">
        <f t="shared" si="174"/>
        <v>0.015143953934740882</v>
      </c>
      <c r="N949" s="142">
        <v>228.6</v>
      </c>
      <c r="O949" s="142">
        <f t="shared" si="175"/>
        <v>3.4619078694817653</v>
      </c>
      <c r="P949" s="142">
        <f t="shared" si="176"/>
        <v>908.6372360844529</v>
      </c>
      <c r="Q949" s="172">
        <f t="shared" si="177"/>
        <v>207.71447216890593</v>
      </c>
      <c r="R949" s="6"/>
      <c r="S949" s="90"/>
      <c r="T949" s="90"/>
    </row>
    <row r="950" spans="1:20" ht="12.75" customHeight="1">
      <c r="A950" s="894"/>
      <c r="B950" s="35">
        <v>7</v>
      </c>
      <c r="C950" s="34" t="s">
        <v>784</v>
      </c>
      <c r="D950" s="35">
        <v>20</v>
      </c>
      <c r="E950" s="35">
        <v>1983</v>
      </c>
      <c r="F950" s="273">
        <v>22</v>
      </c>
      <c r="G950" s="273">
        <v>2.19</v>
      </c>
      <c r="H950" s="273">
        <v>3.2</v>
      </c>
      <c r="I950" s="273">
        <v>16.18</v>
      </c>
      <c r="J950" s="278"/>
      <c r="K950" s="273">
        <f t="shared" si="173"/>
        <v>16.18</v>
      </c>
      <c r="L950" s="121">
        <v>1066</v>
      </c>
      <c r="M950" s="143">
        <f t="shared" si="174"/>
        <v>0.015178236397748592</v>
      </c>
      <c r="N950" s="142">
        <v>228.6</v>
      </c>
      <c r="O950" s="142">
        <f t="shared" si="175"/>
        <v>3.469744840525328</v>
      </c>
      <c r="P950" s="142">
        <f t="shared" si="176"/>
        <v>910.6941838649155</v>
      </c>
      <c r="Q950" s="172">
        <f t="shared" si="177"/>
        <v>208.1846904315197</v>
      </c>
      <c r="R950" s="6"/>
      <c r="S950" s="90"/>
      <c r="T950" s="90"/>
    </row>
    <row r="951" spans="1:20" ht="12.75" customHeight="1">
      <c r="A951" s="894"/>
      <c r="B951" s="35">
        <v>8</v>
      </c>
      <c r="C951" s="34" t="s">
        <v>785</v>
      </c>
      <c r="D951" s="35">
        <v>20</v>
      </c>
      <c r="E951" s="35">
        <v>1981</v>
      </c>
      <c r="F951" s="273">
        <v>20.9</v>
      </c>
      <c r="G951" s="273">
        <v>1.78</v>
      </c>
      <c r="H951" s="273">
        <v>3.2</v>
      </c>
      <c r="I951" s="273">
        <v>15.98</v>
      </c>
      <c r="J951" s="278"/>
      <c r="K951" s="273">
        <f t="shared" si="173"/>
        <v>15.98</v>
      </c>
      <c r="L951" s="121">
        <v>1043</v>
      </c>
      <c r="M951" s="143">
        <f t="shared" si="174"/>
        <v>0.015321188878235859</v>
      </c>
      <c r="N951" s="142">
        <v>228.6</v>
      </c>
      <c r="O951" s="142">
        <f t="shared" si="175"/>
        <v>3.5024237775647173</v>
      </c>
      <c r="P951" s="142">
        <f t="shared" si="176"/>
        <v>919.2713326941515</v>
      </c>
      <c r="Q951" s="172">
        <f t="shared" si="177"/>
        <v>210.14542665388305</v>
      </c>
      <c r="R951" s="6"/>
      <c r="S951" s="90"/>
      <c r="T951" s="90"/>
    </row>
    <row r="952" spans="1:20" ht="13.5" customHeight="1">
      <c r="A952" s="894"/>
      <c r="B952" s="35">
        <v>9</v>
      </c>
      <c r="C952" s="34" t="s">
        <v>786</v>
      </c>
      <c r="D952" s="35">
        <v>20</v>
      </c>
      <c r="E952" s="35">
        <v>1982</v>
      </c>
      <c r="F952" s="273">
        <v>35</v>
      </c>
      <c r="G952" s="273">
        <v>2.9</v>
      </c>
      <c r="H952" s="273">
        <v>6.4</v>
      </c>
      <c r="I952" s="273">
        <v>25.7</v>
      </c>
      <c r="J952" s="278"/>
      <c r="K952" s="273">
        <f t="shared" si="173"/>
        <v>25.7</v>
      </c>
      <c r="L952" s="121">
        <v>1644</v>
      </c>
      <c r="M952" s="143">
        <f t="shared" si="174"/>
        <v>0.015632603406326034</v>
      </c>
      <c r="N952" s="142">
        <v>228.6</v>
      </c>
      <c r="O952" s="142">
        <f t="shared" si="175"/>
        <v>3.5736131386861314</v>
      </c>
      <c r="P952" s="142">
        <f t="shared" si="176"/>
        <v>937.9562043795621</v>
      </c>
      <c r="Q952" s="172">
        <f t="shared" si="177"/>
        <v>214.4167883211679</v>
      </c>
      <c r="R952" s="6"/>
      <c r="S952" s="90"/>
      <c r="T952" s="90"/>
    </row>
    <row r="953" spans="1:20" ht="13.5" customHeight="1" thickBot="1">
      <c r="A953" s="895"/>
      <c r="B953" s="38">
        <v>10</v>
      </c>
      <c r="C953" s="86" t="s">
        <v>787</v>
      </c>
      <c r="D953" s="38">
        <v>20</v>
      </c>
      <c r="E953" s="38">
        <v>1983</v>
      </c>
      <c r="F953" s="277">
        <v>21.3</v>
      </c>
      <c r="G953" s="277">
        <v>1.6</v>
      </c>
      <c r="H953" s="277">
        <v>3.2</v>
      </c>
      <c r="I953" s="277">
        <v>16.54</v>
      </c>
      <c r="J953" s="539"/>
      <c r="K953" s="277">
        <f t="shared" si="173"/>
        <v>16.54</v>
      </c>
      <c r="L953" s="188">
        <v>1053</v>
      </c>
      <c r="M953" s="222">
        <f t="shared" si="174"/>
        <v>0.01570750237416904</v>
      </c>
      <c r="N953" s="175">
        <v>228.6</v>
      </c>
      <c r="O953" s="175">
        <f t="shared" si="175"/>
        <v>3.5907350427350426</v>
      </c>
      <c r="P953" s="175">
        <f t="shared" si="176"/>
        <v>942.4501424501425</v>
      </c>
      <c r="Q953" s="176">
        <f t="shared" si="177"/>
        <v>215.44410256410256</v>
      </c>
      <c r="R953" s="6"/>
      <c r="S953" s="90"/>
      <c r="T953" s="90"/>
    </row>
    <row r="954" spans="1:20" ht="12.75">
      <c r="A954" s="1018" t="s">
        <v>30</v>
      </c>
      <c r="B954" s="292">
        <v>1</v>
      </c>
      <c r="C954" s="312" t="s">
        <v>788</v>
      </c>
      <c r="D954" s="292">
        <v>20</v>
      </c>
      <c r="E954" s="292">
        <v>1984</v>
      </c>
      <c r="F954" s="363">
        <v>23</v>
      </c>
      <c r="G954" s="363">
        <v>0.9</v>
      </c>
      <c r="H954" s="363">
        <v>3.2</v>
      </c>
      <c r="I954" s="363">
        <v>18.9</v>
      </c>
      <c r="J954" s="850"/>
      <c r="K954" s="363">
        <f t="shared" si="173"/>
        <v>18.9</v>
      </c>
      <c r="L954" s="371">
        <v>1065</v>
      </c>
      <c r="M954" s="298">
        <f t="shared" si="174"/>
        <v>0.017746478873239435</v>
      </c>
      <c r="N954" s="297">
        <v>228.6</v>
      </c>
      <c r="O954" s="297">
        <f t="shared" si="175"/>
        <v>4.0568450704225345</v>
      </c>
      <c r="P954" s="297">
        <f t="shared" si="176"/>
        <v>1064.7887323943662</v>
      </c>
      <c r="Q954" s="299">
        <f t="shared" si="177"/>
        <v>243.41070422535213</v>
      </c>
      <c r="R954" s="6"/>
      <c r="S954" s="90"/>
      <c r="T954" s="90"/>
    </row>
    <row r="955" spans="1:20" ht="12.75">
      <c r="A955" s="867"/>
      <c r="B955" s="237">
        <v>2</v>
      </c>
      <c r="C955" s="284" t="s">
        <v>789</v>
      </c>
      <c r="D955" s="237">
        <v>20</v>
      </c>
      <c r="E955" s="237">
        <v>1984</v>
      </c>
      <c r="F955" s="300">
        <v>23.46</v>
      </c>
      <c r="G955" s="300">
        <v>1.53</v>
      </c>
      <c r="H955" s="300">
        <v>3.2</v>
      </c>
      <c r="I955" s="300">
        <v>18.9</v>
      </c>
      <c r="J955" s="314"/>
      <c r="K955" s="300">
        <f t="shared" si="173"/>
        <v>18.9</v>
      </c>
      <c r="L955" s="291">
        <v>1064</v>
      </c>
      <c r="M955" s="302">
        <f t="shared" si="174"/>
        <v>0.017763157894736842</v>
      </c>
      <c r="N955" s="301">
        <v>228.6</v>
      </c>
      <c r="O955" s="301">
        <f t="shared" si="175"/>
        <v>4.060657894736842</v>
      </c>
      <c r="P955" s="301">
        <f t="shared" si="176"/>
        <v>1065.7894736842106</v>
      </c>
      <c r="Q955" s="303">
        <f t="shared" si="177"/>
        <v>243.63947368421054</v>
      </c>
      <c r="R955" s="6"/>
      <c r="S955" s="90"/>
      <c r="T955" s="90"/>
    </row>
    <row r="956" spans="1:20" ht="12.75">
      <c r="A956" s="867"/>
      <c r="B956" s="237">
        <v>3</v>
      </c>
      <c r="C956" s="284" t="s">
        <v>790</v>
      </c>
      <c r="D956" s="237">
        <v>20</v>
      </c>
      <c r="E956" s="237">
        <v>1980</v>
      </c>
      <c r="F956" s="300">
        <v>23</v>
      </c>
      <c r="G956" s="300">
        <v>1.37</v>
      </c>
      <c r="H956" s="300">
        <v>3.2</v>
      </c>
      <c r="I956" s="300">
        <v>18.57</v>
      </c>
      <c r="J956" s="314"/>
      <c r="K956" s="300">
        <f t="shared" si="173"/>
        <v>18.57</v>
      </c>
      <c r="L956" s="291">
        <v>1039</v>
      </c>
      <c r="M956" s="302">
        <f t="shared" si="174"/>
        <v>0.01787295476419634</v>
      </c>
      <c r="N956" s="301">
        <v>228.6</v>
      </c>
      <c r="O956" s="301">
        <f t="shared" si="175"/>
        <v>4.085757459095284</v>
      </c>
      <c r="P956" s="301">
        <f t="shared" si="176"/>
        <v>1072.3772858517805</v>
      </c>
      <c r="Q956" s="303">
        <f t="shared" si="177"/>
        <v>245.145447545717</v>
      </c>
      <c r="R956" s="6"/>
      <c r="S956" s="90"/>
      <c r="T956" s="90"/>
    </row>
    <row r="957" spans="1:20" ht="12.75">
      <c r="A957" s="867"/>
      <c r="B957" s="237">
        <v>4</v>
      </c>
      <c r="C957" s="284" t="s">
        <v>471</v>
      </c>
      <c r="D957" s="237">
        <v>20</v>
      </c>
      <c r="E957" s="237">
        <v>1983</v>
      </c>
      <c r="F957" s="300">
        <v>23</v>
      </c>
      <c r="G957" s="300">
        <v>1.53</v>
      </c>
      <c r="H957" s="300">
        <v>3.2</v>
      </c>
      <c r="I957" s="300">
        <v>18.29</v>
      </c>
      <c r="J957" s="314"/>
      <c r="K957" s="300">
        <f t="shared" si="173"/>
        <v>18.29</v>
      </c>
      <c r="L957" s="291">
        <v>1013</v>
      </c>
      <c r="M957" s="302">
        <f t="shared" si="174"/>
        <v>0.01805528134254689</v>
      </c>
      <c r="N957" s="301">
        <v>228.6</v>
      </c>
      <c r="O957" s="301">
        <f t="shared" si="175"/>
        <v>4.127437314906219</v>
      </c>
      <c r="P957" s="301">
        <f t="shared" si="176"/>
        <v>1083.3168805528132</v>
      </c>
      <c r="Q957" s="303">
        <f t="shared" si="177"/>
        <v>247.64623889437308</v>
      </c>
      <c r="R957" s="6"/>
      <c r="S957" s="90"/>
      <c r="T957" s="90"/>
    </row>
    <row r="958" spans="1:20" ht="12.75">
      <c r="A958" s="867"/>
      <c r="B958" s="237">
        <v>5</v>
      </c>
      <c r="C958" s="284" t="s">
        <v>791</v>
      </c>
      <c r="D958" s="237">
        <v>20</v>
      </c>
      <c r="E958" s="237">
        <v>1984</v>
      </c>
      <c r="F958" s="300">
        <v>25</v>
      </c>
      <c r="G958" s="300">
        <v>2.55</v>
      </c>
      <c r="H958" s="300">
        <v>3.2</v>
      </c>
      <c r="I958" s="300">
        <v>19.26</v>
      </c>
      <c r="J958" s="314"/>
      <c r="K958" s="300">
        <f t="shared" si="173"/>
        <v>19.26</v>
      </c>
      <c r="L958" s="291">
        <v>1059</v>
      </c>
      <c r="M958" s="302">
        <f t="shared" si="174"/>
        <v>0.018186968838526912</v>
      </c>
      <c r="N958" s="301">
        <v>228.6</v>
      </c>
      <c r="O958" s="301">
        <f t="shared" si="175"/>
        <v>4.157541076487252</v>
      </c>
      <c r="P958" s="301">
        <f t="shared" si="176"/>
        <v>1091.218130311615</v>
      </c>
      <c r="Q958" s="303">
        <f t="shared" si="177"/>
        <v>249.45246458923518</v>
      </c>
      <c r="R958" s="6"/>
      <c r="S958" s="90"/>
      <c r="T958" s="90"/>
    </row>
    <row r="959" spans="1:20" ht="12.75">
      <c r="A959" s="867"/>
      <c r="B959" s="237">
        <v>6</v>
      </c>
      <c r="C959" s="284" t="s">
        <v>792</v>
      </c>
      <c r="D959" s="237">
        <v>20</v>
      </c>
      <c r="E959" s="237">
        <v>1982</v>
      </c>
      <c r="F959" s="300">
        <v>19.3</v>
      </c>
      <c r="G959" s="300">
        <v>1.3</v>
      </c>
      <c r="H959" s="300">
        <v>3.2</v>
      </c>
      <c r="I959" s="300">
        <v>19.04</v>
      </c>
      <c r="J959" s="314"/>
      <c r="K959" s="300">
        <f t="shared" si="173"/>
        <v>19.04</v>
      </c>
      <c r="L959" s="291">
        <v>1035</v>
      </c>
      <c r="M959" s="302">
        <f t="shared" si="174"/>
        <v>0.018396135265700483</v>
      </c>
      <c r="N959" s="301">
        <v>228.6</v>
      </c>
      <c r="O959" s="301">
        <f t="shared" si="175"/>
        <v>4.20535652173913</v>
      </c>
      <c r="P959" s="297">
        <f t="shared" si="176"/>
        <v>1103.768115942029</v>
      </c>
      <c r="Q959" s="303">
        <f t="shared" si="177"/>
        <v>252.3213913043478</v>
      </c>
      <c r="R959" s="6"/>
      <c r="S959" s="90"/>
      <c r="T959" s="90"/>
    </row>
    <row r="960" spans="1:20" ht="12.75">
      <c r="A960" s="867"/>
      <c r="B960" s="237">
        <v>7</v>
      </c>
      <c r="C960" s="284" t="s">
        <v>793</v>
      </c>
      <c r="D960" s="237">
        <v>20</v>
      </c>
      <c r="E960" s="237">
        <v>1982</v>
      </c>
      <c r="F960" s="300">
        <v>24.5</v>
      </c>
      <c r="G960" s="300">
        <v>1.98</v>
      </c>
      <c r="H960" s="300">
        <v>3.2</v>
      </c>
      <c r="I960" s="300">
        <v>19.46</v>
      </c>
      <c r="J960" s="314"/>
      <c r="K960" s="300">
        <f t="shared" si="173"/>
        <v>19.46</v>
      </c>
      <c r="L960" s="291">
        <v>1052</v>
      </c>
      <c r="M960" s="302">
        <f t="shared" si="174"/>
        <v>0.01849809885931559</v>
      </c>
      <c r="N960" s="301">
        <v>228.6</v>
      </c>
      <c r="O960" s="301">
        <f t="shared" si="175"/>
        <v>4.228665399239543</v>
      </c>
      <c r="P960" s="297">
        <f t="shared" si="176"/>
        <v>1109.8859315589352</v>
      </c>
      <c r="Q960" s="303">
        <f t="shared" si="177"/>
        <v>253.71992395437258</v>
      </c>
      <c r="R960" s="6"/>
      <c r="S960" s="90"/>
      <c r="T960" s="90"/>
    </row>
    <row r="961" spans="1:20" ht="12.75">
      <c r="A961" s="867"/>
      <c r="B961" s="237">
        <v>8</v>
      </c>
      <c r="C961" s="284" t="s">
        <v>311</v>
      </c>
      <c r="D961" s="237">
        <v>20</v>
      </c>
      <c r="E961" s="237">
        <v>1984</v>
      </c>
      <c r="F961" s="300">
        <v>24.39</v>
      </c>
      <c r="G961" s="300">
        <v>1.53</v>
      </c>
      <c r="H961" s="300">
        <v>3.2</v>
      </c>
      <c r="I961" s="300">
        <v>19.6</v>
      </c>
      <c r="J961" s="314"/>
      <c r="K961" s="300">
        <f t="shared" si="173"/>
        <v>19.6</v>
      </c>
      <c r="L961" s="291">
        <v>1058</v>
      </c>
      <c r="M961" s="302">
        <f t="shared" si="174"/>
        <v>0.01852551984877127</v>
      </c>
      <c r="N961" s="301">
        <v>228.6</v>
      </c>
      <c r="O961" s="301">
        <f t="shared" si="175"/>
        <v>4.234933837429112</v>
      </c>
      <c r="P961" s="297">
        <f t="shared" si="176"/>
        <v>1111.5311909262762</v>
      </c>
      <c r="Q961" s="303">
        <f t="shared" si="177"/>
        <v>254.09603024574673</v>
      </c>
      <c r="R961" s="6"/>
      <c r="S961" s="90"/>
      <c r="T961" s="90"/>
    </row>
    <row r="962" spans="1:20" ht="12.75">
      <c r="A962" s="868"/>
      <c r="B962" s="250">
        <v>9</v>
      </c>
      <c r="C962" s="284" t="s">
        <v>794</v>
      </c>
      <c r="D962" s="237">
        <v>20</v>
      </c>
      <c r="E962" s="237">
        <v>1981</v>
      </c>
      <c r="F962" s="300">
        <v>25</v>
      </c>
      <c r="G962" s="300">
        <v>2.6</v>
      </c>
      <c r="H962" s="300">
        <v>3.2</v>
      </c>
      <c r="I962" s="300">
        <v>19.28</v>
      </c>
      <c r="J962" s="314"/>
      <c r="K962" s="300">
        <f t="shared" si="173"/>
        <v>19.28</v>
      </c>
      <c r="L962" s="291">
        <v>1020</v>
      </c>
      <c r="M962" s="302">
        <f t="shared" si="174"/>
        <v>0.018901960784313727</v>
      </c>
      <c r="N962" s="301">
        <v>228.6</v>
      </c>
      <c r="O962" s="301">
        <f t="shared" si="175"/>
        <v>4.320988235294118</v>
      </c>
      <c r="P962" s="297">
        <f t="shared" si="176"/>
        <v>1134.1176470588236</v>
      </c>
      <c r="Q962" s="303">
        <f t="shared" si="177"/>
        <v>259.2592941176471</v>
      </c>
      <c r="R962" s="6"/>
      <c r="S962" s="90"/>
      <c r="T962" s="90"/>
    </row>
    <row r="963" spans="1:20" ht="13.5" thickBot="1">
      <c r="A963" s="869"/>
      <c r="B963" s="251">
        <v>10</v>
      </c>
      <c r="C963" s="288" t="s">
        <v>795</v>
      </c>
      <c r="D963" s="251">
        <v>20</v>
      </c>
      <c r="E963" s="782">
        <v>1981</v>
      </c>
      <c r="F963" s="570">
        <v>24.7</v>
      </c>
      <c r="G963" s="570">
        <v>1.8</v>
      </c>
      <c r="H963" s="570">
        <v>3.2</v>
      </c>
      <c r="I963" s="570">
        <v>19.68</v>
      </c>
      <c r="J963" s="851"/>
      <c r="K963" s="772">
        <f t="shared" si="173"/>
        <v>19.68</v>
      </c>
      <c r="L963" s="646">
        <v>1035</v>
      </c>
      <c r="M963" s="852">
        <f t="shared" si="174"/>
        <v>0.01901449275362319</v>
      </c>
      <c r="N963" s="769">
        <v>228.6</v>
      </c>
      <c r="O963" s="853">
        <f t="shared" si="175"/>
        <v>4.346713043478261</v>
      </c>
      <c r="P963" s="305">
        <f t="shared" si="176"/>
        <v>1140.8695652173913</v>
      </c>
      <c r="Q963" s="307">
        <f t="shared" si="177"/>
        <v>260.8027826086956</v>
      </c>
      <c r="R963" s="6"/>
      <c r="S963" s="90"/>
      <c r="T963" s="90"/>
    </row>
    <row r="964" spans="11:20" ht="12.75">
      <c r="K964" s="838"/>
      <c r="N964" s="838"/>
      <c r="S964" s="90"/>
      <c r="T964" s="90"/>
    </row>
    <row r="965" spans="19:20" ht="12.75">
      <c r="S965" s="90"/>
      <c r="T965" s="90"/>
    </row>
    <row r="966" spans="19:20" ht="12.75">
      <c r="S966" s="90"/>
      <c r="T966" s="90"/>
    </row>
    <row r="967" spans="19:20" ht="12.75">
      <c r="S967" s="90"/>
      <c r="T967" s="90"/>
    </row>
    <row r="968" spans="19:20" ht="12.75">
      <c r="S968" s="90"/>
      <c r="T968" s="90"/>
    </row>
    <row r="969" spans="19:20" ht="12.75">
      <c r="S969" s="90"/>
      <c r="T969" s="90"/>
    </row>
    <row r="970" spans="1:20" ht="15">
      <c r="A970" s="906" t="s">
        <v>60</v>
      </c>
      <c r="B970" s="906"/>
      <c r="C970" s="906"/>
      <c r="D970" s="906"/>
      <c r="E970" s="906"/>
      <c r="F970" s="906"/>
      <c r="G970" s="906"/>
      <c r="H970" s="906"/>
      <c r="I970" s="906"/>
      <c r="J970" s="906"/>
      <c r="K970" s="906"/>
      <c r="L970" s="906"/>
      <c r="M970" s="906"/>
      <c r="N970" s="906"/>
      <c r="O970" s="906"/>
      <c r="P970" s="906"/>
      <c r="Q970" s="906"/>
      <c r="S970" s="90"/>
      <c r="T970" s="90"/>
    </row>
    <row r="971" spans="1:20" ht="13.5" thickBot="1">
      <c r="A971" s="883" t="s">
        <v>796</v>
      </c>
      <c r="B971" s="883"/>
      <c r="C971" s="883"/>
      <c r="D971" s="883"/>
      <c r="E971" s="883"/>
      <c r="F971" s="883"/>
      <c r="G971" s="883"/>
      <c r="H971" s="883"/>
      <c r="I971" s="883"/>
      <c r="J971" s="883"/>
      <c r="K971" s="883"/>
      <c r="L971" s="883"/>
      <c r="M971" s="883"/>
      <c r="N971" s="883"/>
      <c r="O971" s="883"/>
      <c r="P971" s="883"/>
      <c r="Q971" s="883"/>
      <c r="S971" s="90"/>
      <c r="T971" s="90"/>
    </row>
    <row r="972" spans="1:20" ht="12.75" customHeight="1">
      <c r="A972" s="887" t="s">
        <v>1</v>
      </c>
      <c r="B972" s="889" t="s">
        <v>0</v>
      </c>
      <c r="C972" s="857" t="s">
        <v>2</v>
      </c>
      <c r="D972" s="857" t="s">
        <v>3</v>
      </c>
      <c r="E972" s="857" t="s">
        <v>13</v>
      </c>
      <c r="F972" s="870" t="s">
        <v>14</v>
      </c>
      <c r="G972" s="871"/>
      <c r="H972" s="871"/>
      <c r="I972" s="872"/>
      <c r="J972" s="857" t="s">
        <v>4</v>
      </c>
      <c r="K972" s="857" t="s">
        <v>15</v>
      </c>
      <c r="L972" s="857" t="s">
        <v>5</v>
      </c>
      <c r="M972" s="857" t="s">
        <v>6</v>
      </c>
      <c r="N972" s="857" t="s">
        <v>16</v>
      </c>
      <c r="O972" s="907" t="s">
        <v>17</v>
      </c>
      <c r="P972" s="857" t="s">
        <v>25</v>
      </c>
      <c r="Q972" s="885" t="s">
        <v>26</v>
      </c>
      <c r="S972" s="90"/>
      <c r="T972" s="90"/>
    </row>
    <row r="973" spans="1:20" s="2" customFormat="1" ht="33.75">
      <c r="A973" s="888"/>
      <c r="B973" s="890"/>
      <c r="C973" s="891"/>
      <c r="D973" s="858"/>
      <c r="E973" s="858"/>
      <c r="F973" s="36" t="s">
        <v>18</v>
      </c>
      <c r="G973" s="36" t="s">
        <v>19</v>
      </c>
      <c r="H973" s="36" t="s">
        <v>20</v>
      </c>
      <c r="I973" s="36" t="s">
        <v>21</v>
      </c>
      <c r="J973" s="858"/>
      <c r="K973" s="858"/>
      <c r="L973" s="858"/>
      <c r="M973" s="858"/>
      <c r="N973" s="858"/>
      <c r="O973" s="908"/>
      <c r="P973" s="858"/>
      <c r="Q973" s="886"/>
      <c r="S973" s="90"/>
      <c r="T973" s="90"/>
    </row>
    <row r="974" spans="1:20" s="3" customFormat="1" ht="13.5" customHeight="1" thickBot="1">
      <c r="A974" s="901"/>
      <c r="B974" s="902"/>
      <c r="C974" s="903"/>
      <c r="D974" s="60" t="s">
        <v>7</v>
      </c>
      <c r="E974" s="60" t="s">
        <v>8</v>
      </c>
      <c r="F974" s="60" t="s">
        <v>9</v>
      </c>
      <c r="G974" s="60" t="s">
        <v>9</v>
      </c>
      <c r="H974" s="60" t="s">
        <v>9</v>
      </c>
      <c r="I974" s="60" t="s">
        <v>9</v>
      </c>
      <c r="J974" s="60" t="s">
        <v>22</v>
      </c>
      <c r="K974" s="60" t="s">
        <v>9</v>
      </c>
      <c r="L974" s="60" t="s">
        <v>22</v>
      </c>
      <c r="M974" s="60" t="s">
        <v>133</v>
      </c>
      <c r="N974" s="60" t="s">
        <v>10</v>
      </c>
      <c r="O974" s="60" t="s">
        <v>134</v>
      </c>
      <c r="P974" s="61" t="s">
        <v>27</v>
      </c>
      <c r="Q974" s="62" t="s">
        <v>28</v>
      </c>
      <c r="S974" s="90"/>
      <c r="T974" s="90"/>
    </row>
    <row r="975" spans="1:20" s="3" customFormat="1" ht="13.5" customHeight="1">
      <c r="A975" s="854" t="s">
        <v>51</v>
      </c>
      <c r="B975" s="356"/>
      <c r="C975" s="64" t="s">
        <v>797</v>
      </c>
      <c r="D975" s="63">
        <v>8</v>
      </c>
      <c r="E975" s="63">
        <v>1974</v>
      </c>
      <c r="F975" s="255">
        <v>4.166</v>
      </c>
      <c r="G975" s="255">
        <v>0.56</v>
      </c>
      <c r="H975" s="255">
        <v>1.28</v>
      </c>
      <c r="I975" s="255">
        <v>2.326</v>
      </c>
      <c r="J975" s="96">
        <v>398.41</v>
      </c>
      <c r="K975" s="255">
        <v>2.326</v>
      </c>
      <c r="L975" s="96">
        <v>398.41</v>
      </c>
      <c r="M975" s="257">
        <f>K975/L975</f>
        <v>0.005838206872317462</v>
      </c>
      <c r="N975" s="256">
        <v>195.1</v>
      </c>
      <c r="O975" s="256">
        <f>M975*N975</f>
        <v>1.1390341607891368</v>
      </c>
      <c r="P975" s="256">
        <f>M975*60*1000</f>
        <v>350.2924123390477</v>
      </c>
      <c r="Q975" s="599">
        <f>P975*N975/1000</f>
        <v>68.3420496473482</v>
      </c>
      <c r="S975" s="90"/>
      <c r="T975" s="90"/>
    </row>
    <row r="976" spans="1:20" s="3" customFormat="1" ht="13.5" customHeight="1">
      <c r="A976" s="855"/>
      <c r="B976" s="126"/>
      <c r="C976" s="16" t="s">
        <v>798</v>
      </c>
      <c r="D976" s="31">
        <v>25</v>
      </c>
      <c r="E976" s="31">
        <v>1986</v>
      </c>
      <c r="F976" s="261">
        <v>15.042</v>
      </c>
      <c r="G976" s="261">
        <v>1.904</v>
      </c>
      <c r="H976" s="261">
        <v>4</v>
      </c>
      <c r="I976" s="261">
        <v>9.138</v>
      </c>
      <c r="J976" s="180">
        <v>1339.97</v>
      </c>
      <c r="K976" s="261">
        <v>9.138</v>
      </c>
      <c r="L976" s="180">
        <v>1339.97</v>
      </c>
      <c r="M976" s="137">
        <f>K976/L976</f>
        <v>0.006819555661693918</v>
      </c>
      <c r="N976" s="136">
        <v>195.1</v>
      </c>
      <c r="O976" s="136">
        <f>M976*N976</f>
        <v>1.3304953095964833</v>
      </c>
      <c r="P976" s="136">
        <f>M976*60*1000</f>
        <v>409.1733397016351</v>
      </c>
      <c r="Q976" s="138">
        <f>P976*N976/1000</f>
        <v>79.829718575789</v>
      </c>
      <c r="S976" s="90"/>
      <c r="T976" s="90"/>
    </row>
    <row r="977" spans="1:20" s="3" customFormat="1" ht="13.5" customHeight="1">
      <c r="A977" s="855"/>
      <c r="B977" s="126"/>
      <c r="C977" s="16" t="s">
        <v>799</v>
      </c>
      <c r="D977" s="31">
        <v>30</v>
      </c>
      <c r="E977" s="31">
        <v>1992</v>
      </c>
      <c r="F977" s="261">
        <v>18.499</v>
      </c>
      <c r="G977" s="261">
        <v>1.736</v>
      </c>
      <c r="H977" s="261">
        <v>4.8</v>
      </c>
      <c r="I977" s="261">
        <v>11.963</v>
      </c>
      <c r="J977" s="180">
        <v>1637.91</v>
      </c>
      <c r="K977" s="261">
        <v>11.963</v>
      </c>
      <c r="L977" s="180">
        <v>1637.91</v>
      </c>
      <c r="M977" s="137">
        <f>K977/L977</f>
        <v>0.007303820112216177</v>
      </c>
      <c r="N977" s="136">
        <v>195.1</v>
      </c>
      <c r="O977" s="136">
        <f>M977*N977</f>
        <v>1.4249753038933761</v>
      </c>
      <c r="P977" s="136">
        <f>M977*60*1000</f>
        <v>438.2292067329706</v>
      </c>
      <c r="Q977" s="138">
        <f>P977*N977/1000</f>
        <v>85.49851823360257</v>
      </c>
      <c r="S977" s="90"/>
      <c r="T977" s="90"/>
    </row>
    <row r="978" spans="1:20" s="3" customFormat="1" ht="13.5" customHeight="1">
      <c r="A978" s="855"/>
      <c r="B978" s="126"/>
      <c r="C978" s="264"/>
      <c r="D978" s="265"/>
      <c r="E978" s="265"/>
      <c r="F978" s="382"/>
      <c r="G978" s="382"/>
      <c r="H978" s="382"/>
      <c r="I978" s="382"/>
      <c r="J978" s="384"/>
      <c r="K978" s="382"/>
      <c r="L978" s="384"/>
      <c r="M978" s="265"/>
      <c r="N978" s="265"/>
      <c r="O978" s="265"/>
      <c r="P978" s="265"/>
      <c r="Q978" s="359"/>
      <c r="S978" s="90"/>
      <c r="T978" s="90"/>
    </row>
    <row r="979" spans="1:20" s="3" customFormat="1" ht="13.5" customHeight="1">
      <c r="A979" s="855"/>
      <c r="B979" s="126"/>
      <c r="C979" s="264"/>
      <c r="D979" s="265"/>
      <c r="E979" s="265"/>
      <c r="F979" s="382"/>
      <c r="G979" s="382"/>
      <c r="H979" s="382"/>
      <c r="I979" s="382"/>
      <c r="J979" s="384"/>
      <c r="K979" s="382"/>
      <c r="L979" s="384"/>
      <c r="M979" s="265"/>
      <c r="N979" s="265"/>
      <c r="O979" s="265"/>
      <c r="P979" s="265"/>
      <c r="Q979" s="359"/>
      <c r="S979" s="90"/>
      <c r="T979" s="90"/>
    </row>
    <row r="980" spans="1:20" s="3" customFormat="1" ht="13.5" customHeight="1">
      <c r="A980" s="855"/>
      <c r="B980" s="126"/>
      <c r="C980" s="264"/>
      <c r="D980" s="265"/>
      <c r="E980" s="265"/>
      <c r="F980" s="382"/>
      <c r="G980" s="382"/>
      <c r="H980" s="382"/>
      <c r="I980" s="382"/>
      <c r="J980" s="384"/>
      <c r="K980" s="382"/>
      <c r="L980" s="384"/>
      <c r="M980" s="265"/>
      <c r="N980" s="265"/>
      <c r="O980" s="265"/>
      <c r="P980" s="265"/>
      <c r="Q980" s="359"/>
      <c r="S980" s="90"/>
      <c r="T980" s="90"/>
    </row>
    <row r="981" spans="1:20" s="3" customFormat="1" ht="13.5" customHeight="1">
      <c r="A981" s="855"/>
      <c r="B981" s="126"/>
      <c r="C981" s="264"/>
      <c r="D981" s="265"/>
      <c r="E981" s="265"/>
      <c r="F981" s="382"/>
      <c r="G981" s="382"/>
      <c r="H981" s="382"/>
      <c r="I981" s="382"/>
      <c r="J981" s="384"/>
      <c r="K981" s="382"/>
      <c r="L981" s="384"/>
      <c r="M981" s="265"/>
      <c r="N981" s="265"/>
      <c r="O981" s="265"/>
      <c r="P981" s="265"/>
      <c r="Q981" s="359"/>
      <c r="S981" s="90"/>
      <c r="T981" s="90"/>
    </row>
    <row r="982" spans="1:20" s="3" customFormat="1" ht="13.5" customHeight="1" thickBot="1">
      <c r="A982" s="856"/>
      <c r="B982" s="177"/>
      <c r="C982" s="357"/>
      <c r="D982" s="358"/>
      <c r="E982" s="358"/>
      <c r="F982" s="383"/>
      <c r="G982" s="383"/>
      <c r="H982" s="383"/>
      <c r="I982" s="383"/>
      <c r="J982" s="385"/>
      <c r="K982" s="383"/>
      <c r="L982" s="385"/>
      <c r="M982" s="358"/>
      <c r="N982" s="358"/>
      <c r="O982" s="358"/>
      <c r="P982" s="358"/>
      <c r="Q982" s="360"/>
      <c r="S982" s="90"/>
      <c r="T982" s="90"/>
    </row>
    <row r="983" spans="1:20" ht="11.25" customHeight="1">
      <c r="A983" s="899" t="s">
        <v>29</v>
      </c>
      <c r="B983" s="68">
        <v>1</v>
      </c>
      <c r="C983" s="91" t="s">
        <v>800</v>
      </c>
      <c r="D983" s="68">
        <v>40</v>
      </c>
      <c r="E983" s="68">
        <v>1994</v>
      </c>
      <c r="F983" s="279">
        <v>33.834</v>
      </c>
      <c r="G983" s="279">
        <v>5.991</v>
      </c>
      <c r="H983" s="279">
        <v>6.4</v>
      </c>
      <c r="I983" s="279">
        <v>21.443</v>
      </c>
      <c r="J983" s="124">
        <v>2188.7</v>
      </c>
      <c r="K983" s="279">
        <v>21.443</v>
      </c>
      <c r="L983" s="124">
        <v>2188.7</v>
      </c>
      <c r="M983" s="151">
        <f>K983/L983</f>
        <v>0.009797139854708276</v>
      </c>
      <c r="N983" s="152">
        <v>195.1</v>
      </c>
      <c r="O983" s="152">
        <f>M983*N983</f>
        <v>1.9114219856535846</v>
      </c>
      <c r="P983" s="152">
        <f>M983*60*1000</f>
        <v>587.8283912824966</v>
      </c>
      <c r="Q983" s="174">
        <f>P983*N983/1000</f>
        <v>114.68531913921508</v>
      </c>
      <c r="R983" s="6"/>
      <c r="S983" s="90"/>
      <c r="T983" s="90"/>
    </row>
    <row r="984" spans="1:20" ht="12.75" customHeight="1">
      <c r="A984" s="899"/>
      <c r="B984" s="35">
        <v>2</v>
      </c>
      <c r="C984" s="34" t="s">
        <v>801</v>
      </c>
      <c r="D984" s="35">
        <v>12</v>
      </c>
      <c r="E984" s="35">
        <v>1994</v>
      </c>
      <c r="F984" s="273">
        <v>10.652</v>
      </c>
      <c r="G984" s="273">
        <v>1.008</v>
      </c>
      <c r="H984" s="273">
        <v>1.92</v>
      </c>
      <c r="I984" s="273">
        <v>7.724</v>
      </c>
      <c r="J984" s="121">
        <v>664.21</v>
      </c>
      <c r="K984" s="273">
        <v>7.724</v>
      </c>
      <c r="L984" s="121">
        <v>664.21</v>
      </c>
      <c r="M984" s="151">
        <f>K984/L984</f>
        <v>0.011628852320802156</v>
      </c>
      <c r="N984" s="142">
        <v>195.1</v>
      </c>
      <c r="O984" s="152">
        <f>M984*N984</f>
        <v>2.2687890877885004</v>
      </c>
      <c r="P984" s="152">
        <f>M984*60*1000</f>
        <v>697.7311392481294</v>
      </c>
      <c r="Q984" s="174">
        <f>P984*N984/1000</f>
        <v>136.12734526731003</v>
      </c>
      <c r="R984" s="6"/>
      <c r="S984" s="90"/>
      <c r="T984" s="90"/>
    </row>
    <row r="985" spans="1:20" ht="12.75" customHeight="1">
      <c r="A985" s="899"/>
      <c r="B985" s="35">
        <v>3</v>
      </c>
      <c r="C985" s="34" t="s">
        <v>473</v>
      </c>
      <c r="D985" s="35">
        <v>40</v>
      </c>
      <c r="E985" s="35">
        <v>1990</v>
      </c>
      <c r="F985" s="273">
        <v>37.656</v>
      </c>
      <c r="G985" s="273">
        <v>3.807</v>
      </c>
      <c r="H985" s="273">
        <v>6.4</v>
      </c>
      <c r="I985" s="273">
        <v>27.449</v>
      </c>
      <c r="J985" s="121">
        <v>2277.29</v>
      </c>
      <c r="K985" s="273">
        <v>27.449</v>
      </c>
      <c r="L985" s="121">
        <v>2277.3</v>
      </c>
      <c r="M985" s="143">
        <f>K985/L985</f>
        <v>0.012053308742809467</v>
      </c>
      <c r="N985" s="142">
        <v>195.1</v>
      </c>
      <c r="O985" s="152">
        <f>M985*N985</f>
        <v>2.351600535722127</v>
      </c>
      <c r="P985" s="152">
        <f>M985*60*1000</f>
        <v>723.198524568568</v>
      </c>
      <c r="Q985" s="172">
        <f>P985*N985/1000</f>
        <v>141.09603214332762</v>
      </c>
      <c r="R985" s="6"/>
      <c r="S985" s="90"/>
      <c r="T985" s="90"/>
    </row>
    <row r="986" spans="1:20" ht="12.75" customHeight="1">
      <c r="A986" s="899"/>
      <c r="B986" s="35">
        <v>4</v>
      </c>
      <c r="C986" s="34"/>
      <c r="D986" s="35"/>
      <c r="E986" s="35"/>
      <c r="F986" s="273"/>
      <c r="G986" s="273"/>
      <c r="H986" s="273"/>
      <c r="I986" s="273"/>
      <c r="J986" s="121"/>
      <c r="K986" s="273"/>
      <c r="L986" s="121"/>
      <c r="M986" s="143"/>
      <c r="N986" s="142"/>
      <c r="O986" s="142"/>
      <c r="P986" s="152"/>
      <c r="Q986" s="172"/>
      <c r="R986" s="6"/>
      <c r="S986" s="90"/>
      <c r="T986" s="90"/>
    </row>
    <row r="987" spans="1:20" ht="12.75" customHeight="1">
      <c r="A987" s="899"/>
      <c r="B987" s="35">
        <v>5</v>
      </c>
      <c r="C987" s="34"/>
      <c r="D987" s="121"/>
      <c r="E987" s="121"/>
      <c r="F987" s="273"/>
      <c r="G987" s="273"/>
      <c r="H987" s="273"/>
      <c r="I987" s="273"/>
      <c r="J987" s="121"/>
      <c r="K987" s="273"/>
      <c r="L987" s="121"/>
      <c r="M987" s="143"/>
      <c r="N987" s="142"/>
      <c r="O987" s="142"/>
      <c r="P987" s="142"/>
      <c r="Q987" s="172"/>
      <c r="R987" s="6"/>
      <c r="S987" s="90"/>
      <c r="T987" s="90"/>
    </row>
    <row r="988" spans="1:20" ht="12.75" customHeight="1">
      <c r="A988" s="899"/>
      <c r="B988" s="35">
        <v>6</v>
      </c>
      <c r="C988" s="91"/>
      <c r="D988" s="97"/>
      <c r="E988" s="97"/>
      <c r="F988" s="279"/>
      <c r="G988" s="279"/>
      <c r="H988" s="279"/>
      <c r="I988" s="279"/>
      <c r="J988" s="121"/>
      <c r="K988" s="279"/>
      <c r="L988" s="124"/>
      <c r="M988" s="151"/>
      <c r="N988" s="152"/>
      <c r="O988" s="152"/>
      <c r="P988" s="142"/>
      <c r="Q988" s="174"/>
      <c r="R988" s="6"/>
      <c r="S988" s="90"/>
      <c r="T988" s="90"/>
    </row>
    <row r="989" spans="1:20" ht="12.75" customHeight="1">
      <c r="A989" s="899"/>
      <c r="B989" s="35">
        <v>7</v>
      </c>
      <c r="C989" s="91"/>
      <c r="D989" s="68"/>
      <c r="E989" s="68"/>
      <c r="F989" s="279"/>
      <c r="G989" s="279"/>
      <c r="H989" s="279"/>
      <c r="I989" s="279"/>
      <c r="J989" s="124"/>
      <c r="K989" s="279"/>
      <c r="L989" s="124"/>
      <c r="M989" s="151"/>
      <c r="N989" s="152"/>
      <c r="O989" s="152"/>
      <c r="P989" s="152"/>
      <c r="Q989" s="174"/>
      <c r="R989" s="6"/>
      <c r="S989" s="90"/>
      <c r="T989" s="90"/>
    </row>
    <row r="990" spans="1:20" ht="12.75" customHeight="1">
      <c r="A990" s="899"/>
      <c r="B990" s="35">
        <v>8</v>
      </c>
      <c r="C990" s="34"/>
      <c r="D990" s="35"/>
      <c r="E990" s="35"/>
      <c r="F990" s="273"/>
      <c r="G990" s="273"/>
      <c r="H990" s="273"/>
      <c r="I990" s="273"/>
      <c r="J990" s="121"/>
      <c r="K990" s="273"/>
      <c r="L990" s="121"/>
      <c r="M990" s="143"/>
      <c r="N990" s="142"/>
      <c r="O990" s="142"/>
      <c r="P990" s="142"/>
      <c r="Q990" s="172"/>
      <c r="R990" s="6"/>
      <c r="S990" s="90"/>
      <c r="T990" s="90"/>
    </row>
    <row r="991" spans="1:20" ht="13.5" customHeight="1">
      <c r="A991" s="899"/>
      <c r="B991" s="35">
        <v>9</v>
      </c>
      <c r="C991" s="34"/>
      <c r="D991" s="35"/>
      <c r="E991" s="35"/>
      <c r="F991" s="273"/>
      <c r="G991" s="273"/>
      <c r="H991" s="273"/>
      <c r="I991" s="273"/>
      <c r="J991" s="121"/>
      <c r="K991" s="273"/>
      <c r="L991" s="121"/>
      <c r="M991" s="143"/>
      <c r="N991" s="142"/>
      <c r="O991" s="142"/>
      <c r="P991" s="142"/>
      <c r="Q991" s="172"/>
      <c r="R991" s="6"/>
      <c r="S991" s="90"/>
      <c r="T991" s="90"/>
    </row>
    <row r="992" spans="1:20" ht="13.5" customHeight="1" thickBot="1">
      <c r="A992" s="900"/>
      <c r="B992" s="93">
        <v>10</v>
      </c>
      <c r="C992" s="86"/>
      <c r="D992" s="38"/>
      <c r="E992" s="38"/>
      <c r="F992" s="277"/>
      <c r="G992" s="277"/>
      <c r="H992" s="277"/>
      <c r="I992" s="277"/>
      <c r="J992" s="188"/>
      <c r="K992" s="277"/>
      <c r="L992" s="188"/>
      <c r="M992" s="222"/>
      <c r="N992" s="175"/>
      <c r="O992" s="175"/>
      <c r="P992" s="175"/>
      <c r="Q992" s="176"/>
      <c r="R992" s="6"/>
      <c r="S992" s="90"/>
      <c r="T992" s="90"/>
    </row>
    <row r="993" spans="1:20" ht="12.75">
      <c r="A993" s="866" t="s">
        <v>30</v>
      </c>
      <c r="B993" s="236">
        <v>1</v>
      </c>
      <c r="C993" s="282" t="s">
        <v>475</v>
      </c>
      <c r="D993" s="236">
        <v>24</v>
      </c>
      <c r="E993" s="236">
        <v>1981</v>
      </c>
      <c r="F993" s="567">
        <v>23.347</v>
      </c>
      <c r="G993" s="567">
        <v>2.408</v>
      </c>
      <c r="H993" s="567">
        <v>3.84</v>
      </c>
      <c r="I993" s="567">
        <v>17.099</v>
      </c>
      <c r="J993" s="580">
        <v>996.81</v>
      </c>
      <c r="K993" s="567">
        <v>17.099</v>
      </c>
      <c r="L993" s="371">
        <v>996.81</v>
      </c>
      <c r="M993" s="298">
        <f>K993/L993</f>
        <v>0.017153720367973836</v>
      </c>
      <c r="N993" s="297">
        <v>195.1</v>
      </c>
      <c r="O993" s="297">
        <f>M993*N993</f>
        <v>3.3466908437916953</v>
      </c>
      <c r="P993" s="297">
        <f>M993*60*1000</f>
        <v>1029.2232220784301</v>
      </c>
      <c r="Q993" s="299">
        <f>P993*N993/1000</f>
        <v>200.8014506275017</v>
      </c>
      <c r="R993" s="6"/>
      <c r="S993" s="90"/>
      <c r="T993" s="90"/>
    </row>
    <row r="994" spans="1:20" ht="12.75">
      <c r="A994" s="867"/>
      <c r="B994" s="237">
        <v>2</v>
      </c>
      <c r="C994" s="284" t="s">
        <v>802</v>
      </c>
      <c r="D994" s="237">
        <v>8</v>
      </c>
      <c r="E994" s="237">
        <v>1970</v>
      </c>
      <c r="F994" s="300">
        <v>7.55</v>
      </c>
      <c r="G994" s="300">
        <v>0.392</v>
      </c>
      <c r="H994" s="300">
        <v>0.08</v>
      </c>
      <c r="I994" s="300">
        <v>7.078</v>
      </c>
      <c r="J994" s="291">
        <v>406.45</v>
      </c>
      <c r="K994" s="300">
        <v>7.078</v>
      </c>
      <c r="L994" s="291">
        <v>406.45</v>
      </c>
      <c r="M994" s="302">
        <f>K994/L994</f>
        <v>0.017414196088079717</v>
      </c>
      <c r="N994" s="301">
        <v>195.1</v>
      </c>
      <c r="O994" s="301">
        <f>M994*N994</f>
        <v>3.3975096567843526</v>
      </c>
      <c r="P994" s="297">
        <f>M994*60*1000</f>
        <v>1044.8517652847831</v>
      </c>
      <c r="Q994" s="303">
        <f>P994*N994/1000</f>
        <v>203.8505794070612</v>
      </c>
      <c r="R994" s="6"/>
      <c r="S994" s="90"/>
      <c r="T994" s="90"/>
    </row>
    <row r="995" spans="1:20" ht="12.75">
      <c r="A995" s="867"/>
      <c r="B995" s="237">
        <v>3</v>
      </c>
      <c r="C995" s="284" t="s">
        <v>803</v>
      </c>
      <c r="D995" s="237">
        <v>8</v>
      </c>
      <c r="E995" s="237">
        <v>1969</v>
      </c>
      <c r="F995" s="300">
        <v>9.731</v>
      </c>
      <c r="G995" s="300">
        <v>0.728</v>
      </c>
      <c r="H995" s="300">
        <v>1.28</v>
      </c>
      <c r="I995" s="300">
        <v>7.723</v>
      </c>
      <c r="J995" s="291">
        <v>388.26</v>
      </c>
      <c r="K995" s="300">
        <v>7.723</v>
      </c>
      <c r="L995" s="291">
        <v>388.26</v>
      </c>
      <c r="M995" s="302">
        <f>K995/L995</f>
        <v>0.01989130994694277</v>
      </c>
      <c r="N995" s="301">
        <v>195.1</v>
      </c>
      <c r="O995" s="301">
        <f>M995*N995</f>
        <v>3.8807945706485345</v>
      </c>
      <c r="P995" s="297">
        <f>M995*60*1000</f>
        <v>1193.478596816566</v>
      </c>
      <c r="Q995" s="303">
        <f>P995*N995/1000</f>
        <v>232.84767423891202</v>
      </c>
      <c r="R995" s="6"/>
      <c r="S995" s="90"/>
      <c r="T995" s="90"/>
    </row>
    <row r="996" spans="1:20" ht="12.75">
      <c r="A996" s="867"/>
      <c r="B996" s="237">
        <v>4</v>
      </c>
      <c r="C996" s="284"/>
      <c r="D996" s="237"/>
      <c r="E996" s="237"/>
      <c r="F996" s="300"/>
      <c r="G996" s="300"/>
      <c r="H996" s="300"/>
      <c r="I996" s="300"/>
      <c r="J996" s="291"/>
      <c r="K996" s="300"/>
      <c r="L996" s="291"/>
      <c r="M996" s="302"/>
      <c r="N996" s="301"/>
      <c r="O996" s="301"/>
      <c r="P996" s="301"/>
      <c r="Q996" s="303"/>
      <c r="R996" s="6"/>
      <c r="S996" s="90"/>
      <c r="T996" s="90"/>
    </row>
    <row r="997" spans="1:20" ht="12.75">
      <c r="A997" s="867"/>
      <c r="B997" s="237">
        <v>5</v>
      </c>
      <c r="C997" s="284"/>
      <c r="D997" s="237"/>
      <c r="E997" s="237"/>
      <c r="F997" s="300"/>
      <c r="G997" s="300"/>
      <c r="H997" s="300"/>
      <c r="I997" s="300"/>
      <c r="J997" s="291"/>
      <c r="K997" s="300"/>
      <c r="L997" s="291"/>
      <c r="M997" s="302"/>
      <c r="N997" s="301"/>
      <c r="O997" s="301"/>
      <c r="P997" s="301"/>
      <c r="Q997" s="303"/>
      <c r="R997" s="6"/>
      <c r="S997" s="90"/>
      <c r="T997" s="90"/>
    </row>
    <row r="998" spans="1:20" ht="12.75">
      <c r="A998" s="867"/>
      <c r="B998" s="237">
        <v>6</v>
      </c>
      <c r="C998" s="284"/>
      <c r="D998" s="237"/>
      <c r="E998" s="237"/>
      <c r="F998" s="300"/>
      <c r="G998" s="300"/>
      <c r="H998" s="300"/>
      <c r="I998" s="300"/>
      <c r="J998" s="291"/>
      <c r="K998" s="300"/>
      <c r="L998" s="291"/>
      <c r="M998" s="302"/>
      <c r="N998" s="301"/>
      <c r="O998" s="301"/>
      <c r="P998" s="301"/>
      <c r="Q998" s="303"/>
      <c r="R998" s="6"/>
      <c r="S998" s="90"/>
      <c r="T998" s="90"/>
    </row>
    <row r="999" spans="1:20" ht="12.75">
      <c r="A999" s="867"/>
      <c r="B999" s="237">
        <v>7</v>
      </c>
      <c r="C999" s="312"/>
      <c r="D999" s="292"/>
      <c r="E999" s="292"/>
      <c r="F999" s="363"/>
      <c r="G999" s="363"/>
      <c r="H999" s="363"/>
      <c r="I999" s="363"/>
      <c r="J999" s="371"/>
      <c r="K999" s="363"/>
      <c r="L999" s="371"/>
      <c r="M999" s="298"/>
      <c r="N999" s="297"/>
      <c r="O999" s="297"/>
      <c r="P999" s="297"/>
      <c r="Q999" s="408"/>
      <c r="R999" s="6"/>
      <c r="S999" s="90"/>
      <c r="T999" s="90"/>
    </row>
    <row r="1000" spans="1:20" ht="12.75">
      <c r="A1000" s="867"/>
      <c r="B1000" s="237">
        <v>8</v>
      </c>
      <c r="C1000" s="312"/>
      <c r="D1000" s="292"/>
      <c r="E1000" s="292"/>
      <c r="F1000" s="363"/>
      <c r="G1000" s="363"/>
      <c r="H1000" s="363"/>
      <c r="I1000" s="363"/>
      <c r="J1000" s="371"/>
      <c r="K1000" s="363"/>
      <c r="L1000" s="371"/>
      <c r="M1000" s="298"/>
      <c r="N1000" s="297"/>
      <c r="O1000" s="297"/>
      <c r="P1000" s="301"/>
      <c r="Q1000" s="408"/>
      <c r="R1000" s="6"/>
      <c r="S1000" s="90"/>
      <c r="T1000" s="90"/>
    </row>
    <row r="1001" spans="1:20" ht="12.75">
      <c r="A1001" s="868"/>
      <c r="B1001" s="250">
        <v>9</v>
      </c>
      <c r="C1001" s="284"/>
      <c r="D1001" s="237"/>
      <c r="E1001" s="237"/>
      <c r="F1001" s="300"/>
      <c r="G1001" s="300"/>
      <c r="H1001" s="300"/>
      <c r="I1001" s="300"/>
      <c r="J1001" s="291"/>
      <c r="K1001" s="300"/>
      <c r="L1001" s="291"/>
      <c r="M1001" s="302"/>
      <c r="N1001" s="301"/>
      <c r="O1001" s="301"/>
      <c r="P1001" s="301"/>
      <c r="Q1001" s="409"/>
      <c r="R1001" s="6"/>
      <c r="S1001" s="90"/>
      <c r="T1001" s="90"/>
    </row>
    <row r="1002" spans="1:20" ht="13.5" thickBot="1">
      <c r="A1002" s="869"/>
      <c r="B1002" s="251">
        <v>10</v>
      </c>
      <c r="C1002" s="288"/>
      <c r="D1002" s="251"/>
      <c r="E1002" s="251"/>
      <c r="F1002" s="304"/>
      <c r="G1002" s="304"/>
      <c r="H1002" s="304"/>
      <c r="I1002" s="304"/>
      <c r="J1002" s="293"/>
      <c r="K1002" s="304"/>
      <c r="L1002" s="293"/>
      <c r="M1002" s="306"/>
      <c r="N1002" s="305"/>
      <c r="O1002" s="305"/>
      <c r="P1002" s="305"/>
      <c r="Q1002" s="410"/>
      <c r="R1002" s="6"/>
      <c r="S1002" s="90"/>
      <c r="T1002" s="90"/>
    </row>
    <row r="1003" spans="1:20" ht="12.75">
      <c r="A1003" s="880" t="s">
        <v>472</v>
      </c>
      <c r="B1003" s="83"/>
      <c r="C1003" s="243" t="s">
        <v>804</v>
      </c>
      <c r="D1003" s="39">
        <v>8</v>
      </c>
      <c r="E1003" s="39">
        <v>1986</v>
      </c>
      <c r="F1003" s="575">
        <v>12.335</v>
      </c>
      <c r="G1003" s="575">
        <v>0.448</v>
      </c>
      <c r="H1003" s="575">
        <v>1.28</v>
      </c>
      <c r="I1003" s="575">
        <v>10.607</v>
      </c>
      <c r="J1003" s="376">
        <v>504.17</v>
      </c>
      <c r="K1003" s="575">
        <v>10.607</v>
      </c>
      <c r="L1003" s="372">
        <v>504.17</v>
      </c>
      <c r="M1003" s="231">
        <f>K1003/L1003</f>
        <v>0.021038538588174623</v>
      </c>
      <c r="N1003" s="316">
        <v>195.1</v>
      </c>
      <c r="O1003" s="181">
        <f>M1003*N1003</f>
        <v>4.104618878552869</v>
      </c>
      <c r="P1003" s="181">
        <f>M1003*60*1000</f>
        <v>1262.3123152904773</v>
      </c>
      <c r="Q1003" s="317">
        <f>P1003*N1003/1000</f>
        <v>246.2771327131721</v>
      </c>
      <c r="R1003" s="6"/>
      <c r="S1003" s="90"/>
      <c r="T1003" s="90"/>
    </row>
    <row r="1004" spans="1:20" ht="12.75">
      <c r="A1004" s="881"/>
      <c r="B1004" s="41"/>
      <c r="C1004" s="49" t="s">
        <v>805</v>
      </c>
      <c r="D1004" s="41">
        <v>4</v>
      </c>
      <c r="E1004" s="41">
        <v>1988</v>
      </c>
      <c r="F1004" s="189">
        <v>6.61</v>
      </c>
      <c r="G1004" s="189">
        <v>0.112</v>
      </c>
      <c r="H1004" s="189">
        <v>0.64</v>
      </c>
      <c r="I1004" s="189">
        <v>5.858</v>
      </c>
      <c r="J1004" s="329">
        <v>270.88</v>
      </c>
      <c r="K1004" s="189">
        <v>5.858</v>
      </c>
      <c r="L1004" s="329">
        <v>270.88</v>
      </c>
      <c r="M1004" s="321">
        <f>K1004/L1004</f>
        <v>0.021625812167749555</v>
      </c>
      <c r="N1004" s="322">
        <v>195.1</v>
      </c>
      <c r="O1004" s="322">
        <f>M1004*N1004</f>
        <v>4.2191959539279384</v>
      </c>
      <c r="P1004" s="181">
        <f>M1004*60*1000</f>
        <v>1297.5487300649734</v>
      </c>
      <c r="Q1004" s="323">
        <f>P1004*N1004/1000</f>
        <v>253.15175723567629</v>
      </c>
      <c r="R1004" s="6"/>
      <c r="S1004" s="90"/>
      <c r="T1004" s="90"/>
    </row>
    <row r="1005" spans="1:20" ht="12.75">
      <c r="A1005" s="881"/>
      <c r="B1005" s="41"/>
      <c r="C1005" s="49" t="s">
        <v>474</v>
      </c>
      <c r="D1005" s="41">
        <v>8</v>
      </c>
      <c r="E1005" s="41">
        <v>1970</v>
      </c>
      <c r="F1005" s="189">
        <v>8.947</v>
      </c>
      <c r="G1005" s="189">
        <v>0.28</v>
      </c>
      <c r="H1005" s="189">
        <v>0.08</v>
      </c>
      <c r="I1005" s="189">
        <v>8.587</v>
      </c>
      <c r="J1005" s="329">
        <v>378.21</v>
      </c>
      <c r="K1005" s="189">
        <v>8.587</v>
      </c>
      <c r="L1005" s="329">
        <v>378.21</v>
      </c>
      <c r="M1005" s="321">
        <f>K1005/L1005</f>
        <v>0.022704317707093944</v>
      </c>
      <c r="N1005" s="322">
        <v>195.1</v>
      </c>
      <c r="O1005" s="322">
        <f>M1005*N1005</f>
        <v>4.429612384654028</v>
      </c>
      <c r="P1005" s="181">
        <f>M1005*60*1000</f>
        <v>1362.2590624256366</v>
      </c>
      <c r="Q1005" s="323">
        <f>P1005*N1005/1000</f>
        <v>265.77674307924167</v>
      </c>
      <c r="R1005" s="6"/>
      <c r="S1005" s="90"/>
      <c r="T1005" s="90"/>
    </row>
    <row r="1006" spans="1:20" ht="12.75">
      <c r="A1006" s="881"/>
      <c r="B1006" s="41"/>
      <c r="C1006" s="49"/>
      <c r="D1006" s="41"/>
      <c r="E1006" s="41"/>
      <c r="F1006" s="411"/>
      <c r="G1006" s="411"/>
      <c r="H1006" s="411"/>
      <c r="I1006" s="411"/>
      <c r="J1006" s="56"/>
      <c r="K1006" s="407"/>
      <c r="L1006" s="56"/>
      <c r="M1006" s="57"/>
      <c r="N1006" s="55"/>
      <c r="O1006" s="42"/>
      <c r="P1006" s="42"/>
      <c r="Q1006" s="45"/>
      <c r="R1006" s="6"/>
      <c r="S1006" s="90"/>
      <c r="T1006" s="90"/>
    </row>
    <row r="1007" spans="1:20" ht="12.75">
      <c r="A1007" s="881"/>
      <c r="B1007" s="41"/>
      <c r="C1007" s="49"/>
      <c r="D1007" s="41"/>
      <c r="E1007" s="41"/>
      <c r="F1007" s="55"/>
      <c r="G1007" s="55"/>
      <c r="H1007" s="55"/>
      <c r="I1007" s="55"/>
      <c r="J1007" s="56"/>
      <c r="K1007" s="50"/>
      <c r="L1007" s="56"/>
      <c r="M1007" s="57"/>
      <c r="N1007" s="55"/>
      <c r="O1007" s="42"/>
      <c r="P1007" s="42"/>
      <c r="Q1007" s="45"/>
      <c r="R1007" s="6"/>
      <c r="S1007" s="90"/>
      <c r="T1007" s="90"/>
    </row>
    <row r="1008" spans="1:20" ht="12.75">
      <c r="A1008" s="881"/>
      <c r="B1008" s="41"/>
      <c r="C1008" s="49"/>
      <c r="D1008" s="41"/>
      <c r="E1008" s="41"/>
      <c r="F1008" s="55"/>
      <c r="G1008" s="55"/>
      <c r="H1008" s="55"/>
      <c r="I1008" s="55"/>
      <c r="J1008" s="56"/>
      <c r="K1008" s="50"/>
      <c r="L1008" s="56"/>
      <c r="M1008" s="57"/>
      <c r="N1008" s="55"/>
      <c r="O1008" s="42"/>
      <c r="P1008" s="42"/>
      <c r="Q1008" s="45"/>
      <c r="R1008" s="6"/>
      <c r="S1008" s="90"/>
      <c r="T1008" s="90"/>
    </row>
    <row r="1009" spans="1:20" ht="12.75">
      <c r="A1009" s="881"/>
      <c r="B1009" s="41"/>
      <c r="C1009" s="49"/>
      <c r="D1009" s="41"/>
      <c r="E1009" s="41"/>
      <c r="F1009" s="55"/>
      <c r="G1009" s="55"/>
      <c r="H1009" s="55"/>
      <c r="I1009" s="55"/>
      <c r="J1009" s="56"/>
      <c r="K1009" s="50"/>
      <c r="L1009" s="56"/>
      <c r="M1009" s="57"/>
      <c r="N1009" s="55"/>
      <c r="O1009" s="42"/>
      <c r="P1009" s="42"/>
      <c r="Q1009" s="45"/>
      <c r="R1009" s="6"/>
      <c r="S1009" s="90"/>
      <c r="T1009" s="90"/>
    </row>
    <row r="1010" spans="1:20" ht="12.75">
      <c r="A1010" s="881"/>
      <c r="B1010" s="41"/>
      <c r="C1010" s="49"/>
      <c r="D1010" s="41"/>
      <c r="E1010" s="41"/>
      <c r="F1010" s="55"/>
      <c r="G1010" s="55"/>
      <c r="H1010" s="55"/>
      <c r="I1010" s="55"/>
      <c r="J1010" s="56"/>
      <c r="K1010" s="50"/>
      <c r="L1010" s="56"/>
      <c r="M1010" s="57"/>
      <c r="N1010" s="55"/>
      <c r="O1010" s="42"/>
      <c r="P1010" s="42"/>
      <c r="Q1010" s="45"/>
      <c r="R1010" s="6"/>
      <c r="S1010" s="90"/>
      <c r="T1010" s="90"/>
    </row>
    <row r="1011" spans="1:20" ht="13.5" thickBot="1">
      <c r="A1011" s="882"/>
      <c r="B1011" s="46"/>
      <c r="C1011" s="51"/>
      <c r="D1011" s="46"/>
      <c r="E1011" s="46"/>
      <c r="F1011" s="58"/>
      <c r="G1011" s="58"/>
      <c r="H1011" s="58"/>
      <c r="I1011" s="58"/>
      <c r="J1011" s="59"/>
      <c r="K1011" s="52"/>
      <c r="L1011" s="59"/>
      <c r="M1011" s="84"/>
      <c r="N1011" s="58"/>
      <c r="O1011" s="47"/>
      <c r="P1011" s="47"/>
      <c r="Q1011" s="48"/>
      <c r="R1011" s="6"/>
      <c r="S1011" s="90"/>
      <c r="T1011" s="90"/>
    </row>
    <row r="1012" spans="19:20" ht="12.75">
      <c r="S1012" s="90"/>
      <c r="T1012" s="90"/>
    </row>
    <row r="1013" spans="19:20" ht="12.75">
      <c r="S1013" s="90"/>
      <c r="T1013" s="90"/>
    </row>
    <row r="1014" spans="19:20" ht="12.75">
      <c r="S1014" s="90"/>
      <c r="T1014" s="90"/>
    </row>
    <row r="1015" spans="19:20" ht="12.75">
      <c r="S1015" s="90"/>
      <c r="T1015" s="90"/>
    </row>
    <row r="1016" spans="19:20" ht="12.75">
      <c r="S1016" s="90"/>
      <c r="T1016" s="90"/>
    </row>
    <row r="1017" spans="1:20" ht="15">
      <c r="A1017" s="906" t="s">
        <v>54</v>
      </c>
      <c r="B1017" s="906"/>
      <c r="C1017" s="906"/>
      <c r="D1017" s="906"/>
      <c r="E1017" s="906"/>
      <c r="F1017" s="906"/>
      <c r="G1017" s="906"/>
      <c r="H1017" s="906"/>
      <c r="I1017" s="906"/>
      <c r="J1017" s="906"/>
      <c r="K1017" s="906"/>
      <c r="L1017" s="906"/>
      <c r="M1017" s="906"/>
      <c r="N1017" s="906"/>
      <c r="O1017" s="906"/>
      <c r="P1017" s="906"/>
      <c r="Q1017" s="906"/>
      <c r="S1017" s="90"/>
      <c r="T1017" s="90"/>
    </row>
    <row r="1018" spans="1:20" ht="13.5" thickBot="1">
      <c r="A1018" s="883" t="s">
        <v>806</v>
      </c>
      <c r="B1018" s="883"/>
      <c r="C1018" s="883"/>
      <c r="D1018" s="883"/>
      <c r="E1018" s="883"/>
      <c r="F1018" s="883"/>
      <c r="G1018" s="883"/>
      <c r="H1018" s="883"/>
      <c r="I1018" s="883"/>
      <c r="J1018" s="883"/>
      <c r="K1018" s="883"/>
      <c r="L1018" s="883"/>
      <c r="M1018" s="883"/>
      <c r="N1018" s="883"/>
      <c r="O1018" s="883"/>
      <c r="P1018" s="883"/>
      <c r="Q1018" s="883"/>
      <c r="S1018" s="90"/>
      <c r="T1018" s="90"/>
    </row>
    <row r="1019" spans="1:20" ht="12.75" customHeight="1">
      <c r="A1019" s="887" t="s">
        <v>1</v>
      </c>
      <c r="B1019" s="889" t="s">
        <v>0</v>
      </c>
      <c r="C1019" s="857" t="s">
        <v>2</v>
      </c>
      <c r="D1019" s="857" t="s">
        <v>3</v>
      </c>
      <c r="E1019" s="857" t="s">
        <v>13</v>
      </c>
      <c r="F1019" s="870" t="s">
        <v>14</v>
      </c>
      <c r="G1019" s="871"/>
      <c r="H1019" s="871"/>
      <c r="I1019" s="872"/>
      <c r="J1019" s="857" t="s">
        <v>4</v>
      </c>
      <c r="K1019" s="857" t="s">
        <v>15</v>
      </c>
      <c r="L1019" s="857" t="s">
        <v>5</v>
      </c>
      <c r="M1019" s="857" t="s">
        <v>6</v>
      </c>
      <c r="N1019" s="857" t="s">
        <v>16</v>
      </c>
      <c r="O1019" s="907" t="s">
        <v>17</v>
      </c>
      <c r="P1019" s="857" t="s">
        <v>25</v>
      </c>
      <c r="Q1019" s="885" t="s">
        <v>26</v>
      </c>
      <c r="S1019" s="90"/>
      <c r="T1019" s="90"/>
    </row>
    <row r="1020" spans="1:20" s="2" customFormat="1" ht="33.75">
      <c r="A1020" s="888"/>
      <c r="B1020" s="890"/>
      <c r="C1020" s="891"/>
      <c r="D1020" s="858"/>
      <c r="E1020" s="858"/>
      <c r="F1020" s="36" t="s">
        <v>18</v>
      </c>
      <c r="G1020" s="36" t="s">
        <v>19</v>
      </c>
      <c r="H1020" s="36" t="s">
        <v>20</v>
      </c>
      <c r="I1020" s="36" t="s">
        <v>21</v>
      </c>
      <c r="J1020" s="858"/>
      <c r="K1020" s="858"/>
      <c r="L1020" s="858"/>
      <c r="M1020" s="858"/>
      <c r="N1020" s="858"/>
      <c r="O1020" s="908"/>
      <c r="P1020" s="858"/>
      <c r="Q1020" s="886"/>
      <c r="S1020" s="90"/>
      <c r="T1020" s="90"/>
    </row>
    <row r="1021" spans="1:20" s="3" customFormat="1" ht="13.5" customHeight="1" thickBot="1">
      <c r="A1021" s="901"/>
      <c r="B1021" s="902"/>
      <c r="C1021" s="903"/>
      <c r="D1021" s="60" t="s">
        <v>7</v>
      </c>
      <c r="E1021" s="60" t="s">
        <v>8</v>
      </c>
      <c r="F1021" s="60" t="s">
        <v>9</v>
      </c>
      <c r="G1021" s="60" t="s">
        <v>9</v>
      </c>
      <c r="H1021" s="60" t="s">
        <v>9</v>
      </c>
      <c r="I1021" s="60" t="s">
        <v>9</v>
      </c>
      <c r="J1021" s="60" t="s">
        <v>22</v>
      </c>
      <c r="K1021" s="60" t="s">
        <v>9</v>
      </c>
      <c r="L1021" s="60" t="s">
        <v>22</v>
      </c>
      <c r="M1021" s="60" t="s">
        <v>23</v>
      </c>
      <c r="N1021" s="60" t="s">
        <v>10</v>
      </c>
      <c r="O1021" s="60" t="s">
        <v>24</v>
      </c>
      <c r="P1021" s="61" t="s">
        <v>27</v>
      </c>
      <c r="Q1021" s="62" t="s">
        <v>28</v>
      </c>
      <c r="S1021" s="90"/>
      <c r="T1021" s="90"/>
    </row>
    <row r="1022" spans="1:20" ht="11.25" customHeight="1">
      <c r="A1022" s="898" t="s">
        <v>29</v>
      </c>
      <c r="B1022" s="33">
        <v>1</v>
      </c>
      <c r="C1022" s="34" t="s">
        <v>807</v>
      </c>
      <c r="D1022" s="35">
        <v>75</v>
      </c>
      <c r="E1022" s="35" t="s">
        <v>73</v>
      </c>
      <c r="F1022" s="405">
        <f aca="true" t="shared" si="178" ref="F1022:F1051">G1022+H1022+I1022</f>
        <v>36.6</v>
      </c>
      <c r="G1022" s="272">
        <v>7.324</v>
      </c>
      <c r="H1022" s="272">
        <v>11.84</v>
      </c>
      <c r="I1022" s="273">
        <v>17.436</v>
      </c>
      <c r="J1022" s="578">
        <v>3389.63</v>
      </c>
      <c r="K1022" s="272">
        <v>17.436</v>
      </c>
      <c r="L1022" s="578">
        <v>3389.63</v>
      </c>
      <c r="M1022" s="151">
        <f aca="true" t="shared" si="179" ref="M1022:M1051">K1022/L1022</f>
        <v>0.005143924263120163</v>
      </c>
      <c r="N1022" s="152">
        <v>357.19</v>
      </c>
      <c r="O1022" s="152">
        <f aca="true" t="shared" si="180" ref="O1022:O1051">M1022*N1022</f>
        <v>1.837358307543891</v>
      </c>
      <c r="P1022" s="152">
        <f aca="true" t="shared" si="181" ref="P1022:P1051">M1022*60*1000</f>
        <v>308.6354557872098</v>
      </c>
      <c r="Q1022" s="174">
        <f aca="true" t="shared" si="182" ref="Q1022:Q1051">P1022*N1022/1000</f>
        <v>110.24149845263348</v>
      </c>
      <c r="S1022" s="90"/>
      <c r="T1022" s="90"/>
    </row>
    <row r="1023" spans="1:20" ht="12.75" customHeight="1">
      <c r="A1023" s="899"/>
      <c r="B1023" s="35">
        <v>2</v>
      </c>
      <c r="C1023" s="34" t="s">
        <v>476</v>
      </c>
      <c r="D1023" s="35">
        <v>23</v>
      </c>
      <c r="E1023" s="35">
        <v>2009</v>
      </c>
      <c r="F1023" s="273">
        <f t="shared" si="178"/>
        <v>10.75</v>
      </c>
      <c r="G1023" s="273">
        <v>2.053</v>
      </c>
      <c r="H1023" s="273">
        <v>1.84</v>
      </c>
      <c r="I1023" s="273">
        <v>6.857</v>
      </c>
      <c r="J1023" s="121">
        <v>1098.31</v>
      </c>
      <c r="K1023" s="273">
        <v>6.857</v>
      </c>
      <c r="L1023" s="121">
        <v>1098.31</v>
      </c>
      <c r="M1023" s="151">
        <f t="shared" si="179"/>
        <v>0.006243228232466244</v>
      </c>
      <c r="N1023" s="152">
        <v>357.19</v>
      </c>
      <c r="O1023" s="152">
        <f t="shared" si="180"/>
        <v>2.230018692354618</v>
      </c>
      <c r="P1023" s="152">
        <f t="shared" si="181"/>
        <v>374.59369394797466</v>
      </c>
      <c r="Q1023" s="174">
        <f t="shared" si="182"/>
        <v>133.80112154127707</v>
      </c>
      <c r="S1023" s="90"/>
      <c r="T1023" s="90"/>
    </row>
    <row r="1024" spans="1:20" ht="12.75" customHeight="1">
      <c r="A1024" s="899"/>
      <c r="B1024" s="35">
        <v>3</v>
      </c>
      <c r="C1024" s="34" t="s">
        <v>478</v>
      </c>
      <c r="D1024" s="35">
        <v>20</v>
      </c>
      <c r="E1024" s="35" t="s">
        <v>73</v>
      </c>
      <c r="F1024" s="273">
        <f t="shared" si="178"/>
        <v>13.736</v>
      </c>
      <c r="G1024" s="273">
        <v>1.027</v>
      </c>
      <c r="H1024" s="273">
        <v>3.2</v>
      </c>
      <c r="I1024" s="273">
        <v>9.509</v>
      </c>
      <c r="J1024" s="121">
        <v>1176.81</v>
      </c>
      <c r="K1024" s="273">
        <f>I1024</f>
        <v>9.509</v>
      </c>
      <c r="L1024" s="121">
        <f>J1024</f>
        <v>1176.81</v>
      </c>
      <c r="M1024" s="143">
        <f t="shared" si="179"/>
        <v>0.008080318828018117</v>
      </c>
      <c r="N1024" s="152">
        <v>357.19</v>
      </c>
      <c r="O1024" s="142">
        <f t="shared" si="180"/>
        <v>2.8862090821797914</v>
      </c>
      <c r="P1024" s="152">
        <f t="shared" si="181"/>
        <v>484.819129681087</v>
      </c>
      <c r="Q1024" s="172">
        <f t="shared" si="182"/>
        <v>173.17254493078747</v>
      </c>
      <c r="S1024" s="90"/>
      <c r="T1024" s="90"/>
    </row>
    <row r="1025" spans="1:20" ht="12.75" customHeight="1">
      <c r="A1025" s="899"/>
      <c r="B1025" s="35">
        <v>4</v>
      </c>
      <c r="C1025" s="34" t="s">
        <v>808</v>
      </c>
      <c r="D1025" s="35">
        <v>20</v>
      </c>
      <c r="E1025" s="35" t="s">
        <v>73</v>
      </c>
      <c r="F1025" s="273">
        <f t="shared" si="178"/>
        <v>16.336</v>
      </c>
      <c r="G1025" s="273">
        <v>2.588</v>
      </c>
      <c r="H1025" s="273">
        <v>3.2</v>
      </c>
      <c r="I1025" s="273">
        <v>10.548</v>
      </c>
      <c r="J1025" s="121">
        <v>1143.7</v>
      </c>
      <c r="K1025" s="273">
        <f>I1025</f>
        <v>10.548</v>
      </c>
      <c r="L1025" s="121">
        <f>J1025</f>
        <v>1143.7</v>
      </c>
      <c r="M1025" s="143">
        <f t="shared" si="179"/>
        <v>0.009222698260033226</v>
      </c>
      <c r="N1025" s="152">
        <v>357.19</v>
      </c>
      <c r="O1025" s="142">
        <f t="shared" si="180"/>
        <v>3.2942555915012677</v>
      </c>
      <c r="P1025" s="152">
        <f t="shared" si="181"/>
        <v>553.3618956019935</v>
      </c>
      <c r="Q1025" s="172">
        <f t="shared" si="182"/>
        <v>197.65533549007608</v>
      </c>
      <c r="S1025" s="90"/>
      <c r="T1025" s="90"/>
    </row>
    <row r="1026" spans="1:20" ht="12.75" customHeight="1">
      <c r="A1026" s="899"/>
      <c r="B1026" s="35">
        <v>5</v>
      </c>
      <c r="C1026" s="34" t="s">
        <v>809</v>
      </c>
      <c r="D1026" s="35">
        <v>29</v>
      </c>
      <c r="E1026" s="35" t="s">
        <v>73</v>
      </c>
      <c r="F1026" s="273">
        <f t="shared" si="178"/>
        <v>22.6</v>
      </c>
      <c r="G1026" s="273">
        <v>3.004</v>
      </c>
      <c r="H1026" s="273">
        <v>4.64</v>
      </c>
      <c r="I1026" s="273">
        <v>14.956</v>
      </c>
      <c r="J1026" s="121">
        <v>1612.1</v>
      </c>
      <c r="K1026" s="273">
        <v>14.956</v>
      </c>
      <c r="L1026" s="121">
        <v>1612.1</v>
      </c>
      <c r="M1026" s="143">
        <f t="shared" si="179"/>
        <v>0.009277340115377458</v>
      </c>
      <c r="N1026" s="152">
        <v>357.19</v>
      </c>
      <c r="O1026" s="152">
        <f t="shared" si="180"/>
        <v>3.3137731158116743</v>
      </c>
      <c r="P1026" s="152">
        <f t="shared" si="181"/>
        <v>556.6404069226475</v>
      </c>
      <c r="Q1026" s="172">
        <f t="shared" si="182"/>
        <v>198.82638694870045</v>
      </c>
      <c r="S1026" s="90"/>
      <c r="T1026" s="90"/>
    </row>
    <row r="1027" spans="1:20" s="99" customFormat="1" ht="12.75" customHeight="1">
      <c r="A1027" s="899"/>
      <c r="B1027" s="106">
        <v>6</v>
      </c>
      <c r="C1027" s="34" t="s">
        <v>810</v>
      </c>
      <c r="D1027" s="35">
        <v>8</v>
      </c>
      <c r="E1027" s="35" t="s">
        <v>73</v>
      </c>
      <c r="F1027" s="273">
        <f t="shared" si="178"/>
        <v>7.385000000000001</v>
      </c>
      <c r="G1027" s="273">
        <v>0.648</v>
      </c>
      <c r="H1027" s="273">
        <v>0.64</v>
      </c>
      <c r="I1027" s="273">
        <v>6.097</v>
      </c>
      <c r="J1027" s="121">
        <v>633.84</v>
      </c>
      <c r="K1027" s="273">
        <f aca="true" t="shared" si="183" ref="K1027:K1037">I1027</f>
        <v>6.097</v>
      </c>
      <c r="L1027" s="121">
        <f aca="true" t="shared" si="184" ref="L1027:L1037">J1027</f>
        <v>633.84</v>
      </c>
      <c r="M1027" s="143">
        <f t="shared" si="179"/>
        <v>0.009619146787832891</v>
      </c>
      <c r="N1027" s="152">
        <v>357.19</v>
      </c>
      <c r="O1027" s="142">
        <f t="shared" si="180"/>
        <v>3.4358630411460305</v>
      </c>
      <c r="P1027" s="152">
        <f t="shared" si="181"/>
        <v>577.1488072699735</v>
      </c>
      <c r="Q1027" s="172">
        <f t="shared" si="182"/>
        <v>206.15178246876184</v>
      </c>
      <c r="S1027" s="100"/>
      <c r="T1027" s="100"/>
    </row>
    <row r="1028" spans="1:20" ht="12.75" customHeight="1">
      <c r="A1028" s="899"/>
      <c r="B1028" s="35">
        <v>7</v>
      </c>
      <c r="C1028" s="34" t="s">
        <v>811</v>
      </c>
      <c r="D1028" s="35">
        <v>40</v>
      </c>
      <c r="E1028" s="35" t="s">
        <v>73</v>
      </c>
      <c r="F1028" s="273">
        <f t="shared" si="178"/>
        <v>30.486</v>
      </c>
      <c r="G1028" s="273">
        <v>2.556</v>
      </c>
      <c r="H1028" s="273">
        <v>6.32</v>
      </c>
      <c r="I1028" s="273">
        <v>21.61</v>
      </c>
      <c r="J1028" s="121">
        <v>2192.15</v>
      </c>
      <c r="K1028" s="273">
        <f t="shared" si="183"/>
        <v>21.61</v>
      </c>
      <c r="L1028" s="121">
        <f t="shared" si="184"/>
        <v>2192.15</v>
      </c>
      <c r="M1028" s="143">
        <f t="shared" si="179"/>
        <v>0.009857902059621832</v>
      </c>
      <c r="N1028" s="152">
        <v>357.19</v>
      </c>
      <c r="O1028" s="142">
        <f t="shared" si="180"/>
        <v>3.521144036676322</v>
      </c>
      <c r="P1028" s="152">
        <f t="shared" si="181"/>
        <v>591.4741235773099</v>
      </c>
      <c r="Q1028" s="172">
        <f t="shared" si="182"/>
        <v>211.2686422005793</v>
      </c>
      <c r="S1028" s="90"/>
      <c r="T1028" s="90"/>
    </row>
    <row r="1029" spans="1:20" ht="12.75" customHeight="1">
      <c r="A1029" s="899"/>
      <c r="B1029" s="35">
        <v>8</v>
      </c>
      <c r="C1029" s="34" t="s">
        <v>812</v>
      </c>
      <c r="D1029" s="35">
        <v>8</v>
      </c>
      <c r="E1029" s="35" t="s">
        <v>73</v>
      </c>
      <c r="F1029" s="273">
        <f t="shared" si="178"/>
        <v>5.125</v>
      </c>
      <c r="G1029" s="273">
        <v>0</v>
      </c>
      <c r="H1029" s="273">
        <v>0</v>
      </c>
      <c r="I1029" s="273">
        <v>5.125</v>
      </c>
      <c r="J1029" s="121">
        <v>495.82</v>
      </c>
      <c r="K1029" s="273">
        <f t="shared" si="183"/>
        <v>5.125</v>
      </c>
      <c r="L1029" s="121">
        <f t="shared" si="184"/>
        <v>495.82</v>
      </c>
      <c r="M1029" s="143">
        <f t="shared" si="179"/>
        <v>0.010336412407728611</v>
      </c>
      <c r="N1029" s="152">
        <v>357.19</v>
      </c>
      <c r="O1029" s="142">
        <f t="shared" si="180"/>
        <v>3.6920631479165826</v>
      </c>
      <c r="P1029" s="152">
        <f t="shared" si="181"/>
        <v>620.1847444637166</v>
      </c>
      <c r="Q1029" s="172">
        <f t="shared" si="182"/>
        <v>221.52378887499492</v>
      </c>
      <c r="S1029" s="90"/>
      <c r="T1029" s="90"/>
    </row>
    <row r="1030" spans="1:20" ht="13.5" customHeight="1">
      <c r="A1030" s="899"/>
      <c r="B1030" s="35">
        <v>9</v>
      </c>
      <c r="C1030" s="34" t="s">
        <v>813</v>
      </c>
      <c r="D1030" s="35">
        <v>18</v>
      </c>
      <c r="E1030" s="35">
        <v>1996</v>
      </c>
      <c r="F1030" s="273">
        <f t="shared" si="178"/>
        <v>14.27</v>
      </c>
      <c r="G1030" s="273">
        <v>0</v>
      </c>
      <c r="H1030" s="273">
        <v>0</v>
      </c>
      <c r="I1030" s="273">
        <v>14.27</v>
      </c>
      <c r="J1030" s="121">
        <v>1321.61</v>
      </c>
      <c r="K1030" s="273">
        <f t="shared" si="183"/>
        <v>14.27</v>
      </c>
      <c r="L1030" s="121">
        <f t="shared" si="184"/>
        <v>1321.61</v>
      </c>
      <c r="M1030" s="143">
        <f t="shared" si="179"/>
        <v>0.010797436460075211</v>
      </c>
      <c r="N1030" s="152">
        <v>357.19</v>
      </c>
      <c r="O1030" s="142">
        <f t="shared" si="180"/>
        <v>3.8567363291742645</v>
      </c>
      <c r="P1030" s="152">
        <f t="shared" si="181"/>
        <v>647.8461876045126</v>
      </c>
      <c r="Q1030" s="172">
        <f t="shared" si="182"/>
        <v>231.40417975045582</v>
      </c>
      <c r="S1030" s="90"/>
      <c r="T1030" s="90"/>
    </row>
    <row r="1031" spans="1:20" s="99" customFormat="1" ht="12.75" customHeight="1" thickBot="1">
      <c r="A1031" s="900"/>
      <c r="B1031" s="123"/>
      <c r="C1031" s="86" t="s">
        <v>814</v>
      </c>
      <c r="D1031" s="38">
        <v>40</v>
      </c>
      <c r="E1031" s="38" t="s">
        <v>73</v>
      </c>
      <c r="F1031" s="277">
        <f t="shared" si="178"/>
        <v>33.784</v>
      </c>
      <c r="G1031" s="277">
        <v>2.864</v>
      </c>
      <c r="H1031" s="277">
        <v>6.4</v>
      </c>
      <c r="I1031" s="277">
        <v>24.52</v>
      </c>
      <c r="J1031" s="188">
        <v>2185.81</v>
      </c>
      <c r="K1031" s="277">
        <f t="shared" si="183"/>
        <v>24.52</v>
      </c>
      <c r="L1031" s="188">
        <f t="shared" si="184"/>
        <v>2185.81</v>
      </c>
      <c r="M1031" s="222">
        <f t="shared" si="179"/>
        <v>0.011217809416188964</v>
      </c>
      <c r="N1031" s="175">
        <v>357.19</v>
      </c>
      <c r="O1031" s="175">
        <f t="shared" si="180"/>
        <v>4.006889345368536</v>
      </c>
      <c r="P1031" s="175">
        <f t="shared" si="181"/>
        <v>673.0685649713379</v>
      </c>
      <c r="Q1031" s="176">
        <f t="shared" si="182"/>
        <v>240.41336072211217</v>
      </c>
      <c r="S1031" s="100"/>
      <c r="T1031" s="100"/>
    </row>
    <row r="1032" spans="1:20" ht="12.75">
      <c r="A1032" s="866" t="s">
        <v>30</v>
      </c>
      <c r="B1032" s="236">
        <v>1</v>
      </c>
      <c r="C1032" s="282" t="s">
        <v>815</v>
      </c>
      <c r="D1032" s="236">
        <v>22</v>
      </c>
      <c r="E1032" s="236" t="s">
        <v>73</v>
      </c>
      <c r="F1032" s="567">
        <f t="shared" si="178"/>
        <v>24.453000000000003</v>
      </c>
      <c r="G1032" s="567">
        <v>2.81</v>
      </c>
      <c r="H1032" s="567">
        <v>3.36</v>
      </c>
      <c r="I1032" s="567">
        <v>18.283</v>
      </c>
      <c r="J1032" s="580">
        <v>1229.1</v>
      </c>
      <c r="K1032" s="567">
        <f t="shared" si="183"/>
        <v>18.283</v>
      </c>
      <c r="L1032" s="580">
        <f t="shared" si="184"/>
        <v>1229.1</v>
      </c>
      <c r="M1032" s="591">
        <f t="shared" si="179"/>
        <v>0.014875111870474333</v>
      </c>
      <c r="N1032" s="568">
        <v>357.19</v>
      </c>
      <c r="O1032" s="568">
        <f t="shared" si="180"/>
        <v>5.313241209014727</v>
      </c>
      <c r="P1032" s="568">
        <f t="shared" si="181"/>
        <v>892.5067122284601</v>
      </c>
      <c r="Q1032" s="592">
        <f t="shared" si="182"/>
        <v>318.79447254088365</v>
      </c>
      <c r="S1032" s="90"/>
      <c r="T1032" s="90"/>
    </row>
    <row r="1033" spans="1:20" ht="12.75">
      <c r="A1033" s="867"/>
      <c r="B1033" s="237">
        <v>2</v>
      </c>
      <c r="C1033" s="284" t="s">
        <v>816</v>
      </c>
      <c r="D1033" s="237">
        <v>19</v>
      </c>
      <c r="E1033" s="237" t="s">
        <v>73</v>
      </c>
      <c r="F1033" s="300">
        <f t="shared" si="178"/>
        <v>18.875</v>
      </c>
      <c r="G1033" s="300">
        <v>1.621</v>
      </c>
      <c r="H1033" s="300">
        <v>3.04</v>
      </c>
      <c r="I1033" s="300">
        <v>14.214</v>
      </c>
      <c r="J1033" s="291">
        <v>932.16</v>
      </c>
      <c r="K1033" s="300">
        <f t="shared" si="183"/>
        <v>14.214</v>
      </c>
      <c r="L1033" s="291">
        <f t="shared" si="184"/>
        <v>932.16</v>
      </c>
      <c r="M1033" s="302">
        <f t="shared" si="179"/>
        <v>0.015248455200823893</v>
      </c>
      <c r="N1033" s="301">
        <v>357.19</v>
      </c>
      <c r="O1033" s="301">
        <f t="shared" si="180"/>
        <v>5.446595713182286</v>
      </c>
      <c r="P1033" s="301">
        <f t="shared" si="181"/>
        <v>914.9073120494336</v>
      </c>
      <c r="Q1033" s="303">
        <f t="shared" si="182"/>
        <v>326.7957427909372</v>
      </c>
      <c r="S1033" s="90"/>
      <c r="T1033" s="90"/>
    </row>
    <row r="1034" spans="1:20" ht="12.75">
      <c r="A1034" s="867"/>
      <c r="B1034" s="237">
        <v>3</v>
      </c>
      <c r="C1034" s="284" t="s">
        <v>817</v>
      </c>
      <c r="D1034" s="237">
        <v>20</v>
      </c>
      <c r="E1034" s="237" t="s">
        <v>73</v>
      </c>
      <c r="F1034" s="300">
        <f t="shared" si="178"/>
        <v>19.5</v>
      </c>
      <c r="G1034" s="300">
        <v>1.345</v>
      </c>
      <c r="H1034" s="300">
        <v>3.2</v>
      </c>
      <c r="I1034" s="300">
        <v>14.955</v>
      </c>
      <c r="J1034" s="291">
        <v>971.69</v>
      </c>
      <c r="K1034" s="300">
        <f t="shared" si="183"/>
        <v>14.955</v>
      </c>
      <c r="L1034" s="291">
        <f t="shared" si="184"/>
        <v>971.69</v>
      </c>
      <c r="M1034" s="302">
        <f t="shared" si="179"/>
        <v>0.01539071102923772</v>
      </c>
      <c r="N1034" s="301">
        <v>357.19</v>
      </c>
      <c r="O1034" s="301">
        <f t="shared" si="180"/>
        <v>5.497408072533421</v>
      </c>
      <c r="P1034" s="301">
        <f t="shared" si="181"/>
        <v>923.4426617542631</v>
      </c>
      <c r="Q1034" s="303">
        <f t="shared" si="182"/>
        <v>329.8444843520052</v>
      </c>
      <c r="S1034" s="90"/>
      <c r="T1034" s="90"/>
    </row>
    <row r="1035" spans="1:20" s="99" customFormat="1" ht="12.75">
      <c r="A1035" s="867"/>
      <c r="B1035" s="290">
        <v>4</v>
      </c>
      <c r="C1035" s="284" t="s">
        <v>480</v>
      </c>
      <c r="D1035" s="237">
        <v>18</v>
      </c>
      <c r="E1035" s="237" t="s">
        <v>73</v>
      </c>
      <c r="F1035" s="300">
        <f t="shared" si="178"/>
        <v>20.467</v>
      </c>
      <c r="G1035" s="300">
        <v>2.234</v>
      </c>
      <c r="H1035" s="300">
        <v>2.88</v>
      </c>
      <c r="I1035" s="300">
        <v>15.353</v>
      </c>
      <c r="J1035" s="291">
        <v>986.57</v>
      </c>
      <c r="K1035" s="300">
        <f t="shared" si="183"/>
        <v>15.353</v>
      </c>
      <c r="L1035" s="291">
        <f t="shared" si="184"/>
        <v>986.57</v>
      </c>
      <c r="M1035" s="302">
        <f t="shared" si="179"/>
        <v>0.015561997628146</v>
      </c>
      <c r="N1035" s="297">
        <v>357.19</v>
      </c>
      <c r="O1035" s="301">
        <f t="shared" si="180"/>
        <v>5.55858993279747</v>
      </c>
      <c r="P1035" s="297">
        <f t="shared" si="181"/>
        <v>933.7198576887599</v>
      </c>
      <c r="Q1035" s="303">
        <f t="shared" si="182"/>
        <v>333.5153959678481</v>
      </c>
      <c r="S1035" s="100"/>
      <c r="T1035" s="100"/>
    </row>
    <row r="1036" spans="1:20" ht="12.75">
      <c r="A1036" s="867"/>
      <c r="B1036" s="237">
        <v>5</v>
      </c>
      <c r="C1036" s="284" t="s">
        <v>818</v>
      </c>
      <c r="D1036" s="237">
        <v>20</v>
      </c>
      <c r="E1036" s="237" t="s">
        <v>73</v>
      </c>
      <c r="F1036" s="300">
        <f t="shared" si="178"/>
        <v>21.352999999999998</v>
      </c>
      <c r="G1036" s="300">
        <v>1.567</v>
      </c>
      <c r="H1036" s="300">
        <v>3.2</v>
      </c>
      <c r="I1036" s="300">
        <v>16.586</v>
      </c>
      <c r="J1036" s="291">
        <v>1054.08</v>
      </c>
      <c r="K1036" s="300">
        <f t="shared" si="183"/>
        <v>16.586</v>
      </c>
      <c r="L1036" s="291">
        <f t="shared" si="184"/>
        <v>1054.08</v>
      </c>
      <c r="M1036" s="302">
        <f t="shared" si="179"/>
        <v>0.015735048573163327</v>
      </c>
      <c r="N1036" s="297">
        <v>357.19</v>
      </c>
      <c r="O1036" s="301">
        <f t="shared" si="180"/>
        <v>5.620401999848209</v>
      </c>
      <c r="P1036" s="297">
        <f t="shared" si="181"/>
        <v>944.1029143897997</v>
      </c>
      <c r="Q1036" s="303">
        <f t="shared" si="182"/>
        <v>337.2241199908925</v>
      </c>
      <c r="S1036" s="90"/>
      <c r="T1036" s="90"/>
    </row>
    <row r="1037" spans="1:20" ht="12.75">
      <c r="A1037" s="867"/>
      <c r="B1037" s="237">
        <v>6</v>
      </c>
      <c r="C1037" s="284" t="s">
        <v>479</v>
      </c>
      <c r="D1037" s="237">
        <v>22</v>
      </c>
      <c r="E1037" s="237" t="s">
        <v>73</v>
      </c>
      <c r="F1037" s="300">
        <f t="shared" si="178"/>
        <v>24.532</v>
      </c>
      <c r="G1037" s="300">
        <v>1.599</v>
      </c>
      <c r="H1037" s="300">
        <v>3.52</v>
      </c>
      <c r="I1037" s="300">
        <v>19.413</v>
      </c>
      <c r="J1037" s="291">
        <v>1217.03</v>
      </c>
      <c r="K1037" s="300">
        <f t="shared" si="183"/>
        <v>19.413</v>
      </c>
      <c r="L1037" s="291">
        <f t="shared" si="184"/>
        <v>1217.03</v>
      </c>
      <c r="M1037" s="302">
        <f t="shared" si="179"/>
        <v>0.015951126923740584</v>
      </c>
      <c r="N1037" s="297">
        <v>357.19</v>
      </c>
      <c r="O1037" s="301">
        <f t="shared" si="180"/>
        <v>5.697583025890899</v>
      </c>
      <c r="P1037" s="297">
        <f t="shared" si="181"/>
        <v>957.067615424435</v>
      </c>
      <c r="Q1037" s="303">
        <f t="shared" si="182"/>
        <v>341.8549815534539</v>
      </c>
      <c r="S1037" s="90"/>
      <c r="T1037" s="90"/>
    </row>
    <row r="1038" spans="1:20" ht="12.75">
      <c r="A1038" s="867"/>
      <c r="B1038" s="237">
        <v>7</v>
      </c>
      <c r="C1038" s="284" t="s">
        <v>819</v>
      </c>
      <c r="D1038" s="237">
        <v>24</v>
      </c>
      <c r="E1038" s="237" t="s">
        <v>73</v>
      </c>
      <c r="F1038" s="300">
        <f t="shared" si="178"/>
        <v>20.381999999999998</v>
      </c>
      <c r="G1038" s="300">
        <v>1.297</v>
      </c>
      <c r="H1038" s="300">
        <v>3.92</v>
      </c>
      <c r="I1038" s="300">
        <v>15.165</v>
      </c>
      <c r="J1038" s="291">
        <v>1242.07</v>
      </c>
      <c r="K1038" s="300">
        <v>14.42</v>
      </c>
      <c r="L1038" s="291">
        <v>903.24</v>
      </c>
      <c r="M1038" s="302">
        <f t="shared" si="179"/>
        <v>0.015964749125370888</v>
      </c>
      <c r="N1038" s="297">
        <v>357.19</v>
      </c>
      <c r="O1038" s="301">
        <f t="shared" si="180"/>
        <v>5.702448740091227</v>
      </c>
      <c r="P1038" s="297">
        <f t="shared" si="181"/>
        <v>957.8849475222532</v>
      </c>
      <c r="Q1038" s="303">
        <f t="shared" si="182"/>
        <v>342.1469244054736</v>
      </c>
      <c r="S1038" s="90"/>
      <c r="T1038" s="90"/>
    </row>
    <row r="1039" spans="1:20" s="99" customFormat="1" ht="12.75">
      <c r="A1039" s="867"/>
      <c r="B1039" s="290">
        <v>8</v>
      </c>
      <c r="C1039" s="284" t="s">
        <v>820</v>
      </c>
      <c r="D1039" s="237">
        <v>20</v>
      </c>
      <c r="E1039" s="237" t="s">
        <v>73</v>
      </c>
      <c r="F1039" s="300">
        <f t="shared" si="178"/>
        <v>20.535</v>
      </c>
      <c r="G1039" s="300">
        <v>1.189</v>
      </c>
      <c r="H1039" s="300">
        <v>3.12</v>
      </c>
      <c r="I1039" s="300">
        <v>16.226</v>
      </c>
      <c r="J1039" s="291">
        <v>1014.75</v>
      </c>
      <c r="K1039" s="300">
        <f aca="true" t="shared" si="185" ref="K1039:L1041">I1039</f>
        <v>16.226</v>
      </c>
      <c r="L1039" s="291">
        <f t="shared" si="185"/>
        <v>1014.75</v>
      </c>
      <c r="M1039" s="302">
        <f t="shared" si="179"/>
        <v>0.015990145355999012</v>
      </c>
      <c r="N1039" s="297">
        <v>357.19</v>
      </c>
      <c r="O1039" s="301">
        <f t="shared" si="180"/>
        <v>5.711520019709287</v>
      </c>
      <c r="P1039" s="297">
        <f t="shared" si="181"/>
        <v>959.4087213599407</v>
      </c>
      <c r="Q1039" s="303">
        <f t="shared" si="182"/>
        <v>342.6912011825572</v>
      </c>
      <c r="S1039" s="100"/>
      <c r="T1039" s="100"/>
    </row>
    <row r="1040" spans="1:20" ht="12.75">
      <c r="A1040" s="868"/>
      <c r="B1040" s="250">
        <v>9</v>
      </c>
      <c r="C1040" s="284" t="s">
        <v>477</v>
      </c>
      <c r="D1040" s="237">
        <v>12</v>
      </c>
      <c r="E1040" s="237" t="s">
        <v>73</v>
      </c>
      <c r="F1040" s="300">
        <f t="shared" si="178"/>
        <v>13.587</v>
      </c>
      <c r="G1040" s="300">
        <v>0.271</v>
      </c>
      <c r="H1040" s="300">
        <v>1.92</v>
      </c>
      <c r="I1040" s="300">
        <v>11.396</v>
      </c>
      <c r="J1040" s="291">
        <v>710.12</v>
      </c>
      <c r="K1040" s="300">
        <f t="shared" si="185"/>
        <v>11.396</v>
      </c>
      <c r="L1040" s="291">
        <f t="shared" si="185"/>
        <v>710.12</v>
      </c>
      <c r="M1040" s="302">
        <f t="shared" si="179"/>
        <v>0.01604799188869487</v>
      </c>
      <c r="N1040" s="297">
        <v>357.19</v>
      </c>
      <c r="O1040" s="301">
        <f t="shared" si="180"/>
        <v>5.73218222272292</v>
      </c>
      <c r="P1040" s="297">
        <f t="shared" si="181"/>
        <v>962.8795133216921</v>
      </c>
      <c r="Q1040" s="303">
        <f t="shared" si="182"/>
        <v>343.9309333633752</v>
      </c>
      <c r="S1040" s="90"/>
      <c r="T1040" s="90"/>
    </row>
    <row r="1041" spans="1:20" ht="13.5" thickBot="1">
      <c r="A1041" s="869"/>
      <c r="B1041" s="251">
        <v>10</v>
      </c>
      <c r="C1041" s="288" t="s">
        <v>821</v>
      </c>
      <c r="D1041" s="251">
        <v>12</v>
      </c>
      <c r="E1041" s="251" t="s">
        <v>73</v>
      </c>
      <c r="F1041" s="304">
        <f t="shared" si="178"/>
        <v>13.156</v>
      </c>
      <c r="G1041" s="304">
        <v>0</v>
      </c>
      <c r="H1041" s="304">
        <v>1.92</v>
      </c>
      <c r="I1041" s="304">
        <v>11.236</v>
      </c>
      <c r="J1041" s="293">
        <v>695.88</v>
      </c>
      <c r="K1041" s="304">
        <f t="shared" si="185"/>
        <v>11.236</v>
      </c>
      <c r="L1041" s="293">
        <f t="shared" si="185"/>
        <v>695.88</v>
      </c>
      <c r="M1041" s="306">
        <f t="shared" si="179"/>
        <v>0.01614646203368397</v>
      </c>
      <c r="N1041" s="305">
        <v>357.19</v>
      </c>
      <c r="O1041" s="305">
        <f t="shared" si="180"/>
        <v>5.767354773811577</v>
      </c>
      <c r="P1041" s="305">
        <f t="shared" si="181"/>
        <v>968.7877220210381</v>
      </c>
      <c r="Q1041" s="307">
        <f t="shared" si="182"/>
        <v>346.0412864286946</v>
      </c>
      <c r="S1041" s="90"/>
      <c r="T1041" s="90"/>
    </row>
    <row r="1042" spans="1:20" ht="12.75">
      <c r="A1042" s="905" t="s">
        <v>12</v>
      </c>
      <c r="B1042" s="39">
        <v>1</v>
      </c>
      <c r="C1042" s="243" t="s">
        <v>822</v>
      </c>
      <c r="D1042" s="39">
        <v>34</v>
      </c>
      <c r="E1042" s="83" t="s">
        <v>73</v>
      </c>
      <c r="F1042" s="773">
        <f t="shared" si="178"/>
        <v>37.838</v>
      </c>
      <c r="G1042" s="221">
        <v>3.674</v>
      </c>
      <c r="H1042" s="221">
        <v>5.76</v>
      </c>
      <c r="I1042" s="221">
        <v>28.404</v>
      </c>
      <c r="J1042" s="372">
        <v>1540.77</v>
      </c>
      <c r="K1042" s="221">
        <v>27.093</v>
      </c>
      <c r="L1042" s="372">
        <v>1469.64</v>
      </c>
      <c r="M1042" s="231">
        <f t="shared" si="179"/>
        <v>0.01843512696987017</v>
      </c>
      <c r="N1042" s="783">
        <v>357.19</v>
      </c>
      <c r="O1042" s="181">
        <f t="shared" si="180"/>
        <v>6.584843002367926</v>
      </c>
      <c r="P1042" s="181">
        <f t="shared" si="181"/>
        <v>1106.1076181922103</v>
      </c>
      <c r="Q1042" s="317">
        <f t="shared" si="182"/>
        <v>395.0905801420756</v>
      </c>
      <c r="S1042" s="90"/>
      <c r="T1042" s="90"/>
    </row>
    <row r="1043" spans="1:20" ht="12.75">
      <c r="A1043" s="864"/>
      <c r="B1043" s="41">
        <v>2</v>
      </c>
      <c r="C1043" s="49" t="s">
        <v>823</v>
      </c>
      <c r="D1043" s="41">
        <v>9</v>
      </c>
      <c r="E1043" s="41" t="s">
        <v>73</v>
      </c>
      <c r="F1043" s="327">
        <f t="shared" si="178"/>
        <v>11.475999999999999</v>
      </c>
      <c r="G1043" s="327">
        <v>0.702</v>
      </c>
      <c r="H1043" s="327">
        <v>1.6</v>
      </c>
      <c r="I1043" s="327">
        <v>9.174</v>
      </c>
      <c r="J1043" s="329">
        <v>457.1</v>
      </c>
      <c r="K1043" s="327">
        <v>8.153</v>
      </c>
      <c r="L1043" s="329">
        <v>406.27</v>
      </c>
      <c r="M1043" s="321">
        <f t="shared" si="179"/>
        <v>0.020067935117040393</v>
      </c>
      <c r="N1043" s="41">
        <v>357.19</v>
      </c>
      <c r="O1043" s="322">
        <f t="shared" si="180"/>
        <v>7.168065744455658</v>
      </c>
      <c r="P1043" s="181">
        <f t="shared" si="181"/>
        <v>1204.0761070224235</v>
      </c>
      <c r="Q1043" s="323">
        <f t="shared" si="182"/>
        <v>430.08394466733944</v>
      </c>
      <c r="S1043" s="90"/>
      <c r="T1043" s="90"/>
    </row>
    <row r="1044" spans="1:20" ht="12.75">
      <c r="A1044" s="864"/>
      <c r="B1044" s="41">
        <v>3</v>
      </c>
      <c r="C1044" s="49" t="s">
        <v>824</v>
      </c>
      <c r="D1044" s="41">
        <v>24</v>
      </c>
      <c r="E1044" s="41" t="s">
        <v>73</v>
      </c>
      <c r="F1044" s="327">
        <f t="shared" si="178"/>
        <v>24.084</v>
      </c>
      <c r="G1044" s="327">
        <v>2.929</v>
      </c>
      <c r="H1044" s="327">
        <v>0.24</v>
      </c>
      <c r="I1044" s="327">
        <v>20.915</v>
      </c>
      <c r="J1044" s="329">
        <v>1026.08</v>
      </c>
      <c r="K1044" s="327">
        <v>20.915</v>
      </c>
      <c r="L1044" s="329">
        <v>1026.08</v>
      </c>
      <c r="M1044" s="321">
        <f t="shared" si="179"/>
        <v>0.020383400904412912</v>
      </c>
      <c r="N1044" s="41">
        <v>357.19</v>
      </c>
      <c r="O1044" s="322">
        <f t="shared" si="180"/>
        <v>7.280746969047248</v>
      </c>
      <c r="P1044" s="181">
        <f t="shared" si="181"/>
        <v>1223.0040542647746</v>
      </c>
      <c r="Q1044" s="323">
        <f t="shared" si="182"/>
        <v>436.8448181428348</v>
      </c>
      <c r="S1044" s="90"/>
      <c r="T1044" s="90"/>
    </row>
    <row r="1045" spans="1:20" ht="12.75">
      <c r="A1045" s="864"/>
      <c r="B1045" s="41">
        <v>4</v>
      </c>
      <c r="C1045" s="49" t="s">
        <v>484</v>
      </c>
      <c r="D1045" s="41">
        <v>8</v>
      </c>
      <c r="E1045" s="41" t="s">
        <v>73</v>
      </c>
      <c r="F1045" s="327">
        <f t="shared" si="178"/>
        <v>9</v>
      </c>
      <c r="G1045" s="327">
        <v>0.378</v>
      </c>
      <c r="H1045" s="327">
        <v>1.2</v>
      </c>
      <c r="I1045" s="327">
        <v>7.422</v>
      </c>
      <c r="J1045" s="329">
        <v>362.86</v>
      </c>
      <c r="K1045" s="327">
        <v>6.44</v>
      </c>
      <c r="L1045" s="329">
        <v>314.87</v>
      </c>
      <c r="M1045" s="321">
        <f t="shared" si="179"/>
        <v>0.020452885317750184</v>
      </c>
      <c r="N1045" s="41">
        <v>357.19</v>
      </c>
      <c r="O1045" s="322">
        <f t="shared" si="180"/>
        <v>7.305566106647189</v>
      </c>
      <c r="P1045" s="181">
        <f t="shared" si="181"/>
        <v>1227.173119065011</v>
      </c>
      <c r="Q1045" s="323">
        <f t="shared" si="182"/>
        <v>438.3339663988313</v>
      </c>
      <c r="S1045" s="90"/>
      <c r="T1045" s="90"/>
    </row>
    <row r="1046" spans="1:20" ht="12.75">
      <c r="A1046" s="864"/>
      <c r="B1046" s="41">
        <v>5</v>
      </c>
      <c r="C1046" s="49" t="s">
        <v>481</v>
      </c>
      <c r="D1046" s="41">
        <v>10</v>
      </c>
      <c r="E1046" s="41" t="s">
        <v>73</v>
      </c>
      <c r="F1046" s="327">
        <f t="shared" si="178"/>
        <v>14.03</v>
      </c>
      <c r="G1046" s="327">
        <v>0.81</v>
      </c>
      <c r="H1046" s="327">
        <v>1.6</v>
      </c>
      <c r="I1046" s="327">
        <v>11.62</v>
      </c>
      <c r="J1046" s="329">
        <v>552.12</v>
      </c>
      <c r="K1046" s="327">
        <v>9.474</v>
      </c>
      <c r="L1046" s="329">
        <v>450.13</v>
      </c>
      <c r="M1046" s="321">
        <f t="shared" si="179"/>
        <v>0.021047253015795436</v>
      </c>
      <c r="N1046" s="41">
        <v>357.19</v>
      </c>
      <c r="O1046" s="322">
        <f t="shared" si="180"/>
        <v>7.517868304711972</v>
      </c>
      <c r="P1046" s="181">
        <f t="shared" si="181"/>
        <v>1262.835180947726</v>
      </c>
      <c r="Q1046" s="323">
        <f t="shared" si="182"/>
        <v>451.0720982827183</v>
      </c>
      <c r="S1046" s="90"/>
      <c r="T1046" s="90"/>
    </row>
    <row r="1047" spans="1:20" ht="12.75">
      <c r="A1047" s="864"/>
      <c r="B1047" s="41">
        <v>6</v>
      </c>
      <c r="C1047" s="49" t="s">
        <v>482</v>
      </c>
      <c r="D1047" s="41">
        <v>8</v>
      </c>
      <c r="E1047" s="41" t="s">
        <v>73</v>
      </c>
      <c r="F1047" s="327">
        <f t="shared" si="178"/>
        <v>9.143</v>
      </c>
      <c r="G1047" s="327">
        <v>0.27</v>
      </c>
      <c r="H1047" s="327">
        <v>1.28</v>
      </c>
      <c r="I1047" s="327">
        <v>7.593</v>
      </c>
      <c r="J1047" s="329">
        <v>354.78</v>
      </c>
      <c r="K1047" s="327">
        <v>7.593</v>
      </c>
      <c r="L1047" s="329">
        <v>354.78</v>
      </c>
      <c r="M1047" s="321">
        <f t="shared" si="179"/>
        <v>0.021401995602908848</v>
      </c>
      <c r="N1047" s="41">
        <v>357.19</v>
      </c>
      <c r="O1047" s="322">
        <f t="shared" si="180"/>
        <v>7.644578809403011</v>
      </c>
      <c r="P1047" s="181">
        <f t="shared" si="181"/>
        <v>1284.119736174531</v>
      </c>
      <c r="Q1047" s="323">
        <f t="shared" si="182"/>
        <v>458.6747285641807</v>
      </c>
      <c r="S1047" s="90"/>
      <c r="T1047" s="90"/>
    </row>
    <row r="1048" spans="1:20" ht="12.75">
      <c r="A1048" s="864"/>
      <c r="B1048" s="41">
        <v>7</v>
      </c>
      <c r="C1048" s="49" t="s">
        <v>825</v>
      </c>
      <c r="D1048" s="41">
        <v>7</v>
      </c>
      <c r="E1048" s="41" t="s">
        <v>73</v>
      </c>
      <c r="F1048" s="327">
        <f t="shared" si="178"/>
        <v>8.819</v>
      </c>
      <c r="G1048" s="327">
        <v>0.81</v>
      </c>
      <c r="H1048" s="327">
        <v>0.07</v>
      </c>
      <c r="I1048" s="327">
        <v>7.939</v>
      </c>
      <c r="J1048" s="329">
        <v>358.82</v>
      </c>
      <c r="K1048" s="327">
        <v>7.939</v>
      </c>
      <c r="L1048" s="329">
        <v>358.82</v>
      </c>
      <c r="M1048" s="321">
        <f t="shared" si="179"/>
        <v>0.022125299593110753</v>
      </c>
      <c r="N1048" s="41">
        <v>357.19</v>
      </c>
      <c r="O1048" s="322">
        <f t="shared" si="180"/>
        <v>7.90293576166323</v>
      </c>
      <c r="P1048" s="181">
        <f t="shared" si="181"/>
        <v>1327.517975586645</v>
      </c>
      <c r="Q1048" s="323">
        <f t="shared" si="182"/>
        <v>474.1761456997937</v>
      </c>
      <c r="S1048" s="90"/>
      <c r="T1048" s="90"/>
    </row>
    <row r="1049" spans="1:20" ht="12.75">
      <c r="A1049" s="864"/>
      <c r="B1049" s="41">
        <v>8</v>
      </c>
      <c r="C1049" s="49" t="s">
        <v>483</v>
      </c>
      <c r="D1049" s="41">
        <v>8</v>
      </c>
      <c r="E1049" s="41" t="s">
        <v>73</v>
      </c>
      <c r="F1049" s="327">
        <f t="shared" si="178"/>
        <v>10.216</v>
      </c>
      <c r="G1049" s="327">
        <v>0.243</v>
      </c>
      <c r="H1049" s="327">
        <v>1.28</v>
      </c>
      <c r="I1049" s="327">
        <v>8.693</v>
      </c>
      <c r="J1049" s="329">
        <v>364.99</v>
      </c>
      <c r="K1049" s="327">
        <v>7.531</v>
      </c>
      <c r="L1049" s="329">
        <v>316.21</v>
      </c>
      <c r="M1049" s="321">
        <f t="shared" si="179"/>
        <v>0.023816451092628317</v>
      </c>
      <c r="N1049" s="41">
        <v>357.19</v>
      </c>
      <c r="O1049" s="322">
        <f t="shared" si="180"/>
        <v>8.506998165775908</v>
      </c>
      <c r="P1049" s="181">
        <f t="shared" si="181"/>
        <v>1428.987065557699</v>
      </c>
      <c r="Q1049" s="323">
        <f t="shared" si="182"/>
        <v>510.4198899465545</v>
      </c>
      <c r="S1049" s="90"/>
      <c r="T1049" s="90"/>
    </row>
    <row r="1050" spans="1:20" ht="12.75">
      <c r="A1050" s="864"/>
      <c r="B1050" s="41">
        <v>9</v>
      </c>
      <c r="C1050" s="49" t="s">
        <v>826</v>
      </c>
      <c r="D1050" s="41">
        <v>23</v>
      </c>
      <c r="E1050" s="41">
        <v>1998</v>
      </c>
      <c r="F1050" s="327">
        <f t="shared" si="178"/>
        <v>23.621</v>
      </c>
      <c r="G1050" s="327">
        <v>0</v>
      </c>
      <c r="H1050" s="327">
        <v>0</v>
      </c>
      <c r="I1050" s="327">
        <v>23.621</v>
      </c>
      <c r="J1050" s="329">
        <v>926.77</v>
      </c>
      <c r="K1050" s="327">
        <v>23.621</v>
      </c>
      <c r="L1050" s="329">
        <v>926.77</v>
      </c>
      <c r="M1050" s="321">
        <f t="shared" si="179"/>
        <v>0.025487445644550428</v>
      </c>
      <c r="N1050" s="41">
        <v>357.19</v>
      </c>
      <c r="O1050" s="322">
        <f t="shared" si="180"/>
        <v>9.103860709776967</v>
      </c>
      <c r="P1050" s="181">
        <f t="shared" si="181"/>
        <v>1529.2467386730257</v>
      </c>
      <c r="Q1050" s="323">
        <f t="shared" si="182"/>
        <v>546.2316425866181</v>
      </c>
      <c r="S1050" s="90"/>
      <c r="T1050" s="90"/>
    </row>
    <row r="1051" spans="1:20" ht="13.5" thickBot="1">
      <c r="A1051" s="865"/>
      <c r="B1051" s="46">
        <v>10</v>
      </c>
      <c r="C1051" s="51" t="s">
        <v>485</v>
      </c>
      <c r="D1051" s="46">
        <v>9</v>
      </c>
      <c r="E1051" s="46" t="s">
        <v>73</v>
      </c>
      <c r="F1051" s="723">
        <f t="shared" si="178"/>
        <v>19.533</v>
      </c>
      <c r="G1051" s="233">
        <v>0.432</v>
      </c>
      <c r="H1051" s="233">
        <v>1.84</v>
      </c>
      <c r="I1051" s="233">
        <v>17.261</v>
      </c>
      <c r="J1051" s="373">
        <v>775.39</v>
      </c>
      <c r="K1051" s="233">
        <v>12.99</v>
      </c>
      <c r="L1051" s="373">
        <v>426.62</v>
      </c>
      <c r="M1051" s="318">
        <f t="shared" si="179"/>
        <v>0.030448642820308472</v>
      </c>
      <c r="N1051" s="499">
        <v>357.19</v>
      </c>
      <c r="O1051" s="319">
        <f t="shared" si="180"/>
        <v>10.875950728985982</v>
      </c>
      <c r="P1051" s="319">
        <f t="shared" si="181"/>
        <v>1826.9185692185083</v>
      </c>
      <c r="Q1051" s="320">
        <f t="shared" si="182"/>
        <v>652.557043739159</v>
      </c>
      <c r="S1051" s="90"/>
      <c r="T1051" s="90"/>
    </row>
    <row r="1052" spans="19:20" ht="12.75">
      <c r="S1052" s="90"/>
      <c r="T1052" s="90"/>
    </row>
    <row r="1053" spans="19:20" ht="12.75">
      <c r="S1053" s="90"/>
      <c r="T1053" s="90"/>
    </row>
    <row r="1054" spans="19:20" ht="12.75">
      <c r="S1054" s="90"/>
      <c r="T1054" s="90"/>
    </row>
    <row r="1055" spans="19:20" ht="12.75">
      <c r="S1055" s="90"/>
      <c r="T1055" s="90"/>
    </row>
    <row r="1056" spans="19:20" ht="12.75">
      <c r="S1056" s="90"/>
      <c r="T1056" s="90"/>
    </row>
    <row r="1057" spans="1:20" ht="15">
      <c r="A1057" s="906" t="s">
        <v>53</v>
      </c>
      <c r="B1057" s="906"/>
      <c r="C1057" s="906"/>
      <c r="D1057" s="906"/>
      <c r="E1057" s="906"/>
      <c r="F1057" s="906"/>
      <c r="G1057" s="906"/>
      <c r="H1057" s="906"/>
      <c r="I1057" s="906"/>
      <c r="J1057" s="906"/>
      <c r="K1057" s="906"/>
      <c r="L1057" s="906"/>
      <c r="M1057" s="906"/>
      <c r="N1057" s="906"/>
      <c r="O1057" s="906"/>
      <c r="P1057" s="906"/>
      <c r="Q1057" s="906"/>
      <c r="S1057" s="90"/>
      <c r="T1057" s="90"/>
    </row>
    <row r="1058" spans="1:20" ht="13.5" thickBot="1">
      <c r="A1058" s="883" t="s">
        <v>827</v>
      </c>
      <c r="B1058" s="883"/>
      <c r="C1058" s="883"/>
      <c r="D1058" s="883"/>
      <c r="E1058" s="883"/>
      <c r="F1058" s="883"/>
      <c r="G1058" s="883"/>
      <c r="H1058" s="883"/>
      <c r="I1058" s="883"/>
      <c r="J1058" s="883"/>
      <c r="K1058" s="883"/>
      <c r="L1058" s="883"/>
      <c r="M1058" s="883"/>
      <c r="N1058" s="883"/>
      <c r="O1058" s="883"/>
      <c r="P1058" s="883"/>
      <c r="Q1058" s="883"/>
      <c r="S1058" s="90"/>
      <c r="T1058" s="90"/>
    </row>
    <row r="1059" spans="1:20" ht="12.75" customHeight="1">
      <c r="A1059" s="887" t="s">
        <v>1</v>
      </c>
      <c r="B1059" s="889" t="s">
        <v>0</v>
      </c>
      <c r="C1059" s="857" t="s">
        <v>2</v>
      </c>
      <c r="D1059" s="857" t="s">
        <v>3</v>
      </c>
      <c r="E1059" s="857" t="s">
        <v>13</v>
      </c>
      <c r="F1059" s="870" t="s">
        <v>14</v>
      </c>
      <c r="G1059" s="871"/>
      <c r="H1059" s="871"/>
      <c r="I1059" s="872"/>
      <c r="J1059" s="857" t="s">
        <v>4</v>
      </c>
      <c r="K1059" s="857" t="s">
        <v>15</v>
      </c>
      <c r="L1059" s="857" t="s">
        <v>5</v>
      </c>
      <c r="M1059" s="857" t="s">
        <v>6</v>
      </c>
      <c r="N1059" s="857" t="s">
        <v>16</v>
      </c>
      <c r="O1059" s="907" t="s">
        <v>17</v>
      </c>
      <c r="P1059" s="857" t="s">
        <v>25</v>
      </c>
      <c r="Q1059" s="885" t="s">
        <v>26</v>
      </c>
      <c r="S1059" s="90"/>
      <c r="T1059" s="90"/>
    </row>
    <row r="1060" spans="1:20" s="2" customFormat="1" ht="33.75">
      <c r="A1060" s="888"/>
      <c r="B1060" s="890"/>
      <c r="C1060" s="891"/>
      <c r="D1060" s="858"/>
      <c r="E1060" s="858"/>
      <c r="F1060" s="36" t="s">
        <v>18</v>
      </c>
      <c r="G1060" s="36" t="s">
        <v>19</v>
      </c>
      <c r="H1060" s="36" t="s">
        <v>20</v>
      </c>
      <c r="I1060" s="36" t="s">
        <v>21</v>
      </c>
      <c r="J1060" s="858"/>
      <c r="K1060" s="858"/>
      <c r="L1060" s="858"/>
      <c r="M1060" s="858"/>
      <c r="N1060" s="858"/>
      <c r="O1060" s="908"/>
      <c r="P1060" s="858"/>
      <c r="Q1060" s="886"/>
      <c r="S1060" s="90"/>
      <c r="T1060" s="90"/>
    </row>
    <row r="1061" spans="1:20" s="3" customFormat="1" ht="13.5" customHeight="1" thickBot="1">
      <c r="A1061" s="901"/>
      <c r="B1061" s="902"/>
      <c r="C1061" s="903"/>
      <c r="D1061" s="60" t="s">
        <v>7</v>
      </c>
      <c r="E1061" s="60" t="s">
        <v>8</v>
      </c>
      <c r="F1061" s="60" t="s">
        <v>9</v>
      </c>
      <c r="G1061" s="60" t="s">
        <v>9</v>
      </c>
      <c r="H1061" s="60" t="s">
        <v>9</v>
      </c>
      <c r="I1061" s="60" t="s">
        <v>9</v>
      </c>
      <c r="J1061" s="60" t="s">
        <v>22</v>
      </c>
      <c r="K1061" s="60" t="s">
        <v>9</v>
      </c>
      <c r="L1061" s="60" t="s">
        <v>22</v>
      </c>
      <c r="M1061" s="60" t="s">
        <v>133</v>
      </c>
      <c r="N1061" s="60" t="s">
        <v>10</v>
      </c>
      <c r="O1061" s="60" t="s">
        <v>134</v>
      </c>
      <c r="P1061" s="61" t="s">
        <v>27</v>
      </c>
      <c r="Q1061" s="62" t="s">
        <v>28</v>
      </c>
      <c r="S1061" s="90"/>
      <c r="T1061" s="90"/>
    </row>
    <row r="1062" spans="1:20" s="99" customFormat="1" ht="12.75" customHeight="1">
      <c r="A1062" s="933" t="s">
        <v>11</v>
      </c>
      <c r="B1062" s="101">
        <v>1</v>
      </c>
      <c r="C1062" s="64" t="s">
        <v>828</v>
      </c>
      <c r="D1062" s="63">
        <v>45</v>
      </c>
      <c r="E1062" s="63" t="s">
        <v>249</v>
      </c>
      <c r="F1062" s="255">
        <f aca="true" t="shared" si="186" ref="F1062:F1068">+G1062+H1062+I1062</f>
        <v>12.225005</v>
      </c>
      <c r="G1062" s="255">
        <v>3.24882</v>
      </c>
      <c r="H1062" s="255">
        <v>6.89</v>
      </c>
      <c r="I1062" s="255">
        <v>2.086185</v>
      </c>
      <c r="J1062" s="96">
        <v>1862.58</v>
      </c>
      <c r="K1062" s="255">
        <v>2.086185</v>
      </c>
      <c r="L1062" s="96">
        <v>1862.58</v>
      </c>
      <c r="M1062" s="257">
        <f aca="true" t="shared" si="187" ref="M1062:M1068">K1062/L1062</f>
        <v>0.0011200512192764875</v>
      </c>
      <c r="N1062" s="256">
        <v>275.4</v>
      </c>
      <c r="O1062" s="258">
        <f aca="true" t="shared" si="188" ref="O1062:O1068">M1062*N1062</f>
        <v>0.30846210578874467</v>
      </c>
      <c r="P1062" s="258">
        <f aca="true" t="shared" si="189" ref="P1062:P1068">M1062*60*1000</f>
        <v>67.20307315658926</v>
      </c>
      <c r="Q1062" s="259">
        <f aca="true" t="shared" si="190" ref="Q1062:Q1068">P1062*N1062/1000</f>
        <v>18.507726347324677</v>
      </c>
      <c r="R1062" s="103"/>
      <c r="S1062" s="90"/>
      <c r="T1062" s="90"/>
    </row>
    <row r="1063" spans="1:20" s="99" customFormat="1" ht="12.75">
      <c r="A1063" s="934"/>
      <c r="B1063" s="104">
        <v>2</v>
      </c>
      <c r="C1063" s="16" t="s">
        <v>829</v>
      </c>
      <c r="D1063" s="31">
        <v>10</v>
      </c>
      <c r="E1063" s="31" t="s">
        <v>249</v>
      </c>
      <c r="F1063" s="255">
        <f t="shared" si="186"/>
        <v>0.974</v>
      </c>
      <c r="G1063" s="261">
        <v>0</v>
      </c>
      <c r="H1063" s="261">
        <v>0</v>
      </c>
      <c r="I1063" s="261">
        <v>0.974</v>
      </c>
      <c r="J1063" s="180">
        <v>550.86</v>
      </c>
      <c r="K1063" s="261">
        <v>0.974</v>
      </c>
      <c r="L1063" s="180">
        <v>550.86</v>
      </c>
      <c r="M1063" s="137">
        <f t="shared" si="187"/>
        <v>0.001768144356097738</v>
      </c>
      <c r="N1063" s="256">
        <v>275.4</v>
      </c>
      <c r="O1063" s="136">
        <f t="shared" si="188"/>
        <v>0.486946955669317</v>
      </c>
      <c r="P1063" s="258">
        <f t="shared" si="189"/>
        <v>106.08866136586428</v>
      </c>
      <c r="Q1063" s="138">
        <f t="shared" si="190"/>
        <v>29.21681734015902</v>
      </c>
      <c r="R1063" s="103"/>
      <c r="S1063" s="90"/>
      <c r="T1063" s="90"/>
    </row>
    <row r="1064" spans="1:20" s="99" customFormat="1" ht="12.75">
      <c r="A1064" s="873"/>
      <c r="B1064" s="98">
        <v>3</v>
      </c>
      <c r="C1064" s="16" t="s">
        <v>830</v>
      </c>
      <c r="D1064" s="31">
        <v>40</v>
      </c>
      <c r="E1064" s="31" t="s">
        <v>249</v>
      </c>
      <c r="F1064" s="255">
        <f t="shared" si="186"/>
        <v>15.054</v>
      </c>
      <c r="G1064" s="261">
        <v>3.508236</v>
      </c>
      <c r="H1064" s="261">
        <v>6.17</v>
      </c>
      <c r="I1064" s="261">
        <v>5.375764</v>
      </c>
      <c r="J1064" s="180">
        <v>2233.8</v>
      </c>
      <c r="K1064" s="261">
        <v>5.375764</v>
      </c>
      <c r="L1064" s="180">
        <v>2233.8</v>
      </c>
      <c r="M1064" s="137">
        <f t="shared" si="187"/>
        <v>0.0024065556450890858</v>
      </c>
      <c r="N1064" s="256">
        <v>275.4</v>
      </c>
      <c r="O1064" s="136">
        <f t="shared" si="188"/>
        <v>0.6627654246575342</v>
      </c>
      <c r="P1064" s="258">
        <f t="shared" si="189"/>
        <v>144.39333870534514</v>
      </c>
      <c r="Q1064" s="138">
        <f t="shared" si="190"/>
        <v>39.76592547945205</v>
      </c>
      <c r="S1064" s="90"/>
      <c r="T1064" s="90"/>
    </row>
    <row r="1065" spans="1:20" s="99" customFormat="1" ht="12.75" customHeight="1">
      <c r="A1065" s="873"/>
      <c r="B1065" s="98">
        <v>4</v>
      </c>
      <c r="C1065" s="16" t="s">
        <v>831</v>
      </c>
      <c r="D1065" s="31">
        <v>45</v>
      </c>
      <c r="E1065" s="31" t="s">
        <v>249</v>
      </c>
      <c r="F1065" s="255">
        <f t="shared" si="186"/>
        <v>20.066997999999998</v>
      </c>
      <c r="G1065" s="261">
        <v>4.900771</v>
      </c>
      <c r="H1065" s="261">
        <v>6.48</v>
      </c>
      <c r="I1065" s="261">
        <v>8.686227</v>
      </c>
      <c r="J1065" s="180">
        <v>2324.7</v>
      </c>
      <c r="K1065" s="261">
        <v>8.686227</v>
      </c>
      <c r="L1065" s="180">
        <v>2324.7</v>
      </c>
      <c r="M1065" s="137">
        <f t="shared" si="187"/>
        <v>0.003736493741127888</v>
      </c>
      <c r="N1065" s="256">
        <v>275.4</v>
      </c>
      <c r="O1065" s="136">
        <f t="shared" si="188"/>
        <v>1.0290303763066202</v>
      </c>
      <c r="P1065" s="258">
        <f t="shared" si="189"/>
        <v>224.18962446767327</v>
      </c>
      <c r="Q1065" s="138">
        <f t="shared" si="190"/>
        <v>61.74182257839722</v>
      </c>
      <c r="S1065" s="90"/>
      <c r="T1065" s="90"/>
    </row>
    <row r="1066" spans="1:20" s="99" customFormat="1" ht="12.75">
      <c r="A1066" s="873"/>
      <c r="B1066" s="98">
        <v>5</v>
      </c>
      <c r="C1066" s="16" t="s">
        <v>832</v>
      </c>
      <c r="D1066" s="31">
        <v>16</v>
      </c>
      <c r="E1066" s="31" t="s">
        <v>249</v>
      </c>
      <c r="F1066" s="255">
        <f t="shared" si="186"/>
        <v>2.864</v>
      </c>
      <c r="G1066" s="261">
        <v>0</v>
      </c>
      <c r="H1066" s="261">
        <v>0</v>
      </c>
      <c r="I1066" s="261">
        <v>2.864</v>
      </c>
      <c r="J1066" s="180">
        <v>758.6</v>
      </c>
      <c r="K1066" s="261">
        <v>2.864</v>
      </c>
      <c r="L1066" s="180">
        <v>758.6</v>
      </c>
      <c r="M1066" s="137">
        <f t="shared" si="187"/>
        <v>0.0037753756920643287</v>
      </c>
      <c r="N1066" s="256">
        <v>275.4</v>
      </c>
      <c r="O1066" s="136">
        <f t="shared" si="188"/>
        <v>1.039738465594516</v>
      </c>
      <c r="P1066" s="258">
        <f t="shared" si="189"/>
        <v>226.52254152385973</v>
      </c>
      <c r="Q1066" s="138">
        <f t="shared" si="190"/>
        <v>62.38430793567096</v>
      </c>
      <c r="S1066" s="90"/>
      <c r="T1066" s="90"/>
    </row>
    <row r="1067" spans="1:20" s="99" customFormat="1" ht="12.75">
      <c r="A1067" s="873"/>
      <c r="B1067" s="105"/>
      <c r="C1067" s="16" t="s">
        <v>833</v>
      </c>
      <c r="D1067" s="31">
        <v>25</v>
      </c>
      <c r="E1067" s="31" t="s">
        <v>249</v>
      </c>
      <c r="F1067" s="261">
        <f t="shared" si="186"/>
        <v>8.330002</v>
      </c>
      <c r="G1067" s="261">
        <v>1.347708</v>
      </c>
      <c r="H1067" s="261">
        <v>1.86</v>
      </c>
      <c r="I1067" s="261">
        <v>5.122294</v>
      </c>
      <c r="J1067" s="180">
        <v>1312.39</v>
      </c>
      <c r="K1067" s="261">
        <v>5.122294</v>
      </c>
      <c r="L1067" s="180">
        <v>1312.39</v>
      </c>
      <c r="M1067" s="137">
        <f t="shared" si="187"/>
        <v>0.003903027301335731</v>
      </c>
      <c r="N1067" s="136">
        <v>275.4</v>
      </c>
      <c r="O1067" s="136">
        <f t="shared" si="188"/>
        <v>1.0748937187878602</v>
      </c>
      <c r="P1067" s="258">
        <f t="shared" si="189"/>
        <v>234.18163808014387</v>
      </c>
      <c r="Q1067" s="138">
        <f t="shared" si="190"/>
        <v>64.49362312727162</v>
      </c>
      <c r="S1067" s="90"/>
      <c r="T1067" s="90"/>
    </row>
    <row r="1068" spans="1:20" s="99" customFormat="1" ht="12.75">
      <c r="A1068" s="873"/>
      <c r="B1068" s="105"/>
      <c r="C1068" s="16" t="s">
        <v>834</v>
      </c>
      <c r="D1068" s="31">
        <v>45</v>
      </c>
      <c r="E1068" s="31" t="s">
        <v>249</v>
      </c>
      <c r="F1068" s="261">
        <f t="shared" si="186"/>
        <v>19.599999</v>
      </c>
      <c r="G1068" s="261">
        <v>3.25128</v>
      </c>
      <c r="H1068" s="261">
        <v>6.8</v>
      </c>
      <c r="I1068" s="261">
        <v>9.548719</v>
      </c>
      <c r="J1068" s="180">
        <v>2290.41</v>
      </c>
      <c r="K1068" s="261">
        <v>9.548719</v>
      </c>
      <c r="L1068" s="180">
        <v>2290.41</v>
      </c>
      <c r="M1068" s="137">
        <f t="shared" si="187"/>
        <v>0.004168999873385115</v>
      </c>
      <c r="N1068" s="136">
        <v>275.4</v>
      </c>
      <c r="O1068" s="136">
        <f t="shared" si="188"/>
        <v>1.1481425651302606</v>
      </c>
      <c r="P1068" s="258">
        <f t="shared" si="189"/>
        <v>250.13999240310685</v>
      </c>
      <c r="Q1068" s="138">
        <f t="shared" si="190"/>
        <v>68.88855390781562</v>
      </c>
      <c r="S1068" s="90"/>
      <c r="T1068" s="90"/>
    </row>
    <row r="1069" spans="1:20" s="99" customFormat="1" ht="13.5" thickBot="1">
      <c r="A1069" s="874"/>
      <c r="B1069" s="102" t="s">
        <v>44</v>
      </c>
      <c r="C1069" s="223"/>
      <c r="D1069" s="224"/>
      <c r="E1069" s="225"/>
      <c r="F1069" s="415"/>
      <c r="G1069" s="415"/>
      <c r="H1069" s="415"/>
      <c r="I1069" s="415"/>
      <c r="J1069" s="224"/>
      <c r="K1069" s="415"/>
      <c r="L1069" s="224"/>
      <c r="M1069" s="413"/>
      <c r="N1069" s="412"/>
      <c r="O1069" s="412"/>
      <c r="P1069" s="412"/>
      <c r="Q1069" s="414"/>
      <c r="S1069" s="90"/>
      <c r="T1069" s="90"/>
    </row>
    <row r="1070" spans="1:20" s="99" customFormat="1" ht="12.75" customHeight="1">
      <c r="A1070" s="898" t="s">
        <v>29</v>
      </c>
      <c r="B1070" s="125">
        <v>1</v>
      </c>
      <c r="C1070" s="34" t="s">
        <v>835</v>
      </c>
      <c r="D1070" s="35">
        <v>77</v>
      </c>
      <c r="E1070" s="35" t="s">
        <v>249</v>
      </c>
      <c r="F1070" s="272">
        <f aca="true" t="shared" si="191" ref="F1070:F1075">+G1070+H1070+I1070</f>
        <v>56.13</v>
      </c>
      <c r="G1070" s="272">
        <v>4.619964</v>
      </c>
      <c r="H1070" s="272">
        <v>9.76</v>
      </c>
      <c r="I1070" s="273">
        <v>41.750036</v>
      </c>
      <c r="J1070" s="578">
        <v>4086.47</v>
      </c>
      <c r="K1070" s="272">
        <v>41.750036</v>
      </c>
      <c r="L1070" s="578">
        <v>4086.47</v>
      </c>
      <c r="M1070" s="151">
        <f aca="true" t="shared" si="192" ref="M1070:M1075">K1070/L1070</f>
        <v>0.010216650556592854</v>
      </c>
      <c r="N1070" s="152">
        <v>275.4</v>
      </c>
      <c r="O1070" s="152">
        <f aca="true" t="shared" si="193" ref="O1070:O1075">M1070*N1070</f>
        <v>2.8136655632856717</v>
      </c>
      <c r="P1070" s="152">
        <f aca="true" t="shared" si="194" ref="P1070:P1075">M1070*60*1000</f>
        <v>612.9990333955712</v>
      </c>
      <c r="Q1070" s="174">
        <f aca="true" t="shared" si="195" ref="Q1070:Q1075">P1070*N1070/1000</f>
        <v>168.81993379714032</v>
      </c>
      <c r="S1070" s="90"/>
      <c r="T1070" s="90"/>
    </row>
    <row r="1071" spans="1:20" s="99" customFormat="1" ht="12.75" customHeight="1">
      <c r="A1071" s="899"/>
      <c r="B1071" s="106">
        <v>2</v>
      </c>
      <c r="C1071" s="34" t="s">
        <v>836</v>
      </c>
      <c r="D1071" s="35">
        <v>60</v>
      </c>
      <c r="E1071" s="35" t="s">
        <v>249</v>
      </c>
      <c r="F1071" s="273">
        <f t="shared" si="191"/>
        <v>46.299996</v>
      </c>
      <c r="G1071" s="273">
        <v>5.625204</v>
      </c>
      <c r="H1071" s="273">
        <v>8.16</v>
      </c>
      <c r="I1071" s="273">
        <v>32.514792</v>
      </c>
      <c r="J1071" s="121">
        <v>3129.7</v>
      </c>
      <c r="K1071" s="273">
        <v>32.514792</v>
      </c>
      <c r="L1071" s="121">
        <v>3129.7</v>
      </c>
      <c r="M1071" s="151">
        <f t="shared" si="192"/>
        <v>0.010389108221235262</v>
      </c>
      <c r="N1071" s="142">
        <v>275.4</v>
      </c>
      <c r="O1071" s="152">
        <f t="shared" si="193"/>
        <v>2.861160404128191</v>
      </c>
      <c r="P1071" s="152">
        <f t="shared" si="194"/>
        <v>623.3464932741157</v>
      </c>
      <c r="Q1071" s="174">
        <f t="shared" si="195"/>
        <v>171.66962424769144</v>
      </c>
      <c r="S1071" s="90"/>
      <c r="T1071" s="90"/>
    </row>
    <row r="1072" spans="1:20" ht="12.75" customHeight="1">
      <c r="A1072" s="899"/>
      <c r="B1072" s="35">
        <v>3</v>
      </c>
      <c r="C1072" s="34" t="s">
        <v>837</v>
      </c>
      <c r="D1072" s="35">
        <v>90</v>
      </c>
      <c r="E1072" s="35" t="s">
        <v>249</v>
      </c>
      <c r="F1072" s="273">
        <f t="shared" si="191"/>
        <v>68.3971398</v>
      </c>
      <c r="G1072" s="273">
        <v>8.5683178</v>
      </c>
      <c r="H1072" s="273">
        <v>11.49</v>
      </c>
      <c r="I1072" s="273">
        <v>48.338822</v>
      </c>
      <c r="J1072" s="121">
        <v>4531.2</v>
      </c>
      <c r="K1072" s="273">
        <v>48.338822</v>
      </c>
      <c r="L1072" s="121">
        <v>4531.2</v>
      </c>
      <c r="M1072" s="143">
        <f t="shared" si="192"/>
        <v>0.010667995674435028</v>
      </c>
      <c r="N1072" s="142">
        <v>275.4</v>
      </c>
      <c r="O1072" s="152">
        <f t="shared" si="193"/>
        <v>2.9379660087394064</v>
      </c>
      <c r="P1072" s="152">
        <f t="shared" si="194"/>
        <v>640.0797404661017</v>
      </c>
      <c r="Q1072" s="172">
        <f t="shared" si="195"/>
        <v>176.2779605243644</v>
      </c>
      <c r="S1072" s="90"/>
      <c r="T1072" s="90"/>
    </row>
    <row r="1073" spans="1:20" ht="12.75" customHeight="1">
      <c r="A1073" s="899"/>
      <c r="B1073" s="35">
        <v>4</v>
      </c>
      <c r="C1073" s="34" t="s">
        <v>838</v>
      </c>
      <c r="D1073" s="35">
        <v>8</v>
      </c>
      <c r="E1073" s="35" t="s">
        <v>249</v>
      </c>
      <c r="F1073" s="273">
        <f t="shared" si="191"/>
        <v>4.370001</v>
      </c>
      <c r="G1073" s="273">
        <v>0</v>
      </c>
      <c r="H1073" s="273">
        <v>0</v>
      </c>
      <c r="I1073" s="273">
        <v>4.370001</v>
      </c>
      <c r="J1073" s="121">
        <v>4.370001</v>
      </c>
      <c r="K1073" s="273">
        <v>4.370001</v>
      </c>
      <c r="L1073" s="121">
        <v>409.6</v>
      </c>
      <c r="M1073" s="143">
        <f t="shared" si="192"/>
        <v>0.01066894775390625</v>
      </c>
      <c r="N1073" s="142">
        <v>275.4</v>
      </c>
      <c r="O1073" s="142">
        <f t="shared" si="193"/>
        <v>2.938228211425781</v>
      </c>
      <c r="P1073" s="152">
        <f t="shared" si="194"/>
        <v>640.1368652343749</v>
      </c>
      <c r="Q1073" s="172">
        <f t="shared" si="195"/>
        <v>176.29369268554686</v>
      </c>
      <c r="S1073" s="90"/>
      <c r="T1073" s="90"/>
    </row>
    <row r="1074" spans="1:20" ht="12.75" customHeight="1">
      <c r="A1074" s="899"/>
      <c r="B1074" s="35"/>
      <c r="C1074" s="34" t="s">
        <v>839</v>
      </c>
      <c r="D1074" s="35">
        <v>100</v>
      </c>
      <c r="E1074" s="35" t="s">
        <v>249</v>
      </c>
      <c r="F1074" s="273">
        <f t="shared" si="191"/>
        <v>65.249994</v>
      </c>
      <c r="G1074" s="273">
        <v>5.571789</v>
      </c>
      <c r="H1074" s="273">
        <v>12.09</v>
      </c>
      <c r="I1074" s="273">
        <v>47.588205</v>
      </c>
      <c r="J1074" s="121">
        <v>4433.91</v>
      </c>
      <c r="K1074" s="273">
        <v>47.58821</v>
      </c>
      <c r="L1074" s="121">
        <v>4433.91</v>
      </c>
      <c r="M1074" s="143">
        <f t="shared" si="192"/>
        <v>0.0107327866375276</v>
      </c>
      <c r="N1074" s="142">
        <v>275.4</v>
      </c>
      <c r="O1074" s="142">
        <f t="shared" si="193"/>
        <v>2.9558094399751007</v>
      </c>
      <c r="P1074" s="152">
        <f t="shared" si="194"/>
        <v>643.967198251656</v>
      </c>
      <c r="Q1074" s="172">
        <f t="shared" si="195"/>
        <v>177.34856639850605</v>
      </c>
      <c r="S1074" s="90"/>
      <c r="T1074" s="90"/>
    </row>
    <row r="1075" spans="1:20" ht="12.75" customHeight="1">
      <c r="A1075" s="899"/>
      <c r="B1075" s="35"/>
      <c r="C1075" s="34" t="s">
        <v>840</v>
      </c>
      <c r="D1075" s="35">
        <v>75</v>
      </c>
      <c r="E1075" s="35" t="s">
        <v>249</v>
      </c>
      <c r="F1075" s="273">
        <f t="shared" si="191"/>
        <v>61.500004000000004</v>
      </c>
      <c r="G1075" s="273">
        <v>7.700576</v>
      </c>
      <c r="H1075" s="273">
        <v>10.88</v>
      </c>
      <c r="I1075" s="273">
        <v>42.919428</v>
      </c>
      <c r="J1075" s="121">
        <v>3993.03</v>
      </c>
      <c r="K1075" s="273">
        <v>42.91943</v>
      </c>
      <c r="L1075" s="121">
        <v>3993.03</v>
      </c>
      <c r="M1075" s="143">
        <f t="shared" si="192"/>
        <v>0.010748586912695372</v>
      </c>
      <c r="N1075" s="142">
        <v>275.4</v>
      </c>
      <c r="O1075" s="142">
        <f t="shared" si="193"/>
        <v>2.960160835756305</v>
      </c>
      <c r="P1075" s="152">
        <f t="shared" si="194"/>
        <v>644.9152147617223</v>
      </c>
      <c r="Q1075" s="172">
        <f t="shared" si="195"/>
        <v>177.60965014537828</v>
      </c>
      <c r="S1075" s="90"/>
      <c r="T1075" s="90"/>
    </row>
    <row r="1076" spans="1:20" ht="13.5" customHeight="1" thickBot="1">
      <c r="A1076" s="900"/>
      <c r="B1076" s="93"/>
      <c r="C1076" s="86"/>
      <c r="D1076" s="38"/>
      <c r="E1076" s="38"/>
      <c r="F1076" s="277"/>
      <c r="G1076" s="277"/>
      <c r="H1076" s="277"/>
      <c r="I1076" s="277"/>
      <c r="J1076" s="188"/>
      <c r="K1076" s="277"/>
      <c r="L1076" s="188"/>
      <c r="M1076" s="222"/>
      <c r="N1076" s="175"/>
      <c r="O1076" s="175"/>
      <c r="P1076" s="175"/>
      <c r="Q1076" s="176"/>
      <c r="S1076" s="90"/>
      <c r="T1076" s="90"/>
    </row>
    <row r="1077" spans="1:20" ht="13.5" customHeight="1" thickBot="1">
      <c r="A1077" s="1025" t="s">
        <v>486</v>
      </c>
      <c r="B1077" s="292">
        <v>1</v>
      </c>
      <c r="C1077" s="282" t="s">
        <v>841</v>
      </c>
      <c r="D1077" s="236">
        <v>12</v>
      </c>
      <c r="E1077" s="236" t="s">
        <v>249</v>
      </c>
      <c r="F1077" s="567">
        <f aca="true" t="shared" si="196" ref="F1077:F1082">+G1077+H1077+I1077</f>
        <v>10.270997</v>
      </c>
      <c r="G1077" s="567">
        <v>0</v>
      </c>
      <c r="H1077" s="567">
        <v>0</v>
      </c>
      <c r="I1077" s="567">
        <v>10.270997</v>
      </c>
      <c r="J1077" s="580">
        <v>532.4</v>
      </c>
      <c r="K1077" s="567">
        <v>10.2871</v>
      </c>
      <c r="L1077" s="371">
        <v>532.4</v>
      </c>
      <c r="M1077" s="298">
        <f aca="true" t="shared" si="197" ref="M1077:M1082">K1077/L1077</f>
        <v>0.019322126220886554</v>
      </c>
      <c r="N1077" s="297">
        <v>275.4</v>
      </c>
      <c r="O1077" s="297">
        <f aca="true" t="shared" si="198" ref="O1077:O1082">M1077*N1077</f>
        <v>5.321313561232157</v>
      </c>
      <c r="P1077" s="297">
        <f aca="true" t="shared" si="199" ref="P1077:P1082">M1077*60*1000</f>
        <v>1159.3275732531931</v>
      </c>
      <c r="Q1077" s="299">
        <f aca="true" t="shared" si="200" ref="Q1077:Q1082">P1077*N1077/1000</f>
        <v>319.2788136739294</v>
      </c>
      <c r="S1077" s="90"/>
      <c r="T1077" s="90"/>
    </row>
    <row r="1078" spans="1:20" ht="13.5" customHeight="1" thickBot="1">
      <c r="A1078" s="915"/>
      <c r="B1078" s="237">
        <v>2</v>
      </c>
      <c r="C1078" s="284" t="s">
        <v>842</v>
      </c>
      <c r="D1078" s="237">
        <v>16</v>
      </c>
      <c r="E1078" s="237" t="s">
        <v>249</v>
      </c>
      <c r="F1078" s="567">
        <f t="shared" si="196"/>
        <v>15.000001</v>
      </c>
      <c r="G1078" s="300">
        <v>1.103338</v>
      </c>
      <c r="H1078" s="300">
        <v>0.16</v>
      </c>
      <c r="I1078" s="300">
        <v>13.736663</v>
      </c>
      <c r="J1078" s="291">
        <v>707.85</v>
      </c>
      <c r="K1078" s="300">
        <v>13.736663</v>
      </c>
      <c r="L1078" s="291">
        <v>707.85</v>
      </c>
      <c r="M1078" s="302">
        <f t="shared" si="197"/>
        <v>0.019406177862541497</v>
      </c>
      <c r="N1078" s="301">
        <v>275.4</v>
      </c>
      <c r="O1078" s="301">
        <f t="shared" si="198"/>
        <v>5.344461383343928</v>
      </c>
      <c r="P1078" s="297">
        <f t="shared" si="199"/>
        <v>1164.3706717524897</v>
      </c>
      <c r="Q1078" s="303">
        <f t="shared" si="200"/>
        <v>320.66768300063563</v>
      </c>
      <c r="S1078" s="90"/>
      <c r="T1078" s="90"/>
    </row>
    <row r="1079" spans="1:20" ht="13.5" customHeight="1" thickBot="1">
      <c r="A1079" s="915"/>
      <c r="B1079" s="237">
        <v>3</v>
      </c>
      <c r="C1079" s="284" t="s">
        <v>843</v>
      </c>
      <c r="D1079" s="237">
        <v>12</v>
      </c>
      <c r="E1079" s="237" t="s">
        <v>249</v>
      </c>
      <c r="F1079" s="567">
        <f t="shared" si="196"/>
        <v>14.452001000000001</v>
      </c>
      <c r="G1079" s="300">
        <v>0.608304</v>
      </c>
      <c r="H1079" s="300">
        <v>1.92</v>
      </c>
      <c r="I1079" s="300">
        <v>11.923697</v>
      </c>
      <c r="J1079" s="291">
        <v>603.69</v>
      </c>
      <c r="K1079" s="300">
        <v>11.923697</v>
      </c>
      <c r="L1079" s="291">
        <v>603.69</v>
      </c>
      <c r="M1079" s="302">
        <f t="shared" si="197"/>
        <v>0.0197513574848018</v>
      </c>
      <c r="N1079" s="301">
        <v>275.4</v>
      </c>
      <c r="O1079" s="301">
        <f t="shared" si="198"/>
        <v>5.439523851314415</v>
      </c>
      <c r="P1079" s="297">
        <f t="shared" si="199"/>
        <v>1185.081449088108</v>
      </c>
      <c r="Q1079" s="303">
        <f t="shared" si="200"/>
        <v>326.37143107886493</v>
      </c>
      <c r="S1079" s="90"/>
      <c r="T1079" s="90"/>
    </row>
    <row r="1080" spans="1:20" ht="13.5" customHeight="1">
      <c r="A1080" s="915"/>
      <c r="B1080" s="237">
        <v>4</v>
      </c>
      <c r="C1080" s="284" t="s">
        <v>844</v>
      </c>
      <c r="D1080" s="237">
        <v>12</v>
      </c>
      <c r="E1080" s="237" t="s">
        <v>249</v>
      </c>
      <c r="F1080" s="567">
        <f t="shared" si="196"/>
        <v>10.461999</v>
      </c>
      <c r="G1080" s="300">
        <v>0</v>
      </c>
      <c r="H1080" s="300">
        <v>0</v>
      </c>
      <c r="I1080" s="300">
        <v>10.461999</v>
      </c>
      <c r="J1080" s="291">
        <v>528.85</v>
      </c>
      <c r="K1080" s="300">
        <v>10.461999</v>
      </c>
      <c r="L1080" s="291">
        <v>528.85</v>
      </c>
      <c r="M1080" s="302">
        <f t="shared" si="197"/>
        <v>0.01978254514512622</v>
      </c>
      <c r="N1080" s="301">
        <v>275.4</v>
      </c>
      <c r="O1080" s="301">
        <f t="shared" si="198"/>
        <v>5.44811293296776</v>
      </c>
      <c r="P1080" s="297">
        <f t="shared" si="199"/>
        <v>1186.952708707573</v>
      </c>
      <c r="Q1080" s="303">
        <f t="shared" si="200"/>
        <v>326.88677597806554</v>
      </c>
      <c r="S1080" s="90"/>
      <c r="T1080" s="90"/>
    </row>
    <row r="1081" spans="1:20" ht="13.5" customHeight="1">
      <c r="A1081" s="915"/>
      <c r="B1081" s="237"/>
      <c r="C1081" s="284" t="s">
        <v>845</v>
      </c>
      <c r="D1081" s="237">
        <v>12</v>
      </c>
      <c r="E1081" s="237" t="s">
        <v>249</v>
      </c>
      <c r="F1081" s="300">
        <f t="shared" si="196"/>
        <v>10.683998</v>
      </c>
      <c r="G1081" s="300">
        <v>0</v>
      </c>
      <c r="H1081" s="300">
        <v>0</v>
      </c>
      <c r="I1081" s="300">
        <v>10.683998</v>
      </c>
      <c r="J1081" s="291">
        <v>532.51</v>
      </c>
      <c r="K1081" s="300">
        <v>10.684</v>
      </c>
      <c r="L1081" s="291">
        <v>532.51</v>
      </c>
      <c r="M1081" s="302">
        <f t="shared" si="197"/>
        <v>0.02006347298642279</v>
      </c>
      <c r="N1081" s="301">
        <v>275.4</v>
      </c>
      <c r="O1081" s="301">
        <f t="shared" si="198"/>
        <v>5.525480460460836</v>
      </c>
      <c r="P1081" s="297">
        <f t="shared" si="199"/>
        <v>1203.8083791853674</v>
      </c>
      <c r="Q1081" s="303">
        <f t="shared" si="200"/>
        <v>331.5288276276502</v>
      </c>
      <c r="S1081" s="90"/>
      <c r="T1081" s="90"/>
    </row>
    <row r="1082" spans="1:20" ht="13.5" customHeight="1">
      <c r="A1082" s="915"/>
      <c r="B1082" s="237"/>
      <c r="C1082" s="284" t="s">
        <v>846</v>
      </c>
      <c r="D1082" s="237">
        <v>8</v>
      </c>
      <c r="E1082" s="237" t="s">
        <v>249</v>
      </c>
      <c r="F1082" s="300">
        <f t="shared" si="196"/>
        <v>10</v>
      </c>
      <c r="G1082" s="300">
        <v>0.482448</v>
      </c>
      <c r="H1082" s="300">
        <v>1.28</v>
      </c>
      <c r="I1082" s="300">
        <v>8.237552</v>
      </c>
      <c r="J1082" s="291">
        <v>403.93</v>
      </c>
      <c r="K1082" s="300">
        <v>8.237552</v>
      </c>
      <c r="L1082" s="291">
        <v>403.93</v>
      </c>
      <c r="M1082" s="302">
        <f t="shared" si="197"/>
        <v>0.020393513727626076</v>
      </c>
      <c r="N1082" s="301">
        <v>275.4</v>
      </c>
      <c r="O1082" s="301">
        <f t="shared" si="198"/>
        <v>5.616373680588221</v>
      </c>
      <c r="P1082" s="297">
        <f t="shared" si="199"/>
        <v>1223.6108236575644</v>
      </c>
      <c r="Q1082" s="303">
        <f t="shared" si="200"/>
        <v>336.98242083529317</v>
      </c>
      <c r="S1082" s="90"/>
      <c r="T1082" s="90"/>
    </row>
    <row r="1083" spans="1:20" ht="13.5" customHeight="1">
      <c r="A1083" s="915"/>
      <c r="B1083" s="237"/>
      <c r="C1083" s="284"/>
      <c r="D1083" s="237"/>
      <c r="E1083" s="237"/>
      <c r="F1083" s="300"/>
      <c r="G1083" s="300"/>
      <c r="H1083" s="300"/>
      <c r="I1083" s="300"/>
      <c r="J1083" s="291"/>
      <c r="K1083" s="300"/>
      <c r="L1083" s="291"/>
      <c r="M1083" s="302"/>
      <c r="N1083" s="301"/>
      <c r="O1083" s="301"/>
      <c r="P1083" s="301"/>
      <c r="Q1083" s="303"/>
      <c r="S1083" s="90"/>
      <c r="T1083" s="90"/>
    </row>
    <row r="1084" spans="1:20" ht="13.5" customHeight="1" thickBot="1">
      <c r="A1084" s="916"/>
      <c r="B1084" s="251"/>
      <c r="C1084" s="288"/>
      <c r="D1084" s="251"/>
      <c r="E1084" s="251"/>
      <c r="F1084" s="304"/>
      <c r="G1084" s="304"/>
      <c r="H1084" s="304"/>
      <c r="I1084" s="304"/>
      <c r="J1084" s="293"/>
      <c r="K1084" s="304"/>
      <c r="L1084" s="293"/>
      <c r="M1084" s="306"/>
      <c r="N1084" s="305"/>
      <c r="O1084" s="305"/>
      <c r="P1084" s="305"/>
      <c r="Q1084" s="307"/>
      <c r="S1084" s="90"/>
      <c r="T1084" s="90"/>
    </row>
    <row r="1085" spans="1:20" ht="13.5" customHeight="1">
      <c r="A1085" s="880" t="s">
        <v>489</v>
      </c>
      <c r="B1085" s="83">
        <v>1</v>
      </c>
      <c r="C1085" s="243" t="s">
        <v>847</v>
      </c>
      <c r="D1085" s="39">
        <v>22</v>
      </c>
      <c r="E1085" s="39" t="s">
        <v>249</v>
      </c>
      <c r="F1085" s="575">
        <f aca="true" t="shared" si="201" ref="F1085:F1090">+G1085+H1085+I1085</f>
        <v>20.918997</v>
      </c>
      <c r="G1085" s="575">
        <v>0</v>
      </c>
      <c r="H1085" s="575">
        <v>0</v>
      </c>
      <c r="I1085" s="575">
        <v>20.918997</v>
      </c>
      <c r="J1085" s="376">
        <v>896.07</v>
      </c>
      <c r="K1085" s="575">
        <v>20.919</v>
      </c>
      <c r="L1085" s="372">
        <v>896.07</v>
      </c>
      <c r="M1085" s="231">
        <f aca="true" t="shared" si="202" ref="M1085:M1090">K1085/L1085</f>
        <v>0.02334527436472597</v>
      </c>
      <c r="N1085" s="316">
        <v>275.4</v>
      </c>
      <c r="O1085" s="181">
        <f aca="true" t="shared" si="203" ref="O1085:O1090">M1085*N1085</f>
        <v>6.429288560045531</v>
      </c>
      <c r="P1085" s="181">
        <f aca="true" t="shared" si="204" ref="P1085:P1090">M1085*60*1000</f>
        <v>1400.7164618835582</v>
      </c>
      <c r="Q1085" s="317">
        <f aca="true" t="shared" si="205" ref="Q1085:Q1090">P1085*N1085/1000</f>
        <v>385.7573136027319</v>
      </c>
      <c r="S1085" s="90"/>
      <c r="T1085" s="90"/>
    </row>
    <row r="1086" spans="1:20" ht="13.5" customHeight="1">
      <c r="A1086" s="881"/>
      <c r="B1086" s="41">
        <v>2</v>
      </c>
      <c r="C1086" s="49" t="s">
        <v>487</v>
      </c>
      <c r="D1086" s="41">
        <v>12</v>
      </c>
      <c r="E1086" s="41" t="s">
        <v>249</v>
      </c>
      <c r="F1086" s="189">
        <f t="shared" si="201"/>
        <v>13.210001</v>
      </c>
      <c r="G1086" s="189">
        <v>0</v>
      </c>
      <c r="H1086" s="189">
        <v>0</v>
      </c>
      <c r="I1086" s="189">
        <v>13.210001</v>
      </c>
      <c r="J1086" s="329">
        <v>528.57</v>
      </c>
      <c r="K1086" s="189">
        <v>13.21</v>
      </c>
      <c r="L1086" s="329">
        <v>528.57</v>
      </c>
      <c r="M1086" s="321">
        <f t="shared" si="202"/>
        <v>0.02499195943772821</v>
      </c>
      <c r="N1086" s="322">
        <v>275.4</v>
      </c>
      <c r="O1086" s="322">
        <f t="shared" si="203"/>
        <v>6.882785629150348</v>
      </c>
      <c r="P1086" s="181">
        <f t="shared" si="204"/>
        <v>1499.5175662636925</v>
      </c>
      <c r="Q1086" s="323">
        <f t="shared" si="205"/>
        <v>412.9671377490209</v>
      </c>
      <c r="S1086" s="90"/>
      <c r="T1086" s="90"/>
    </row>
    <row r="1087" spans="1:20" ht="13.5" customHeight="1">
      <c r="A1087" s="881"/>
      <c r="B1087" s="41">
        <v>3</v>
      </c>
      <c r="C1087" s="49" t="s">
        <v>848</v>
      </c>
      <c r="D1087" s="41">
        <v>12</v>
      </c>
      <c r="E1087" s="41" t="s">
        <v>249</v>
      </c>
      <c r="F1087" s="189">
        <f t="shared" si="201"/>
        <v>13.82946</v>
      </c>
      <c r="G1087" s="189">
        <v>0</v>
      </c>
      <c r="H1087" s="189">
        <v>0</v>
      </c>
      <c r="I1087" s="189">
        <v>13.82946</v>
      </c>
      <c r="J1087" s="329">
        <v>535.53</v>
      </c>
      <c r="K1087" s="189">
        <v>13.82946</v>
      </c>
      <c r="L1087" s="329">
        <v>535.53</v>
      </c>
      <c r="M1087" s="321">
        <f t="shared" si="202"/>
        <v>0.02582387541314212</v>
      </c>
      <c r="N1087" s="322">
        <v>275.4</v>
      </c>
      <c r="O1087" s="322">
        <f t="shared" si="203"/>
        <v>7.11189528877934</v>
      </c>
      <c r="P1087" s="181">
        <f t="shared" si="204"/>
        <v>1549.4325247885272</v>
      </c>
      <c r="Q1087" s="323">
        <f t="shared" si="205"/>
        <v>426.71371732676033</v>
      </c>
      <c r="S1087" s="90"/>
      <c r="T1087" s="90"/>
    </row>
    <row r="1088" spans="1:20" ht="13.5" customHeight="1">
      <c r="A1088" s="881"/>
      <c r="B1088" s="41">
        <v>4</v>
      </c>
      <c r="C1088" s="49" t="s">
        <v>849</v>
      </c>
      <c r="D1088" s="41">
        <v>8</v>
      </c>
      <c r="E1088" s="41" t="s">
        <v>249</v>
      </c>
      <c r="F1088" s="189">
        <f t="shared" si="201"/>
        <v>10.589996000000001</v>
      </c>
      <c r="G1088" s="189">
        <v>0.230736</v>
      </c>
      <c r="H1088" s="189">
        <v>0.06</v>
      </c>
      <c r="I1088" s="189">
        <v>10.29926</v>
      </c>
      <c r="J1088" s="329">
        <v>388.27</v>
      </c>
      <c r="K1088" s="189">
        <v>10.29926</v>
      </c>
      <c r="L1088" s="329">
        <v>388.27</v>
      </c>
      <c r="M1088" s="321">
        <f t="shared" si="202"/>
        <v>0.02652602570376285</v>
      </c>
      <c r="N1088" s="322">
        <v>275.4</v>
      </c>
      <c r="O1088" s="322">
        <f t="shared" si="203"/>
        <v>7.305267478816288</v>
      </c>
      <c r="P1088" s="181">
        <f t="shared" si="204"/>
        <v>1591.561542225771</v>
      </c>
      <c r="Q1088" s="323">
        <f t="shared" si="205"/>
        <v>438.3160487289773</v>
      </c>
      <c r="S1088" s="90"/>
      <c r="T1088" s="90"/>
    </row>
    <row r="1089" spans="1:20" ht="13.5" customHeight="1">
      <c r="A1089" s="881"/>
      <c r="B1089" s="41"/>
      <c r="C1089" s="49" t="s">
        <v>850</v>
      </c>
      <c r="D1089" s="41">
        <v>12</v>
      </c>
      <c r="E1089" s="41" t="s">
        <v>249</v>
      </c>
      <c r="F1089" s="189">
        <f t="shared" si="201"/>
        <v>16.259999999999998</v>
      </c>
      <c r="G1089" s="189">
        <v>0.409032</v>
      </c>
      <c r="H1089" s="189">
        <v>0.39</v>
      </c>
      <c r="I1089" s="189">
        <v>15.460968</v>
      </c>
      <c r="J1089" s="329">
        <v>543.67</v>
      </c>
      <c r="K1089" s="189">
        <v>15.460968</v>
      </c>
      <c r="L1089" s="329">
        <v>543.67</v>
      </c>
      <c r="M1089" s="321">
        <f t="shared" si="202"/>
        <v>0.028438148141335738</v>
      </c>
      <c r="N1089" s="322">
        <v>275.4</v>
      </c>
      <c r="O1089" s="322">
        <f t="shared" si="203"/>
        <v>7.831865998123861</v>
      </c>
      <c r="P1089" s="181">
        <f t="shared" si="204"/>
        <v>1706.2888884801444</v>
      </c>
      <c r="Q1089" s="323">
        <f t="shared" si="205"/>
        <v>469.9119598874317</v>
      </c>
      <c r="S1089" s="90"/>
      <c r="T1089" s="90"/>
    </row>
    <row r="1090" spans="1:20" ht="13.5" customHeight="1">
      <c r="A1090" s="881"/>
      <c r="B1090" s="41"/>
      <c r="C1090" s="49" t="s">
        <v>488</v>
      </c>
      <c r="D1090" s="41">
        <v>8</v>
      </c>
      <c r="E1090" s="41" t="s">
        <v>249</v>
      </c>
      <c r="F1090" s="189">
        <f t="shared" si="201"/>
        <v>11.120001</v>
      </c>
      <c r="G1090" s="189">
        <v>0.25038</v>
      </c>
      <c r="H1090" s="189">
        <v>0.88</v>
      </c>
      <c r="I1090" s="189">
        <v>9.989621</v>
      </c>
      <c r="J1090" s="329">
        <v>347.21</v>
      </c>
      <c r="K1090" s="189">
        <v>9.989621</v>
      </c>
      <c r="L1090" s="329">
        <v>347.21</v>
      </c>
      <c r="M1090" s="321">
        <f t="shared" si="202"/>
        <v>0.028771121223467068</v>
      </c>
      <c r="N1090" s="322">
        <v>275.4</v>
      </c>
      <c r="O1090" s="322">
        <f t="shared" si="203"/>
        <v>7.92356678494283</v>
      </c>
      <c r="P1090" s="181">
        <f t="shared" si="204"/>
        <v>1726.267273408024</v>
      </c>
      <c r="Q1090" s="323">
        <f t="shared" si="205"/>
        <v>475.4140070965698</v>
      </c>
      <c r="S1090" s="90"/>
      <c r="T1090" s="90"/>
    </row>
    <row r="1091" spans="1:20" ht="13.5" customHeight="1">
      <c r="A1091" s="881"/>
      <c r="B1091" s="41"/>
      <c r="C1091" s="49"/>
      <c r="D1091" s="41"/>
      <c r="E1091" s="41"/>
      <c r="F1091" s="55"/>
      <c r="G1091" s="55"/>
      <c r="H1091" s="55"/>
      <c r="I1091" s="55"/>
      <c r="J1091" s="56"/>
      <c r="K1091" s="50"/>
      <c r="L1091" s="56"/>
      <c r="M1091" s="57"/>
      <c r="N1091" s="55"/>
      <c r="O1091" s="42"/>
      <c r="P1091" s="42"/>
      <c r="Q1091" s="45"/>
      <c r="S1091" s="90"/>
      <c r="T1091" s="90"/>
    </row>
    <row r="1092" spans="1:20" ht="13.5" customHeight="1" thickBot="1">
      <c r="A1092" s="882"/>
      <c r="B1092" s="46"/>
      <c r="C1092" s="51"/>
      <c r="D1092" s="46"/>
      <c r="E1092" s="46"/>
      <c r="F1092" s="58"/>
      <c r="G1092" s="58"/>
      <c r="H1092" s="58"/>
      <c r="I1092" s="58"/>
      <c r="J1092" s="59"/>
      <c r="K1092" s="52"/>
      <c r="L1092" s="59"/>
      <c r="M1092" s="84"/>
      <c r="N1092" s="58"/>
      <c r="O1092" s="47"/>
      <c r="P1092" s="47"/>
      <c r="Q1092" s="48"/>
      <c r="S1092" s="90"/>
      <c r="T1092" s="90"/>
    </row>
    <row r="1093" spans="19:20" ht="12.75">
      <c r="S1093" s="90"/>
      <c r="T1093" s="90"/>
    </row>
    <row r="1094" spans="19:20" ht="12.75">
      <c r="S1094" s="90"/>
      <c r="T1094" s="90"/>
    </row>
    <row r="1095" spans="19:20" ht="12.75">
      <c r="S1095" s="90"/>
      <c r="T1095" s="90"/>
    </row>
    <row r="1096" spans="19:20" ht="12.75">
      <c r="S1096" s="90"/>
      <c r="T1096" s="90"/>
    </row>
    <row r="1097" spans="19:20" ht="12.75">
      <c r="S1097" s="90"/>
      <c r="T1097" s="90"/>
    </row>
    <row r="1098" spans="19:20" ht="12.75">
      <c r="S1098" s="90"/>
      <c r="T1098" s="90"/>
    </row>
    <row r="1099" spans="19:20" ht="12.75">
      <c r="S1099" s="90"/>
      <c r="T1099" s="90"/>
    </row>
    <row r="1100" spans="1:20" ht="15">
      <c r="A1100" s="906" t="s">
        <v>50</v>
      </c>
      <c r="B1100" s="906"/>
      <c r="C1100" s="906"/>
      <c r="D1100" s="906"/>
      <c r="E1100" s="906"/>
      <c r="F1100" s="906"/>
      <c r="G1100" s="906"/>
      <c r="H1100" s="906"/>
      <c r="I1100" s="906"/>
      <c r="J1100" s="906"/>
      <c r="K1100" s="906"/>
      <c r="L1100" s="906"/>
      <c r="M1100" s="906"/>
      <c r="N1100" s="906"/>
      <c r="O1100" s="906"/>
      <c r="P1100" s="906"/>
      <c r="Q1100" s="906"/>
      <c r="S1100" s="90"/>
      <c r="T1100" s="90"/>
    </row>
    <row r="1101" spans="1:20" ht="13.5" thickBot="1">
      <c r="A1101" s="883" t="s">
        <v>851</v>
      </c>
      <c r="B1101" s="883"/>
      <c r="C1101" s="883"/>
      <c r="D1101" s="883"/>
      <c r="E1101" s="883"/>
      <c r="F1101" s="883"/>
      <c r="G1101" s="883"/>
      <c r="H1101" s="883"/>
      <c r="I1101" s="883"/>
      <c r="J1101" s="883"/>
      <c r="K1101" s="883"/>
      <c r="L1101" s="883"/>
      <c r="M1101" s="883"/>
      <c r="N1101" s="883"/>
      <c r="O1101" s="883"/>
      <c r="P1101" s="883"/>
      <c r="Q1101" s="883"/>
      <c r="S1101" s="90"/>
      <c r="T1101" s="90"/>
    </row>
    <row r="1102" spans="1:20" ht="12.75" customHeight="1">
      <c r="A1102" s="887" t="s">
        <v>1</v>
      </c>
      <c r="B1102" s="889" t="s">
        <v>0</v>
      </c>
      <c r="C1102" s="857" t="s">
        <v>2</v>
      </c>
      <c r="D1102" s="857" t="s">
        <v>3</v>
      </c>
      <c r="E1102" s="857" t="s">
        <v>13</v>
      </c>
      <c r="F1102" s="870" t="s">
        <v>14</v>
      </c>
      <c r="G1102" s="871"/>
      <c r="H1102" s="871"/>
      <c r="I1102" s="872"/>
      <c r="J1102" s="857" t="s">
        <v>4</v>
      </c>
      <c r="K1102" s="857" t="s">
        <v>15</v>
      </c>
      <c r="L1102" s="857" t="s">
        <v>5</v>
      </c>
      <c r="M1102" s="857" t="s">
        <v>6</v>
      </c>
      <c r="N1102" s="857" t="s">
        <v>16</v>
      </c>
      <c r="O1102" s="907" t="s">
        <v>17</v>
      </c>
      <c r="P1102" s="857" t="s">
        <v>25</v>
      </c>
      <c r="Q1102" s="885" t="s">
        <v>26</v>
      </c>
      <c r="S1102" s="90"/>
      <c r="T1102" s="90"/>
    </row>
    <row r="1103" spans="1:20" s="2" customFormat="1" ht="33.75">
      <c r="A1103" s="888"/>
      <c r="B1103" s="890"/>
      <c r="C1103" s="891"/>
      <c r="D1103" s="858"/>
      <c r="E1103" s="858"/>
      <c r="F1103" s="36" t="s">
        <v>18</v>
      </c>
      <c r="G1103" s="36" t="s">
        <v>19</v>
      </c>
      <c r="H1103" s="36" t="s">
        <v>20</v>
      </c>
      <c r="I1103" s="36" t="s">
        <v>21</v>
      </c>
      <c r="J1103" s="858"/>
      <c r="K1103" s="858"/>
      <c r="L1103" s="858"/>
      <c r="M1103" s="858"/>
      <c r="N1103" s="858"/>
      <c r="O1103" s="908"/>
      <c r="P1103" s="858"/>
      <c r="Q1103" s="886"/>
      <c r="S1103" s="90"/>
      <c r="T1103" s="90"/>
    </row>
    <row r="1104" spans="1:20" s="3" customFormat="1" ht="13.5" customHeight="1" thickBot="1">
      <c r="A1104" s="901"/>
      <c r="B1104" s="902"/>
      <c r="C1104" s="903"/>
      <c r="D1104" s="60" t="s">
        <v>7</v>
      </c>
      <c r="E1104" s="60" t="s">
        <v>8</v>
      </c>
      <c r="F1104" s="60" t="s">
        <v>9</v>
      </c>
      <c r="G1104" s="60" t="s">
        <v>9</v>
      </c>
      <c r="H1104" s="60" t="s">
        <v>9</v>
      </c>
      <c r="I1104" s="60" t="s">
        <v>9</v>
      </c>
      <c r="J1104" s="60" t="s">
        <v>22</v>
      </c>
      <c r="K1104" s="60" t="s">
        <v>9</v>
      </c>
      <c r="L1104" s="60" t="s">
        <v>22</v>
      </c>
      <c r="M1104" s="60" t="s">
        <v>23</v>
      </c>
      <c r="N1104" s="60" t="s">
        <v>10</v>
      </c>
      <c r="O1104" s="60" t="s">
        <v>24</v>
      </c>
      <c r="P1104" s="61" t="s">
        <v>27</v>
      </c>
      <c r="Q1104" s="62" t="s">
        <v>28</v>
      </c>
      <c r="S1104" s="90"/>
      <c r="T1104" s="90"/>
    </row>
    <row r="1105" spans="1:20" ht="12.75">
      <c r="A1105" s="914" t="s">
        <v>30</v>
      </c>
      <c r="B1105" s="292">
        <v>1</v>
      </c>
      <c r="C1105" s="282" t="s">
        <v>852</v>
      </c>
      <c r="D1105" s="236">
        <v>30</v>
      </c>
      <c r="E1105" s="236">
        <v>1990</v>
      </c>
      <c r="F1105" s="567">
        <v>41.314</v>
      </c>
      <c r="G1105" s="567">
        <v>3.57</v>
      </c>
      <c r="H1105" s="567">
        <v>4.64</v>
      </c>
      <c r="I1105" s="567">
        <v>33.104336</v>
      </c>
      <c r="J1105" s="580">
        <v>1929.6</v>
      </c>
      <c r="K1105" s="567">
        <v>33.1</v>
      </c>
      <c r="L1105" s="371">
        <v>1929.58</v>
      </c>
      <c r="M1105" s="298">
        <f>K1105/L1105</f>
        <v>0.01715399206044839</v>
      </c>
      <c r="N1105" s="297">
        <v>237.08</v>
      </c>
      <c r="O1105" s="297">
        <f>M1105*N1105</f>
        <v>4.066868437691104</v>
      </c>
      <c r="P1105" s="297">
        <f>M1105*60*1000</f>
        <v>1029.2395236269035</v>
      </c>
      <c r="Q1105" s="299">
        <f>P1105*N1105/1000</f>
        <v>244.0121062614663</v>
      </c>
      <c r="R1105" s="6"/>
      <c r="S1105" s="90"/>
      <c r="T1105" s="90"/>
    </row>
    <row r="1106" spans="1:20" ht="12.75">
      <c r="A1106" s="915"/>
      <c r="B1106" s="237">
        <v>2</v>
      </c>
      <c r="C1106" s="284" t="s">
        <v>853</v>
      </c>
      <c r="D1106" s="237">
        <v>12</v>
      </c>
      <c r="E1106" s="237">
        <v>1967</v>
      </c>
      <c r="F1106" s="300">
        <v>13.377</v>
      </c>
      <c r="G1106" s="300">
        <v>0.867</v>
      </c>
      <c r="H1106" s="300">
        <v>2.054</v>
      </c>
      <c r="I1106" s="300">
        <v>10.455871</v>
      </c>
      <c r="J1106" s="291">
        <v>594.3</v>
      </c>
      <c r="K1106" s="300">
        <v>10.45587</v>
      </c>
      <c r="L1106" s="291">
        <v>594.3</v>
      </c>
      <c r="M1106" s="302">
        <f>K1106/L1106</f>
        <v>0.017593589096415955</v>
      </c>
      <c r="N1106" s="301">
        <v>237.08</v>
      </c>
      <c r="O1106" s="301">
        <f>M1106*N1106</f>
        <v>4.1710881029782945</v>
      </c>
      <c r="P1106" s="297">
        <f>M1106*60*1000</f>
        <v>1055.6153457849573</v>
      </c>
      <c r="Q1106" s="303">
        <f>P1106*N1106/1000</f>
        <v>250.2652861786977</v>
      </c>
      <c r="R1106" s="6"/>
      <c r="S1106" s="90"/>
      <c r="T1106" s="90"/>
    </row>
    <row r="1107" spans="1:20" ht="12.75">
      <c r="A1107" s="915"/>
      <c r="B1107" s="237">
        <v>3</v>
      </c>
      <c r="C1107" s="284" t="s">
        <v>854</v>
      </c>
      <c r="D1107" s="237">
        <v>20</v>
      </c>
      <c r="E1107" s="237">
        <v>1980</v>
      </c>
      <c r="F1107" s="300">
        <v>24.312</v>
      </c>
      <c r="G1107" s="300">
        <v>2.55</v>
      </c>
      <c r="H1107" s="300">
        <v>3.2</v>
      </c>
      <c r="I1107" s="300">
        <v>18.562</v>
      </c>
      <c r="J1107" s="291">
        <v>1049.88</v>
      </c>
      <c r="K1107" s="300">
        <v>18.562</v>
      </c>
      <c r="L1107" s="291">
        <v>1049.88</v>
      </c>
      <c r="M1107" s="302">
        <f>K1107/L1107</f>
        <v>0.017680115822760696</v>
      </c>
      <c r="N1107" s="301">
        <v>237.08</v>
      </c>
      <c r="O1107" s="301">
        <f>M1107*N1107</f>
        <v>4.191601859260106</v>
      </c>
      <c r="P1107" s="297">
        <f>M1107*60*1000</f>
        <v>1060.8069493656417</v>
      </c>
      <c r="Q1107" s="303">
        <f>P1107*N1107/1000</f>
        <v>251.49611155560632</v>
      </c>
      <c r="R1107" s="6"/>
      <c r="S1107" s="90"/>
      <c r="T1107" s="90"/>
    </row>
    <row r="1108" spans="1:20" ht="12.75">
      <c r="A1108" s="915"/>
      <c r="B1108" s="237">
        <v>4</v>
      </c>
      <c r="C1108" s="284" t="s">
        <v>855</v>
      </c>
      <c r="D1108" s="237">
        <v>8</v>
      </c>
      <c r="E1108" s="237">
        <v>1968</v>
      </c>
      <c r="F1108" s="300">
        <v>9.273</v>
      </c>
      <c r="G1108" s="300">
        <v>0.561</v>
      </c>
      <c r="H1108" s="300">
        <v>1.28</v>
      </c>
      <c r="I1108" s="300">
        <v>7.432</v>
      </c>
      <c r="J1108" s="291">
        <v>388.6</v>
      </c>
      <c r="K1108" s="300">
        <v>7.432</v>
      </c>
      <c r="L1108" s="291">
        <v>388.6</v>
      </c>
      <c r="M1108" s="302">
        <f>K1108/L1108</f>
        <v>0.019125064333504888</v>
      </c>
      <c r="N1108" s="301">
        <v>237.075</v>
      </c>
      <c r="O1108" s="301">
        <v>4.53</v>
      </c>
      <c r="P1108" s="297">
        <f>M1108*60*1000</f>
        <v>1147.5038600102932</v>
      </c>
      <c r="Q1108" s="303">
        <f>P1108*N1108/1000</f>
        <v>272.04447761194024</v>
      </c>
      <c r="R1108" s="6"/>
      <c r="S1108" s="90"/>
      <c r="T1108" s="90"/>
    </row>
    <row r="1109" spans="1:20" ht="12.75">
      <c r="A1109" s="915"/>
      <c r="B1109" s="237">
        <v>5</v>
      </c>
      <c r="C1109" s="284" t="s">
        <v>856</v>
      </c>
      <c r="D1109" s="237">
        <v>20</v>
      </c>
      <c r="E1109" s="237">
        <v>1982</v>
      </c>
      <c r="F1109" s="300">
        <v>24.998</v>
      </c>
      <c r="G1109" s="300">
        <v>1.479</v>
      </c>
      <c r="H1109" s="300">
        <v>3.491</v>
      </c>
      <c r="I1109" s="300">
        <v>20.028</v>
      </c>
      <c r="J1109" s="291">
        <v>1036.5</v>
      </c>
      <c r="K1109" s="300">
        <v>20</v>
      </c>
      <c r="L1109" s="291">
        <v>1036.5</v>
      </c>
      <c r="M1109" s="302">
        <f>K1109/L1109</f>
        <v>0.01929570670525808</v>
      </c>
      <c r="N1109" s="301">
        <v>237.08</v>
      </c>
      <c r="O1109" s="301">
        <f>M1109*N1109</f>
        <v>4.574626145682586</v>
      </c>
      <c r="P1109" s="297">
        <f>M1109*60*1000</f>
        <v>1157.7424023154847</v>
      </c>
      <c r="Q1109" s="303">
        <f>P1109*N1109/1000</f>
        <v>274.4775687409551</v>
      </c>
      <c r="R1109" s="6"/>
      <c r="S1109" s="90"/>
      <c r="T1109" s="90"/>
    </row>
    <row r="1110" spans="1:20" ht="13.5" thickBot="1">
      <c r="A1110" s="916"/>
      <c r="B1110" s="288"/>
      <c r="C1110" s="288"/>
      <c r="D1110" s="288"/>
      <c r="E1110" s="251"/>
      <c r="F1110" s="304"/>
      <c r="G1110" s="304"/>
      <c r="H1110" s="304"/>
      <c r="I1110" s="304"/>
      <c r="J1110" s="293"/>
      <c r="K1110" s="304"/>
      <c r="L1110" s="293"/>
      <c r="M1110" s="251"/>
      <c r="N1110" s="251"/>
      <c r="O1110" s="251"/>
      <c r="P1110" s="251"/>
      <c r="Q1110" s="416"/>
      <c r="R1110" s="6"/>
      <c r="S1110" s="90"/>
      <c r="T1110" s="90"/>
    </row>
    <row r="1111" spans="1:20" ht="12.75" customHeight="1">
      <c r="A1111" s="897" t="s">
        <v>12</v>
      </c>
      <c r="B1111" s="83">
        <v>1</v>
      </c>
      <c r="C1111" s="243" t="s">
        <v>857</v>
      </c>
      <c r="D1111" s="39">
        <v>8</v>
      </c>
      <c r="E1111" s="39">
        <v>1967</v>
      </c>
      <c r="F1111" s="575">
        <v>10.3184</v>
      </c>
      <c r="G1111" s="575">
        <v>0.663</v>
      </c>
      <c r="H1111" s="575">
        <v>1.28</v>
      </c>
      <c r="I1111" s="575">
        <v>8.375399</v>
      </c>
      <c r="J1111" s="376">
        <v>397.32</v>
      </c>
      <c r="K1111" s="575">
        <v>8.4</v>
      </c>
      <c r="L1111" s="372">
        <v>397.3</v>
      </c>
      <c r="M1111" s="231">
        <f>K1111/L1111</f>
        <v>0.02114271331487541</v>
      </c>
      <c r="N1111" s="316">
        <v>237.08</v>
      </c>
      <c r="O1111" s="181">
        <f>M1111*N1111</f>
        <v>5.012514472690663</v>
      </c>
      <c r="P1111" s="181">
        <f>M1111*60*1000</f>
        <v>1268.5627988925248</v>
      </c>
      <c r="Q1111" s="317">
        <f>P1111*N1111/1000</f>
        <v>300.7508683614398</v>
      </c>
      <c r="R1111" s="6"/>
      <c r="S1111" s="90"/>
      <c r="T1111" s="90"/>
    </row>
    <row r="1112" spans="1:20" ht="12.75">
      <c r="A1112" s="1023"/>
      <c r="B1112" s="41">
        <v>2</v>
      </c>
      <c r="C1112" s="49" t="s">
        <v>858</v>
      </c>
      <c r="D1112" s="41">
        <v>9</v>
      </c>
      <c r="E1112" s="41">
        <v>1978</v>
      </c>
      <c r="F1112" s="189">
        <v>10.569</v>
      </c>
      <c r="G1112" s="189">
        <v>0.714</v>
      </c>
      <c r="H1112" s="189">
        <v>1.44</v>
      </c>
      <c r="I1112" s="189">
        <v>8.415</v>
      </c>
      <c r="J1112" s="329">
        <v>368.3</v>
      </c>
      <c r="K1112" s="189">
        <v>8.4</v>
      </c>
      <c r="L1112" s="329">
        <v>368.3</v>
      </c>
      <c r="M1112" s="321">
        <f>K1112/L1112</f>
        <v>0.02280749389084985</v>
      </c>
      <c r="N1112" s="322">
        <v>237.08</v>
      </c>
      <c r="O1112" s="322">
        <f>M1112*N1112</f>
        <v>5.4072006516426825</v>
      </c>
      <c r="P1112" s="181">
        <f>M1112*60*1000</f>
        <v>1368.449633450991</v>
      </c>
      <c r="Q1112" s="323">
        <f>P1112*N1112/1000</f>
        <v>324.432039098561</v>
      </c>
      <c r="R1112" s="6"/>
      <c r="S1112" s="90"/>
      <c r="T1112" s="90"/>
    </row>
    <row r="1113" spans="1:20" ht="12.75">
      <c r="A1113" s="1023"/>
      <c r="B1113" s="41">
        <v>3</v>
      </c>
      <c r="C1113" s="171"/>
      <c r="D1113" s="157"/>
      <c r="E1113" s="157"/>
      <c r="F1113" s="194"/>
      <c r="G1113" s="194"/>
      <c r="H1113" s="194"/>
      <c r="I1113" s="194"/>
      <c r="J1113" s="194"/>
      <c r="K1113" s="324"/>
      <c r="L1113" s="194"/>
      <c r="M1113" s="167"/>
      <c r="N1113" s="168"/>
      <c r="O1113" s="169"/>
      <c r="P1113" s="169"/>
      <c r="Q1113" s="170"/>
      <c r="R1113" s="6"/>
      <c r="S1113" s="90"/>
      <c r="T1113" s="90"/>
    </row>
    <row r="1114" spans="1:20" ht="12.75">
      <c r="A1114" s="1023"/>
      <c r="B1114" s="41">
        <v>4</v>
      </c>
      <c r="C1114" s="171"/>
      <c r="D1114" s="157"/>
      <c r="E1114" s="157"/>
      <c r="F1114" s="194"/>
      <c r="G1114" s="194"/>
      <c r="H1114" s="194"/>
      <c r="I1114" s="194"/>
      <c r="J1114" s="194"/>
      <c r="K1114" s="194"/>
      <c r="L1114" s="194"/>
      <c r="M1114" s="167"/>
      <c r="N1114" s="168"/>
      <c r="O1114" s="169"/>
      <c r="P1114" s="169"/>
      <c r="Q1114" s="170"/>
      <c r="S1114" s="90"/>
      <c r="T1114" s="90"/>
    </row>
    <row r="1115" spans="1:20" ht="12.75">
      <c r="A1115" s="1023"/>
      <c r="B1115" s="41">
        <v>5</v>
      </c>
      <c r="C1115" s="171"/>
      <c r="D1115" s="157"/>
      <c r="E1115" s="157"/>
      <c r="F1115" s="194"/>
      <c r="G1115" s="194"/>
      <c r="H1115" s="194"/>
      <c r="I1115" s="194"/>
      <c r="J1115" s="194"/>
      <c r="K1115" s="194"/>
      <c r="L1115" s="194"/>
      <c r="M1115" s="167"/>
      <c r="N1115" s="168"/>
      <c r="O1115" s="169"/>
      <c r="P1115" s="169"/>
      <c r="Q1115" s="170"/>
      <c r="S1115" s="90"/>
      <c r="T1115" s="90"/>
    </row>
    <row r="1116" spans="1:20" ht="12.75">
      <c r="A1116" s="1023"/>
      <c r="B1116" s="41">
        <v>6</v>
      </c>
      <c r="C1116" s="49"/>
      <c r="D1116" s="41"/>
      <c r="E1116" s="41"/>
      <c r="F1116" s="55"/>
      <c r="G1116" s="42"/>
      <c r="H1116" s="42"/>
      <c r="I1116" s="42"/>
      <c r="J1116" s="43"/>
      <c r="K1116" s="42"/>
      <c r="L1116" s="43"/>
      <c r="M1116" s="44"/>
      <c r="N1116" s="42"/>
      <c r="O1116" s="42"/>
      <c r="P1116" s="42"/>
      <c r="Q1116" s="45"/>
      <c r="S1116" s="90"/>
      <c r="T1116" s="90"/>
    </row>
    <row r="1117" spans="1:20" ht="13.5" thickBot="1">
      <c r="A1117" s="1024"/>
      <c r="B1117" s="46">
        <v>7</v>
      </c>
      <c r="C1117" s="82"/>
      <c r="D1117" s="46"/>
      <c r="E1117" s="46"/>
      <c r="F1117" s="51"/>
      <c r="G1117" s="226"/>
      <c r="H1117" s="226"/>
      <c r="I1117" s="226"/>
      <c r="J1117" s="226"/>
      <c r="K1117" s="226"/>
      <c r="L1117" s="226"/>
      <c r="M1117" s="226"/>
      <c r="N1117" s="226"/>
      <c r="O1117" s="226"/>
      <c r="P1117" s="226"/>
      <c r="Q1117" s="227"/>
      <c r="S1117" s="90"/>
      <c r="T1117" s="90"/>
    </row>
    <row r="1118" spans="19:20" ht="12.75">
      <c r="S1118" s="90"/>
      <c r="T1118" s="90"/>
    </row>
    <row r="1119" spans="1:20" ht="15">
      <c r="A1119" s="906" t="s">
        <v>866</v>
      </c>
      <c r="B1119" s="906"/>
      <c r="C1119" s="906"/>
      <c r="D1119" s="906"/>
      <c r="E1119" s="906"/>
      <c r="F1119" s="906"/>
      <c r="G1119" s="906"/>
      <c r="H1119" s="906"/>
      <c r="I1119" s="906"/>
      <c r="J1119" s="906"/>
      <c r="K1119" s="906"/>
      <c r="L1119" s="906"/>
      <c r="M1119" s="906"/>
      <c r="N1119" s="906"/>
      <c r="O1119" s="906"/>
      <c r="P1119" s="906"/>
      <c r="Q1119" s="906"/>
      <c r="S1119" s="90"/>
      <c r="T1119" s="90"/>
    </row>
    <row r="1120" spans="1:20" ht="13.5" thickBot="1">
      <c r="A1120" s="883" t="s">
        <v>867</v>
      </c>
      <c r="B1120" s="883"/>
      <c r="C1120" s="883"/>
      <c r="D1120" s="883"/>
      <c r="E1120" s="883"/>
      <c r="F1120" s="883"/>
      <c r="G1120" s="883"/>
      <c r="H1120" s="883"/>
      <c r="I1120" s="883"/>
      <c r="J1120" s="883"/>
      <c r="K1120" s="883"/>
      <c r="L1120" s="883"/>
      <c r="M1120" s="883"/>
      <c r="N1120" s="883"/>
      <c r="O1120" s="883"/>
      <c r="P1120" s="883"/>
      <c r="Q1120" s="883"/>
      <c r="S1120" s="90"/>
      <c r="T1120" s="90"/>
    </row>
    <row r="1121" spans="1:20" ht="12.75" customHeight="1">
      <c r="A1121" s="887" t="s">
        <v>1</v>
      </c>
      <c r="B1121" s="889" t="s">
        <v>0</v>
      </c>
      <c r="C1121" s="857" t="s">
        <v>2</v>
      </c>
      <c r="D1121" s="857" t="s">
        <v>3</v>
      </c>
      <c r="E1121" s="857" t="s">
        <v>13</v>
      </c>
      <c r="F1121" s="870" t="s">
        <v>14</v>
      </c>
      <c r="G1121" s="871"/>
      <c r="H1121" s="871"/>
      <c r="I1121" s="872"/>
      <c r="J1121" s="857" t="s">
        <v>4</v>
      </c>
      <c r="K1121" s="857" t="s">
        <v>15</v>
      </c>
      <c r="L1121" s="857" t="s">
        <v>5</v>
      </c>
      <c r="M1121" s="857" t="s">
        <v>6</v>
      </c>
      <c r="N1121" s="857" t="s">
        <v>16</v>
      </c>
      <c r="O1121" s="907" t="s">
        <v>17</v>
      </c>
      <c r="P1121" s="857" t="s">
        <v>25</v>
      </c>
      <c r="Q1121" s="885" t="s">
        <v>26</v>
      </c>
      <c r="S1121" s="90"/>
      <c r="T1121" s="90"/>
    </row>
    <row r="1122" spans="1:20" s="2" customFormat="1" ht="33.75">
      <c r="A1122" s="888"/>
      <c r="B1122" s="890"/>
      <c r="C1122" s="891"/>
      <c r="D1122" s="858"/>
      <c r="E1122" s="858"/>
      <c r="F1122" s="36" t="s">
        <v>18</v>
      </c>
      <c r="G1122" s="36" t="s">
        <v>19</v>
      </c>
      <c r="H1122" s="36" t="s">
        <v>20</v>
      </c>
      <c r="I1122" s="36" t="s">
        <v>21</v>
      </c>
      <c r="J1122" s="858"/>
      <c r="K1122" s="858"/>
      <c r="L1122" s="858"/>
      <c r="M1122" s="858"/>
      <c r="N1122" s="858"/>
      <c r="O1122" s="908"/>
      <c r="P1122" s="858"/>
      <c r="Q1122" s="886"/>
      <c r="S1122" s="90"/>
      <c r="T1122" s="90"/>
    </row>
    <row r="1123" spans="1:20" s="3" customFormat="1" ht="13.5" customHeight="1" thickBot="1">
      <c r="A1123" s="901"/>
      <c r="B1123" s="902"/>
      <c r="C1123" s="903"/>
      <c r="D1123" s="60" t="s">
        <v>7</v>
      </c>
      <c r="E1123" s="60" t="s">
        <v>8</v>
      </c>
      <c r="F1123" s="60" t="s">
        <v>9</v>
      </c>
      <c r="G1123" s="60" t="s">
        <v>9</v>
      </c>
      <c r="H1123" s="60" t="s">
        <v>9</v>
      </c>
      <c r="I1123" s="60" t="s">
        <v>9</v>
      </c>
      <c r="J1123" s="60" t="s">
        <v>22</v>
      </c>
      <c r="K1123" s="60" t="s">
        <v>9</v>
      </c>
      <c r="L1123" s="60" t="s">
        <v>22</v>
      </c>
      <c r="M1123" s="60" t="s">
        <v>133</v>
      </c>
      <c r="N1123" s="60" t="s">
        <v>10</v>
      </c>
      <c r="O1123" s="60" t="s">
        <v>134</v>
      </c>
      <c r="P1123" s="61" t="s">
        <v>27</v>
      </c>
      <c r="Q1123" s="62" t="s">
        <v>28</v>
      </c>
      <c r="S1123" s="90"/>
      <c r="T1123" s="90"/>
    </row>
    <row r="1124" spans="1:20" ht="12.75">
      <c r="A1124" s="904" t="s">
        <v>11</v>
      </c>
      <c r="B1124" s="30">
        <v>1</v>
      </c>
      <c r="C1124" s="64" t="s">
        <v>868</v>
      </c>
      <c r="D1124" s="63">
        <v>27</v>
      </c>
      <c r="E1124" s="63">
        <v>1974</v>
      </c>
      <c r="F1124" s="255">
        <v>23</v>
      </c>
      <c r="G1124" s="255">
        <v>2.142</v>
      </c>
      <c r="H1124" s="255">
        <v>4.32</v>
      </c>
      <c r="I1124" s="255">
        <v>16.538</v>
      </c>
      <c r="J1124" s="96">
        <v>1417</v>
      </c>
      <c r="K1124" s="255">
        <v>16.538</v>
      </c>
      <c r="L1124" s="96">
        <v>1417</v>
      </c>
      <c r="M1124" s="257">
        <f>I1124/L1124</f>
        <v>0.011671136203246295</v>
      </c>
      <c r="N1124" s="256">
        <v>208.74</v>
      </c>
      <c r="O1124" s="258">
        <f>M1124*N1124</f>
        <v>2.436232971065632</v>
      </c>
      <c r="P1124" s="784">
        <f>M1124*60*1000</f>
        <v>700.2681721947777</v>
      </c>
      <c r="Q1124" s="599">
        <f>O1124*60</f>
        <v>146.1739782639379</v>
      </c>
      <c r="R1124" s="6"/>
      <c r="S1124" s="90"/>
      <c r="T1124" s="90"/>
    </row>
    <row r="1125" spans="1:20" ht="12.75">
      <c r="A1125" s="876"/>
      <c r="B1125" s="31">
        <v>2</v>
      </c>
      <c r="C1125" s="16" t="s">
        <v>869</v>
      </c>
      <c r="D1125" s="31">
        <v>40</v>
      </c>
      <c r="E1125" s="31">
        <v>1975</v>
      </c>
      <c r="F1125" s="150">
        <v>31.8</v>
      </c>
      <c r="G1125" s="261">
        <v>2.83</v>
      </c>
      <c r="H1125" s="150">
        <v>6.4</v>
      </c>
      <c r="I1125" s="261">
        <v>22.57</v>
      </c>
      <c r="J1125" s="180">
        <v>1908</v>
      </c>
      <c r="K1125" s="150">
        <v>22.57</v>
      </c>
      <c r="L1125" s="180">
        <v>1908</v>
      </c>
      <c r="M1125" s="257">
        <f>I1125/L1125</f>
        <v>0.011829140461215934</v>
      </c>
      <c r="N1125" s="136">
        <v>208.74</v>
      </c>
      <c r="O1125" s="258">
        <f>M1125*N1125</f>
        <v>2.469214779874214</v>
      </c>
      <c r="P1125" s="784">
        <f>M1125*60*1000</f>
        <v>709.748427672956</v>
      </c>
      <c r="Q1125" s="599">
        <f>O1125*60</f>
        <v>148.15288679245285</v>
      </c>
      <c r="S1125" s="90"/>
      <c r="T1125" s="90"/>
    </row>
    <row r="1126" spans="1:20" ht="12.75">
      <c r="A1126" s="876"/>
      <c r="B1126" s="31">
        <v>3</v>
      </c>
      <c r="C1126" s="16" t="s">
        <v>870</v>
      </c>
      <c r="D1126" s="31">
        <v>28</v>
      </c>
      <c r="E1126" s="31">
        <v>1973</v>
      </c>
      <c r="F1126" s="150">
        <v>24.8</v>
      </c>
      <c r="G1126" s="150">
        <v>2.28</v>
      </c>
      <c r="H1126" s="150">
        <v>4.48</v>
      </c>
      <c r="I1126" s="261">
        <v>18.035</v>
      </c>
      <c r="J1126" s="180">
        <v>1359</v>
      </c>
      <c r="K1126" s="150">
        <v>18.035</v>
      </c>
      <c r="L1126" s="180">
        <v>1359</v>
      </c>
      <c r="M1126" s="257">
        <f>I1126/L1126</f>
        <v>0.013270787343635026</v>
      </c>
      <c r="N1126" s="136">
        <v>208.74</v>
      </c>
      <c r="O1126" s="258">
        <f>M1126*N1126</f>
        <v>2.7701441501103754</v>
      </c>
      <c r="P1126" s="784">
        <f>M1126*60*1000</f>
        <v>796.2472406181016</v>
      </c>
      <c r="Q1126" s="599">
        <f>O1126*60</f>
        <v>166.20864900662252</v>
      </c>
      <c r="S1126" s="90"/>
      <c r="T1126" s="90"/>
    </row>
    <row r="1127" spans="1:20" ht="12.75">
      <c r="A1127" s="876"/>
      <c r="B1127" s="31">
        <v>4</v>
      </c>
      <c r="C1127" s="16" t="s">
        <v>871</v>
      </c>
      <c r="D1127" s="31">
        <v>40</v>
      </c>
      <c r="E1127" s="31">
        <v>1983</v>
      </c>
      <c r="F1127" s="150">
        <v>36.7</v>
      </c>
      <c r="G1127" s="261">
        <v>3.264</v>
      </c>
      <c r="H1127" s="150">
        <v>6.4</v>
      </c>
      <c r="I1127" s="261">
        <v>27.036</v>
      </c>
      <c r="J1127" s="180">
        <v>1992</v>
      </c>
      <c r="K1127" s="150">
        <v>27.036</v>
      </c>
      <c r="L1127" s="180">
        <v>1992</v>
      </c>
      <c r="M1127" s="257">
        <f>I1127/L1127</f>
        <v>0.013572289156626506</v>
      </c>
      <c r="N1127" s="136">
        <v>208.74</v>
      </c>
      <c r="O1127" s="258">
        <f>M1127*N1127</f>
        <v>2.833079638554217</v>
      </c>
      <c r="P1127" s="784">
        <f>M1127*60*1000</f>
        <v>814.3373493975904</v>
      </c>
      <c r="Q1127" s="599">
        <f>O1127*60</f>
        <v>169.98477831325303</v>
      </c>
      <c r="S1127" s="90"/>
      <c r="T1127" s="90"/>
    </row>
    <row r="1128" spans="1:20" ht="12.75">
      <c r="A1128" s="876"/>
      <c r="B1128" s="31">
        <v>5</v>
      </c>
      <c r="C1128" s="16" t="s">
        <v>872</v>
      </c>
      <c r="D1128" s="31">
        <v>28</v>
      </c>
      <c r="E1128" s="31">
        <v>1974</v>
      </c>
      <c r="F1128" s="150">
        <v>25.6</v>
      </c>
      <c r="G1128" s="150">
        <v>1.71</v>
      </c>
      <c r="H1128" s="150">
        <v>4.48</v>
      </c>
      <c r="I1128" s="150">
        <v>19.411</v>
      </c>
      <c r="J1128" s="180">
        <v>1391</v>
      </c>
      <c r="K1128" s="150">
        <v>19.411</v>
      </c>
      <c r="L1128" s="180">
        <v>1391</v>
      </c>
      <c r="M1128" s="257">
        <f>I1128/L1128</f>
        <v>0.01395470884255931</v>
      </c>
      <c r="N1128" s="136">
        <v>208.74</v>
      </c>
      <c r="O1128" s="258">
        <f>M1128*N1128</f>
        <v>2.9129059237958304</v>
      </c>
      <c r="P1128" s="784">
        <f>M1128*60*1000</f>
        <v>837.2825305535586</v>
      </c>
      <c r="Q1128" s="599">
        <f>O1128*60</f>
        <v>174.7743554277498</v>
      </c>
      <c r="S1128" s="90"/>
      <c r="T1128" s="90"/>
    </row>
    <row r="1129" spans="1:20" ht="12.75">
      <c r="A1129" s="876"/>
      <c r="B1129" s="31">
        <v>6</v>
      </c>
      <c r="C1129" s="209"/>
      <c r="D1129" s="208"/>
      <c r="E1129" s="208"/>
      <c r="F1129" s="391"/>
      <c r="G1129" s="391"/>
      <c r="H1129" s="391"/>
      <c r="I1129" s="391"/>
      <c r="J1129" s="393"/>
      <c r="K1129" s="391"/>
      <c r="L1129" s="393"/>
      <c r="M1129" s="160"/>
      <c r="N1129" s="161"/>
      <c r="O1129" s="210"/>
      <c r="P1129" s="190"/>
      <c r="Q1129" s="162"/>
      <c r="S1129" s="90"/>
      <c r="T1129" s="90"/>
    </row>
    <row r="1130" spans="1:20" ht="12.75">
      <c r="A1130" s="876"/>
      <c r="B1130" s="31">
        <v>7</v>
      </c>
      <c r="C1130" s="209"/>
      <c r="D1130" s="208"/>
      <c r="E1130" s="208"/>
      <c r="F1130" s="391"/>
      <c r="G1130" s="391"/>
      <c r="H1130" s="391"/>
      <c r="I1130" s="391"/>
      <c r="J1130" s="393"/>
      <c r="K1130" s="391"/>
      <c r="L1130" s="393"/>
      <c r="M1130" s="160"/>
      <c r="N1130" s="207"/>
      <c r="O1130" s="210"/>
      <c r="P1130" s="190"/>
      <c r="Q1130" s="162"/>
      <c r="S1130" s="90"/>
      <c r="T1130" s="90"/>
    </row>
    <row r="1131" spans="1:20" ht="12.75">
      <c r="A1131" s="876"/>
      <c r="B1131" s="31">
        <v>8</v>
      </c>
      <c r="C1131" s="209"/>
      <c r="D1131" s="208"/>
      <c r="E1131" s="208"/>
      <c r="F1131" s="391"/>
      <c r="G1131" s="391"/>
      <c r="H1131" s="391"/>
      <c r="I1131" s="391"/>
      <c r="J1131" s="393"/>
      <c r="K1131" s="391"/>
      <c r="L1131" s="393"/>
      <c r="M1131" s="160"/>
      <c r="N1131" s="207"/>
      <c r="O1131" s="210"/>
      <c r="P1131" s="190"/>
      <c r="Q1131" s="162"/>
      <c r="S1131" s="90"/>
      <c r="T1131" s="90"/>
    </row>
    <row r="1132" spans="1:20" ht="12.75">
      <c r="A1132" s="876"/>
      <c r="B1132" s="31">
        <v>9</v>
      </c>
      <c r="C1132" s="64"/>
      <c r="D1132" s="178"/>
      <c r="E1132" s="180"/>
      <c r="F1132" s="261"/>
      <c r="G1132" s="255"/>
      <c r="H1132" s="255"/>
      <c r="I1132" s="255"/>
      <c r="J1132" s="180"/>
      <c r="K1132" s="255"/>
      <c r="L1132" s="96"/>
      <c r="M1132" s="257"/>
      <c r="N1132" s="256"/>
      <c r="O1132" s="256"/>
      <c r="P1132" s="136"/>
      <c r="Q1132" s="138"/>
      <c r="S1132" s="90"/>
      <c r="T1132" s="90"/>
    </row>
    <row r="1133" spans="1:20" ht="13.5" thickBot="1">
      <c r="A1133" s="877"/>
      <c r="B1133" s="65" t="s">
        <v>44</v>
      </c>
      <c r="C1133" s="66"/>
      <c r="D1133" s="228"/>
      <c r="E1133" s="228"/>
      <c r="F1133" s="220"/>
      <c r="G1133" s="220"/>
      <c r="H1133" s="220"/>
      <c r="I1133" s="220"/>
      <c r="J1133" s="349"/>
      <c r="K1133" s="220"/>
      <c r="L1133" s="349"/>
      <c r="M1133" s="140"/>
      <c r="N1133" s="139"/>
      <c r="O1133" s="139"/>
      <c r="P1133" s="139"/>
      <c r="Q1133" s="141"/>
      <c r="S1133" s="90"/>
      <c r="T1133" s="90"/>
    </row>
    <row r="1134" spans="1:20" ht="11.25" customHeight="1">
      <c r="A1134" s="898" t="s">
        <v>29</v>
      </c>
      <c r="B1134" s="131">
        <v>1</v>
      </c>
      <c r="C1134" s="32" t="s">
        <v>873</v>
      </c>
      <c r="D1134" s="33">
        <v>40</v>
      </c>
      <c r="E1134" s="33">
        <v>1983</v>
      </c>
      <c r="F1134" s="272">
        <v>39</v>
      </c>
      <c r="G1134" s="272">
        <v>3.6</v>
      </c>
      <c r="H1134" s="272">
        <v>6.4</v>
      </c>
      <c r="I1134" s="272">
        <v>29.004</v>
      </c>
      <c r="J1134" s="578">
        <v>1927</v>
      </c>
      <c r="K1134" s="786" t="s">
        <v>874</v>
      </c>
      <c r="L1134" s="578">
        <v>1927</v>
      </c>
      <c r="M1134" s="151">
        <f>I1134/L1134</f>
        <v>0.015051375194603011</v>
      </c>
      <c r="N1134" s="152">
        <v>208.74</v>
      </c>
      <c r="O1134" s="152">
        <f>M1134*N1134</f>
        <v>3.1418240581214327</v>
      </c>
      <c r="P1134" s="152">
        <f>M1134*60*1000</f>
        <v>903.0825116761807</v>
      </c>
      <c r="Q1134" s="152">
        <f>O1134*60</f>
        <v>188.50944348728598</v>
      </c>
      <c r="S1134" s="90"/>
      <c r="T1134" s="90"/>
    </row>
    <row r="1135" spans="1:20" ht="12.75" customHeight="1">
      <c r="A1135" s="899"/>
      <c r="B1135" s="132">
        <v>2</v>
      </c>
      <c r="C1135" s="34" t="s">
        <v>875</v>
      </c>
      <c r="D1135" s="35">
        <v>16</v>
      </c>
      <c r="E1135" s="35">
        <v>1990</v>
      </c>
      <c r="F1135" s="273">
        <v>18</v>
      </c>
      <c r="G1135" s="273">
        <v>1.173</v>
      </c>
      <c r="H1135" s="273">
        <v>2.56</v>
      </c>
      <c r="I1135" s="273">
        <v>14.267</v>
      </c>
      <c r="J1135" s="121">
        <v>912</v>
      </c>
      <c r="K1135" s="273">
        <v>14.267</v>
      </c>
      <c r="L1135" s="121">
        <v>912</v>
      </c>
      <c r="M1135" s="143">
        <f>I1135/L1135</f>
        <v>0.015643640350877192</v>
      </c>
      <c r="N1135" s="142">
        <v>208.74</v>
      </c>
      <c r="O1135" s="142">
        <f>M1135*N1135</f>
        <v>3.2654534868421052</v>
      </c>
      <c r="P1135" s="142">
        <f>M1135*60*1000</f>
        <v>938.6184210526314</v>
      </c>
      <c r="Q1135" s="142">
        <f>O1135*60</f>
        <v>195.9272092105263</v>
      </c>
      <c r="S1135" s="90"/>
      <c r="T1135" s="90"/>
    </row>
    <row r="1136" spans="1:20" ht="12.75" customHeight="1">
      <c r="A1136" s="899"/>
      <c r="B1136" s="132">
        <v>3</v>
      </c>
      <c r="C1136" s="34" t="s">
        <v>876</v>
      </c>
      <c r="D1136" s="35">
        <v>28</v>
      </c>
      <c r="E1136" s="35">
        <v>1974</v>
      </c>
      <c r="F1136" s="273">
        <v>29.9</v>
      </c>
      <c r="G1136" s="273">
        <v>2.934</v>
      </c>
      <c r="H1136" s="273">
        <v>4.48</v>
      </c>
      <c r="I1136" s="273">
        <v>22.482</v>
      </c>
      <c r="J1136" s="121">
        <v>1389</v>
      </c>
      <c r="K1136" s="273">
        <v>22.482</v>
      </c>
      <c r="L1136" s="121">
        <v>1389</v>
      </c>
      <c r="M1136" s="143">
        <f>I1136/L1136</f>
        <v>0.016185745140388768</v>
      </c>
      <c r="N1136" s="142">
        <v>208.74</v>
      </c>
      <c r="O1136" s="142">
        <f>M1136*N1136</f>
        <v>3.3786124406047517</v>
      </c>
      <c r="P1136" s="142">
        <f>M1136*60*1000</f>
        <v>971.1447084233262</v>
      </c>
      <c r="Q1136" s="142">
        <f>O1136*60</f>
        <v>202.7167464362851</v>
      </c>
      <c r="S1136" s="90"/>
      <c r="T1136" s="90"/>
    </row>
    <row r="1137" spans="1:20" ht="12.75" customHeight="1">
      <c r="A1137" s="899"/>
      <c r="B1137" s="132">
        <v>4</v>
      </c>
      <c r="C1137" s="34" t="s">
        <v>877</v>
      </c>
      <c r="D1137" s="35">
        <v>7</v>
      </c>
      <c r="E1137" s="35">
        <v>1990</v>
      </c>
      <c r="F1137" s="273">
        <v>9.2</v>
      </c>
      <c r="G1137" s="273">
        <v>1.02</v>
      </c>
      <c r="H1137" s="273">
        <v>1.12</v>
      </c>
      <c r="I1137" s="273">
        <v>7.06</v>
      </c>
      <c r="J1137" s="121">
        <v>382</v>
      </c>
      <c r="K1137" s="273">
        <v>7.06</v>
      </c>
      <c r="L1137" s="121">
        <v>382</v>
      </c>
      <c r="M1137" s="143">
        <f>I1137/L1137</f>
        <v>0.018481675392670156</v>
      </c>
      <c r="N1137" s="142">
        <v>208.74</v>
      </c>
      <c r="O1137" s="142">
        <f>M1137*N1137</f>
        <v>3.8578649214659686</v>
      </c>
      <c r="P1137" s="142">
        <f>M1137*60*1000</f>
        <v>1108.9005235602094</v>
      </c>
      <c r="Q1137" s="142">
        <f>O1137*60</f>
        <v>231.47189528795812</v>
      </c>
      <c r="S1137" s="90"/>
      <c r="T1137" s="90"/>
    </row>
    <row r="1138" spans="1:20" ht="12.75" customHeight="1">
      <c r="A1138" s="899"/>
      <c r="B1138" s="132">
        <v>5</v>
      </c>
      <c r="C1138" s="34"/>
      <c r="D1138" s="35"/>
      <c r="E1138" s="35"/>
      <c r="F1138" s="273"/>
      <c r="G1138" s="273"/>
      <c r="H1138" s="273"/>
      <c r="I1138" s="273"/>
      <c r="J1138" s="121"/>
      <c r="K1138" s="273"/>
      <c r="L1138" s="121"/>
      <c r="M1138" s="143"/>
      <c r="N1138" s="152"/>
      <c r="O1138" s="142"/>
      <c r="P1138" s="152"/>
      <c r="Q1138" s="172"/>
      <c r="S1138" s="90"/>
      <c r="T1138" s="90"/>
    </row>
    <row r="1139" spans="1:20" ht="12.75" customHeight="1">
      <c r="A1139" s="899"/>
      <c r="B1139" s="132">
        <v>6</v>
      </c>
      <c r="C1139" s="203"/>
      <c r="D1139" s="154"/>
      <c r="E1139" s="154"/>
      <c r="F1139" s="273"/>
      <c r="G1139" s="273"/>
      <c r="H1139" s="273"/>
      <c r="I1139" s="273"/>
      <c r="J1139" s="121"/>
      <c r="K1139" s="273"/>
      <c r="L1139" s="121"/>
      <c r="M1139" s="143"/>
      <c r="N1139" s="152"/>
      <c r="O1139" s="142"/>
      <c r="P1139" s="152"/>
      <c r="Q1139" s="172"/>
      <c r="S1139" s="90"/>
      <c r="T1139" s="90"/>
    </row>
    <row r="1140" spans="1:20" ht="12.75" customHeight="1">
      <c r="A1140" s="899"/>
      <c r="B1140" s="132">
        <v>7</v>
      </c>
      <c r="C1140" s="191"/>
      <c r="D1140" s="35"/>
      <c r="E1140" s="35"/>
      <c r="F1140" s="273"/>
      <c r="G1140" s="273"/>
      <c r="H1140" s="273"/>
      <c r="I1140" s="273"/>
      <c r="J1140" s="121"/>
      <c r="K1140" s="273"/>
      <c r="L1140" s="121"/>
      <c r="M1140" s="143"/>
      <c r="N1140" s="152"/>
      <c r="O1140" s="142"/>
      <c r="P1140" s="152"/>
      <c r="Q1140" s="172"/>
      <c r="S1140" s="90"/>
      <c r="T1140" s="90"/>
    </row>
    <row r="1141" spans="1:20" ht="12.75" customHeight="1">
      <c r="A1141" s="899"/>
      <c r="B1141" s="35">
        <v>8</v>
      </c>
      <c r="C1141" s="34"/>
      <c r="D1141" s="35"/>
      <c r="E1141" s="35"/>
      <c r="F1141" s="273"/>
      <c r="G1141" s="273"/>
      <c r="H1141" s="273"/>
      <c r="I1141" s="273"/>
      <c r="J1141" s="121"/>
      <c r="K1141" s="273"/>
      <c r="L1141" s="121"/>
      <c r="M1141" s="143"/>
      <c r="N1141" s="152"/>
      <c r="O1141" s="142"/>
      <c r="P1141" s="152"/>
      <c r="Q1141" s="172"/>
      <c r="S1141" s="90"/>
      <c r="T1141" s="90"/>
    </row>
    <row r="1142" spans="1:20" ht="12.75" customHeight="1">
      <c r="A1142" s="899"/>
      <c r="B1142" s="35">
        <v>9</v>
      </c>
      <c r="C1142" s="34"/>
      <c r="D1142" s="35"/>
      <c r="E1142" s="35"/>
      <c r="F1142" s="273"/>
      <c r="G1142" s="273"/>
      <c r="H1142" s="273"/>
      <c r="I1142" s="273"/>
      <c r="J1142" s="121"/>
      <c r="K1142" s="273"/>
      <c r="L1142" s="121"/>
      <c r="M1142" s="143"/>
      <c r="N1142" s="152"/>
      <c r="O1142" s="142"/>
      <c r="P1142" s="152"/>
      <c r="Q1142" s="172"/>
      <c r="S1142" s="90"/>
      <c r="T1142" s="90"/>
    </row>
    <row r="1143" spans="1:20" ht="13.5" customHeight="1" thickBot="1">
      <c r="A1143" s="900"/>
      <c r="B1143" s="93"/>
      <c r="C1143" s="86"/>
      <c r="D1143" s="38"/>
      <c r="E1143" s="38"/>
      <c r="F1143" s="277"/>
      <c r="G1143" s="277"/>
      <c r="H1143" s="277"/>
      <c r="I1143" s="277"/>
      <c r="J1143" s="188"/>
      <c r="K1143" s="277"/>
      <c r="L1143" s="188"/>
      <c r="M1143" s="222"/>
      <c r="N1143" s="175"/>
      <c r="O1143" s="244"/>
      <c r="P1143" s="175"/>
      <c r="Q1143" s="176"/>
      <c r="S1143" s="90"/>
      <c r="T1143" s="90"/>
    </row>
    <row r="1144" spans="1:20" ht="12.75">
      <c r="A1144" s="914" t="s">
        <v>30</v>
      </c>
      <c r="B1144" s="292">
        <v>1</v>
      </c>
      <c r="C1144" s="282" t="s">
        <v>878</v>
      </c>
      <c r="D1144" s="236">
        <v>6</v>
      </c>
      <c r="E1144" s="236">
        <v>1984</v>
      </c>
      <c r="F1144" s="567">
        <v>9.3</v>
      </c>
      <c r="G1144" s="567">
        <v>0.969</v>
      </c>
      <c r="H1144" s="567">
        <v>0.96</v>
      </c>
      <c r="I1144" s="567">
        <v>7.371</v>
      </c>
      <c r="J1144" s="580">
        <v>368</v>
      </c>
      <c r="K1144" s="785" t="s">
        <v>879</v>
      </c>
      <c r="L1144" s="580">
        <v>368</v>
      </c>
      <c r="M1144" s="298">
        <f>I1144/L1144</f>
        <v>0.020029891304347826</v>
      </c>
      <c r="N1144" s="297">
        <v>208.74</v>
      </c>
      <c r="O1144" s="297">
        <f>M1144*N1144</f>
        <v>4.1810395108695655</v>
      </c>
      <c r="P1144" s="297">
        <f>M1144*60*1000</f>
        <v>1201.7934782608695</v>
      </c>
      <c r="Q1144" s="297">
        <f>O1144*60</f>
        <v>250.86237065217392</v>
      </c>
      <c r="S1144" s="90"/>
      <c r="T1144" s="90"/>
    </row>
    <row r="1145" spans="1:20" ht="12.75">
      <c r="A1145" s="915"/>
      <c r="B1145" s="237">
        <v>2</v>
      </c>
      <c r="C1145" s="284" t="s">
        <v>880</v>
      </c>
      <c r="D1145" s="237">
        <v>9</v>
      </c>
      <c r="E1145" s="237">
        <v>1986</v>
      </c>
      <c r="F1145" s="300">
        <v>11.1</v>
      </c>
      <c r="G1145" s="300">
        <v>0.459</v>
      </c>
      <c r="H1145" s="300">
        <v>1.44</v>
      </c>
      <c r="I1145" s="300">
        <v>9.201</v>
      </c>
      <c r="J1145" s="291">
        <v>430</v>
      </c>
      <c r="K1145" s="300">
        <v>9.201</v>
      </c>
      <c r="L1145" s="291">
        <v>430</v>
      </c>
      <c r="M1145" s="302">
        <f>I1145/L1145</f>
        <v>0.021397674418604653</v>
      </c>
      <c r="N1145" s="301">
        <v>208.74</v>
      </c>
      <c r="O1145" s="301">
        <f>M1145*N1145</f>
        <v>4.466550558139535</v>
      </c>
      <c r="P1145" s="301">
        <f>M1145*60*1000</f>
        <v>1283.8604651162793</v>
      </c>
      <c r="Q1145" s="301">
        <f>O1145*60</f>
        <v>267.99303348837213</v>
      </c>
      <c r="S1145" s="90"/>
      <c r="T1145" s="90"/>
    </row>
    <row r="1146" spans="1:20" ht="12.75">
      <c r="A1146" s="915"/>
      <c r="B1146" s="237">
        <v>3</v>
      </c>
      <c r="C1146" s="284" t="s">
        <v>881</v>
      </c>
      <c r="D1146" s="237">
        <v>6</v>
      </c>
      <c r="E1146" s="237">
        <v>1984</v>
      </c>
      <c r="F1146" s="300">
        <v>7.73</v>
      </c>
      <c r="G1146" s="300">
        <v>0.357</v>
      </c>
      <c r="H1146" s="300">
        <v>0.96</v>
      </c>
      <c r="I1146" s="300">
        <v>6.403</v>
      </c>
      <c r="J1146" s="291">
        <v>281</v>
      </c>
      <c r="K1146" s="300">
        <v>6.403</v>
      </c>
      <c r="L1146" s="291">
        <v>281</v>
      </c>
      <c r="M1146" s="302">
        <f>I1146/L1146</f>
        <v>0.0227864768683274</v>
      </c>
      <c r="N1146" s="301">
        <v>208.74</v>
      </c>
      <c r="O1146" s="301">
        <f>M1146*N1146</f>
        <v>4.756449181494662</v>
      </c>
      <c r="P1146" s="301">
        <f>M1146*60*1000</f>
        <v>1367.188612099644</v>
      </c>
      <c r="Q1146" s="301">
        <f>O1146*60</f>
        <v>285.3869508896797</v>
      </c>
      <c r="S1146" s="90"/>
      <c r="T1146" s="90"/>
    </row>
    <row r="1147" spans="1:20" ht="12.75">
      <c r="A1147" s="915"/>
      <c r="B1147" s="237">
        <v>4</v>
      </c>
      <c r="C1147" s="284" t="s">
        <v>882</v>
      </c>
      <c r="D1147" s="237">
        <v>6</v>
      </c>
      <c r="E1147" s="237">
        <v>1981</v>
      </c>
      <c r="F1147" s="300">
        <v>9.2</v>
      </c>
      <c r="G1147" s="300">
        <v>0.31</v>
      </c>
      <c r="H1147" s="300">
        <v>0.96</v>
      </c>
      <c r="I1147" s="300">
        <v>7.934</v>
      </c>
      <c r="J1147" s="291">
        <v>347</v>
      </c>
      <c r="K1147" s="300">
        <v>7.934</v>
      </c>
      <c r="L1147" s="291">
        <v>347</v>
      </c>
      <c r="M1147" s="302">
        <f>I1147/L1147</f>
        <v>0.022864553314121037</v>
      </c>
      <c r="N1147" s="301">
        <v>208.74</v>
      </c>
      <c r="O1147" s="301">
        <f>M1147*N1147</f>
        <v>4.772746858789626</v>
      </c>
      <c r="P1147" s="301">
        <f>M1147*60*1000</f>
        <v>1371.8731988472623</v>
      </c>
      <c r="Q1147" s="301">
        <f>O1147*60</f>
        <v>286.3648115273775</v>
      </c>
      <c r="S1147" s="90"/>
      <c r="T1147" s="90"/>
    </row>
    <row r="1148" spans="1:20" ht="12.75">
      <c r="A1148" s="915"/>
      <c r="B1148" s="237">
        <v>5</v>
      </c>
      <c r="C1148" s="249"/>
      <c r="D1148" s="237"/>
      <c r="E1148" s="237"/>
      <c r="F1148" s="300"/>
      <c r="G1148" s="300"/>
      <c r="H1148" s="300"/>
      <c r="I1148" s="300"/>
      <c r="J1148" s="291"/>
      <c r="K1148" s="300"/>
      <c r="L1148" s="291"/>
      <c r="M1148" s="302"/>
      <c r="N1148" s="301"/>
      <c r="O1148" s="301"/>
      <c r="P1148" s="301"/>
      <c r="Q1148" s="303"/>
      <c r="S1148" s="90"/>
      <c r="T1148" s="90"/>
    </row>
    <row r="1149" spans="1:20" ht="12.75">
      <c r="A1149" s="915"/>
      <c r="B1149" s="237">
        <v>6</v>
      </c>
      <c r="C1149" s="249"/>
      <c r="D1149" s="238"/>
      <c r="E1149" s="238"/>
      <c r="F1149" s="300"/>
      <c r="G1149" s="300"/>
      <c r="H1149" s="300"/>
      <c r="I1149" s="300"/>
      <c r="J1149" s="314"/>
      <c r="K1149" s="300"/>
      <c r="L1149" s="291"/>
      <c r="M1149" s="302"/>
      <c r="N1149" s="301"/>
      <c r="O1149" s="301"/>
      <c r="P1149" s="301"/>
      <c r="Q1149" s="303"/>
      <c r="S1149" s="90"/>
      <c r="T1149" s="90"/>
    </row>
    <row r="1150" spans="1:20" ht="12.75">
      <c r="A1150" s="915"/>
      <c r="B1150" s="237">
        <v>7</v>
      </c>
      <c r="C1150" s="284"/>
      <c r="D1150" s="237"/>
      <c r="E1150" s="237"/>
      <c r="F1150" s="300"/>
      <c r="G1150" s="300"/>
      <c r="H1150" s="300"/>
      <c r="I1150" s="300"/>
      <c r="J1150" s="314"/>
      <c r="K1150" s="300"/>
      <c r="L1150" s="291"/>
      <c r="M1150" s="302"/>
      <c r="N1150" s="301"/>
      <c r="O1150" s="301"/>
      <c r="P1150" s="301"/>
      <c r="Q1150" s="303"/>
      <c r="S1150" s="90"/>
      <c r="T1150" s="90"/>
    </row>
    <row r="1151" spans="1:20" ht="12.75">
      <c r="A1151" s="915"/>
      <c r="B1151" s="237">
        <v>8</v>
      </c>
      <c r="C1151" s="284"/>
      <c r="D1151" s="237"/>
      <c r="E1151" s="237"/>
      <c r="F1151" s="300"/>
      <c r="G1151" s="300"/>
      <c r="H1151" s="300"/>
      <c r="I1151" s="300"/>
      <c r="J1151" s="314"/>
      <c r="K1151" s="300"/>
      <c r="L1151" s="291"/>
      <c r="M1151" s="302"/>
      <c r="N1151" s="301"/>
      <c r="O1151" s="301"/>
      <c r="P1151" s="301"/>
      <c r="Q1151" s="303"/>
      <c r="S1151" s="90"/>
      <c r="T1151" s="90"/>
    </row>
    <row r="1152" spans="1:20" ht="12.75">
      <c r="A1152" s="915"/>
      <c r="B1152" s="237">
        <v>9</v>
      </c>
      <c r="C1152" s="284"/>
      <c r="D1152" s="237"/>
      <c r="E1152" s="237"/>
      <c r="F1152" s="300"/>
      <c r="G1152" s="300"/>
      <c r="H1152" s="300"/>
      <c r="I1152" s="300"/>
      <c r="J1152" s="314"/>
      <c r="K1152" s="300"/>
      <c r="L1152" s="291"/>
      <c r="M1152" s="302"/>
      <c r="N1152" s="301"/>
      <c r="O1152" s="301"/>
      <c r="P1152" s="301"/>
      <c r="Q1152" s="303"/>
      <c r="S1152" s="90"/>
      <c r="T1152" s="90"/>
    </row>
    <row r="1153" spans="1:20" ht="13.5" thickBot="1">
      <c r="A1153" s="916"/>
      <c r="B1153" s="251">
        <v>10</v>
      </c>
      <c r="C1153" s="365"/>
      <c r="D1153" s="251"/>
      <c r="E1153" s="251"/>
      <c r="F1153" s="304"/>
      <c r="G1153" s="304"/>
      <c r="H1153" s="304"/>
      <c r="I1153" s="304"/>
      <c r="J1153" s="293"/>
      <c r="K1153" s="304"/>
      <c r="L1153" s="293"/>
      <c r="M1153" s="306"/>
      <c r="N1153" s="305"/>
      <c r="O1153" s="305"/>
      <c r="P1153" s="305"/>
      <c r="Q1153" s="307"/>
      <c r="S1153" s="90"/>
      <c r="T1153" s="90"/>
    </row>
    <row r="1154" spans="19:20" ht="13.5" customHeight="1">
      <c r="S1154" s="90"/>
      <c r="T1154" s="90"/>
    </row>
    <row r="1155" spans="19:20" ht="13.5" customHeight="1">
      <c r="S1155" s="90"/>
      <c r="T1155" s="90"/>
    </row>
    <row r="1156" spans="19:20" ht="12.75">
      <c r="S1156" s="90"/>
      <c r="T1156" s="90"/>
    </row>
    <row r="1157" spans="19:20" ht="12.75">
      <c r="S1157" s="90"/>
      <c r="T1157" s="90"/>
    </row>
    <row r="1158" spans="19:20" ht="12.75">
      <c r="S1158" s="90"/>
      <c r="T1158" s="90"/>
    </row>
    <row r="1159" spans="19:20" ht="12.75">
      <c r="S1159" s="90"/>
      <c r="T1159" s="90"/>
    </row>
    <row r="1160" spans="1:20" ht="15">
      <c r="A1160" s="906" t="s">
        <v>69</v>
      </c>
      <c r="B1160" s="906"/>
      <c r="C1160" s="906"/>
      <c r="D1160" s="906"/>
      <c r="E1160" s="906"/>
      <c r="F1160" s="906"/>
      <c r="G1160" s="906"/>
      <c r="H1160" s="906"/>
      <c r="I1160" s="906"/>
      <c r="J1160" s="906"/>
      <c r="K1160" s="906"/>
      <c r="L1160" s="906"/>
      <c r="M1160" s="906"/>
      <c r="N1160" s="906"/>
      <c r="O1160" s="906"/>
      <c r="P1160" s="906"/>
      <c r="Q1160" s="906"/>
      <c r="S1160" s="90"/>
      <c r="T1160" s="90"/>
    </row>
    <row r="1161" spans="1:20" ht="13.5" thickBot="1">
      <c r="A1161" s="883" t="s">
        <v>827</v>
      </c>
      <c r="B1161" s="883"/>
      <c r="C1161" s="883"/>
      <c r="D1161" s="883"/>
      <c r="E1161" s="883"/>
      <c r="F1161" s="883"/>
      <c r="G1161" s="883"/>
      <c r="H1161" s="883"/>
      <c r="I1161" s="883"/>
      <c r="J1161" s="883"/>
      <c r="K1161" s="883"/>
      <c r="L1161" s="883"/>
      <c r="M1161" s="883"/>
      <c r="N1161" s="883"/>
      <c r="O1161" s="883"/>
      <c r="P1161" s="883"/>
      <c r="Q1161" s="883"/>
      <c r="S1161" s="90"/>
      <c r="T1161" s="90"/>
    </row>
    <row r="1162" spans="1:20" ht="12.75" customHeight="1">
      <c r="A1162" s="887" t="s">
        <v>1</v>
      </c>
      <c r="B1162" s="889" t="s">
        <v>0</v>
      </c>
      <c r="C1162" s="857" t="s">
        <v>2</v>
      </c>
      <c r="D1162" s="857" t="s">
        <v>3</v>
      </c>
      <c r="E1162" s="857" t="s">
        <v>13</v>
      </c>
      <c r="F1162" s="870" t="s">
        <v>14</v>
      </c>
      <c r="G1162" s="871"/>
      <c r="H1162" s="871"/>
      <c r="I1162" s="872"/>
      <c r="J1162" s="857" t="s">
        <v>4</v>
      </c>
      <c r="K1162" s="857" t="s">
        <v>15</v>
      </c>
      <c r="L1162" s="857" t="s">
        <v>5</v>
      </c>
      <c r="M1162" s="857" t="s">
        <v>6</v>
      </c>
      <c r="N1162" s="857" t="s">
        <v>16</v>
      </c>
      <c r="O1162" s="907" t="s">
        <v>17</v>
      </c>
      <c r="P1162" s="857" t="s">
        <v>25</v>
      </c>
      <c r="Q1162" s="885" t="s">
        <v>26</v>
      </c>
      <c r="S1162" s="90"/>
      <c r="T1162" s="90"/>
    </row>
    <row r="1163" spans="1:20" s="2" customFormat="1" ht="33.75">
      <c r="A1163" s="888"/>
      <c r="B1163" s="890"/>
      <c r="C1163" s="891"/>
      <c r="D1163" s="858"/>
      <c r="E1163" s="858"/>
      <c r="F1163" s="36" t="s">
        <v>18</v>
      </c>
      <c r="G1163" s="36" t="s">
        <v>19</v>
      </c>
      <c r="H1163" s="36" t="s">
        <v>20</v>
      </c>
      <c r="I1163" s="36" t="s">
        <v>21</v>
      </c>
      <c r="J1163" s="858"/>
      <c r="K1163" s="858"/>
      <c r="L1163" s="858"/>
      <c r="M1163" s="858"/>
      <c r="N1163" s="858"/>
      <c r="O1163" s="908"/>
      <c r="P1163" s="858"/>
      <c r="Q1163" s="886"/>
      <c r="S1163" s="90"/>
      <c r="T1163" s="90"/>
    </row>
    <row r="1164" spans="1:20" s="3" customFormat="1" ht="13.5" customHeight="1" thickBot="1">
      <c r="A1164" s="901"/>
      <c r="B1164" s="902"/>
      <c r="C1164" s="903"/>
      <c r="D1164" s="60" t="s">
        <v>7</v>
      </c>
      <c r="E1164" s="60" t="s">
        <v>8</v>
      </c>
      <c r="F1164" s="60" t="s">
        <v>9</v>
      </c>
      <c r="G1164" s="60" t="s">
        <v>9</v>
      </c>
      <c r="H1164" s="60" t="s">
        <v>9</v>
      </c>
      <c r="I1164" s="60" t="s">
        <v>9</v>
      </c>
      <c r="J1164" s="60" t="s">
        <v>22</v>
      </c>
      <c r="K1164" s="60" t="s">
        <v>9</v>
      </c>
      <c r="L1164" s="60" t="s">
        <v>22</v>
      </c>
      <c r="M1164" s="60" t="s">
        <v>133</v>
      </c>
      <c r="N1164" s="60" t="s">
        <v>10</v>
      </c>
      <c r="O1164" s="60" t="s">
        <v>134</v>
      </c>
      <c r="P1164" s="61" t="s">
        <v>27</v>
      </c>
      <c r="Q1164" s="62" t="s">
        <v>28</v>
      </c>
      <c r="S1164" s="90"/>
      <c r="T1164" s="90"/>
    </row>
    <row r="1165" spans="1:20" s="3" customFormat="1" ht="13.5" customHeight="1">
      <c r="A1165" s="854" t="s">
        <v>51</v>
      </c>
      <c r="B1165" s="356"/>
      <c r="C1165" s="64" t="s">
        <v>859</v>
      </c>
      <c r="D1165" s="63">
        <v>11</v>
      </c>
      <c r="E1165" s="63">
        <v>2011</v>
      </c>
      <c r="F1165" s="255">
        <f>G1165+H1165+I1165</f>
        <v>7.3659998</v>
      </c>
      <c r="G1165" s="255">
        <f>12.51*53.68/1000</f>
        <v>0.6715367999999999</v>
      </c>
      <c r="H1165" s="255">
        <v>1.76</v>
      </c>
      <c r="I1165" s="255">
        <v>4.934463</v>
      </c>
      <c r="J1165" s="96">
        <v>708.6</v>
      </c>
      <c r="K1165" s="255">
        <f>I1165</f>
        <v>4.934463</v>
      </c>
      <c r="L1165" s="96">
        <f>J1165</f>
        <v>708.6</v>
      </c>
      <c r="M1165" s="257">
        <f>K1165/L1165</f>
        <v>0.006963679085520745</v>
      </c>
      <c r="N1165" s="256">
        <f>330*1.09</f>
        <v>359.70000000000005</v>
      </c>
      <c r="O1165" s="256">
        <f>M1165*N1165</f>
        <v>2.5048353670618124</v>
      </c>
      <c r="P1165" s="256">
        <f>M1165*60*1000</f>
        <v>417.82074513124473</v>
      </c>
      <c r="Q1165" s="259">
        <f>P1165*N1165/1000</f>
        <v>150.29012202370873</v>
      </c>
      <c r="S1165" s="90"/>
      <c r="T1165" s="90"/>
    </row>
    <row r="1166" spans="1:20" s="3" customFormat="1" ht="13.5" customHeight="1">
      <c r="A1166" s="855"/>
      <c r="B1166" s="126"/>
      <c r="C1166" s="264"/>
      <c r="D1166" s="265"/>
      <c r="E1166" s="265"/>
      <c r="F1166" s="382"/>
      <c r="G1166" s="382"/>
      <c r="H1166" s="382"/>
      <c r="I1166" s="382"/>
      <c r="J1166" s="384"/>
      <c r="K1166" s="382"/>
      <c r="L1166" s="384"/>
      <c r="M1166" s="265"/>
      <c r="N1166" s="265"/>
      <c r="O1166" s="265"/>
      <c r="P1166" s="265"/>
      <c r="Q1166" s="359"/>
      <c r="S1166" s="90"/>
      <c r="T1166" s="90"/>
    </row>
    <row r="1167" spans="1:20" s="3" customFormat="1" ht="13.5" customHeight="1">
      <c r="A1167" s="855"/>
      <c r="B1167" s="126"/>
      <c r="C1167" s="264"/>
      <c r="D1167" s="265"/>
      <c r="E1167" s="265"/>
      <c r="F1167" s="382"/>
      <c r="G1167" s="382"/>
      <c r="H1167" s="382"/>
      <c r="I1167" s="382"/>
      <c r="J1167" s="384"/>
      <c r="K1167" s="382"/>
      <c r="L1167" s="384"/>
      <c r="M1167" s="265"/>
      <c r="N1167" s="265"/>
      <c r="O1167" s="265"/>
      <c r="P1167" s="265"/>
      <c r="Q1167" s="359"/>
      <c r="S1167" s="90"/>
      <c r="T1167" s="90"/>
    </row>
    <row r="1168" spans="1:20" s="3" customFormat="1" ht="13.5" customHeight="1">
      <c r="A1168" s="855"/>
      <c r="B1168" s="126"/>
      <c r="C1168" s="264"/>
      <c r="D1168" s="265"/>
      <c r="E1168" s="265"/>
      <c r="F1168" s="382"/>
      <c r="G1168" s="382"/>
      <c r="H1168" s="382"/>
      <c r="I1168" s="382"/>
      <c r="J1168" s="384"/>
      <c r="K1168" s="382"/>
      <c r="L1168" s="384"/>
      <c r="M1168" s="265"/>
      <c r="N1168" s="265"/>
      <c r="O1168" s="265"/>
      <c r="P1168" s="265"/>
      <c r="Q1168" s="359"/>
      <c r="S1168" s="90"/>
      <c r="T1168" s="90"/>
    </row>
    <row r="1169" spans="1:20" s="3" customFormat="1" ht="13.5" customHeight="1">
      <c r="A1169" s="855"/>
      <c r="B1169" s="126"/>
      <c r="C1169" s="264"/>
      <c r="D1169" s="265"/>
      <c r="E1169" s="265"/>
      <c r="F1169" s="382"/>
      <c r="G1169" s="382"/>
      <c r="H1169" s="382"/>
      <c r="I1169" s="382"/>
      <c r="J1169" s="384"/>
      <c r="K1169" s="382"/>
      <c r="L1169" s="384"/>
      <c r="M1169" s="265"/>
      <c r="N1169" s="265"/>
      <c r="O1169" s="265"/>
      <c r="P1169" s="265"/>
      <c r="Q1169" s="359"/>
      <c r="S1169" s="90"/>
      <c r="T1169" s="90"/>
    </row>
    <row r="1170" spans="1:20" s="3" customFormat="1" ht="13.5" customHeight="1" thickBot="1">
      <c r="A1170" s="856"/>
      <c r="B1170" s="177"/>
      <c r="C1170" s="357"/>
      <c r="D1170" s="358"/>
      <c r="E1170" s="358"/>
      <c r="F1170" s="383"/>
      <c r="G1170" s="383"/>
      <c r="H1170" s="383"/>
      <c r="I1170" s="383"/>
      <c r="J1170" s="385"/>
      <c r="K1170" s="383"/>
      <c r="L1170" s="385"/>
      <c r="M1170" s="358"/>
      <c r="N1170" s="358"/>
      <c r="O1170" s="358"/>
      <c r="P1170" s="358"/>
      <c r="Q1170" s="360"/>
      <c r="S1170" s="90"/>
      <c r="T1170" s="90"/>
    </row>
    <row r="1171" spans="1:20" ht="12.75" customHeight="1">
      <c r="A1171" s="897" t="s">
        <v>12</v>
      </c>
      <c r="B1171" s="83">
        <v>1</v>
      </c>
      <c r="C1171" s="198" t="s">
        <v>860</v>
      </c>
      <c r="D1171" s="83">
        <v>20</v>
      </c>
      <c r="E1171" s="83">
        <v>1989</v>
      </c>
      <c r="F1171" s="221">
        <f aca="true" t="shared" si="206" ref="F1171:F1180">G1171+H1171+I1171</f>
        <v>17.10749848</v>
      </c>
      <c r="G1171" s="221">
        <f>31.236*53.68/1000</f>
        <v>1.6767484799999999</v>
      </c>
      <c r="H1171" s="221">
        <v>3.425</v>
      </c>
      <c r="I1171" s="221">
        <v>12.00575</v>
      </c>
      <c r="J1171" s="372">
        <v>1048.7</v>
      </c>
      <c r="K1171" s="221">
        <f aca="true" t="shared" si="207" ref="K1171:K1180">I1171</f>
        <v>12.00575</v>
      </c>
      <c r="L1171" s="372">
        <f aca="true" t="shared" si="208" ref="L1171:L1180">J1171</f>
        <v>1048.7</v>
      </c>
      <c r="M1171" s="231">
        <f aca="true" t="shared" si="209" ref="M1171:M1180">K1171/L1171</f>
        <v>0.011448221607704777</v>
      </c>
      <c r="N1171" s="316">
        <f aca="true" t="shared" si="210" ref="N1171:N1180">330*1.09</f>
        <v>359.70000000000005</v>
      </c>
      <c r="O1171" s="181">
        <f aca="true" t="shared" si="211" ref="O1171:O1180">M1171*N1171</f>
        <v>4.117925312291408</v>
      </c>
      <c r="P1171" s="181">
        <f aca="true" t="shared" si="212" ref="P1171:P1180">M1171*60*1000</f>
        <v>686.8932964622866</v>
      </c>
      <c r="Q1171" s="317">
        <f aca="true" t="shared" si="213" ref="Q1171:Q1180">P1171*N1171/1000</f>
        <v>247.0755187374845</v>
      </c>
      <c r="R1171" s="6"/>
      <c r="S1171" s="90"/>
      <c r="T1171" s="90"/>
    </row>
    <row r="1172" spans="1:20" ht="12.75" customHeight="1">
      <c r="A1172" s="1023"/>
      <c r="B1172" s="41">
        <v>2</v>
      </c>
      <c r="C1172" s="49" t="s">
        <v>861</v>
      </c>
      <c r="D1172" s="41">
        <v>50</v>
      </c>
      <c r="E1172" s="41">
        <v>1972</v>
      </c>
      <c r="F1172" s="189">
        <f t="shared" si="206"/>
        <v>41.194000200000005</v>
      </c>
      <c r="G1172" s="189">
        <f>53.29*53.68/1000</f>
        <v>2.8606072</v>
      </c>
      <c r="H1172" s="189">
        <v>8</v>
      </c>
      <c r="I1172" s="189">
        <v>30.333393</v>
      </c>
      <c r="J1172" s="329">
        <v>2563.1</v>
      </c>
      <c r="K1172" s="189">
        <f t="shared" si="207"/>
        <v>30.333393</v>
      </c>
      <c r="L1172" s="329">
        <f t="shared" si="208"/>
        <v>2563.1</v>
      </c>
      <c r="M1172" s="321">
        <f t="shared" si="209"/>
        <v>0.011834650618391791</v>
      </c>
      <c r="N1172" s="322">
        <f t="shared" si="210"/>
        <v>359.70000000000005</v>
      </c>
      <c r="O1172" s="322">
        <f t="shared" si="211"/>
        <v>4.256923827435528</v>
      </c>
      <c r="P1172" s="322">
        <f t="shared" si="212"/>
        <v>710.0790371035075</v>
      </c>
      <c r="Q1172" s="323">
        <f t="shared" si="213"/>
        <v>255.4154296461317</v>
      </c>
      <c r="R1172" s="6"/>
      <c r="S1172" s="90"/>
      <c r="T1172" s="90"/>
    </row>
    <row r="1173" spans="1:20" ht="12.75">
      <c r="A1173" s="1023"/>
      <c r="B1173" s="41">
        <v>3</v>
      </c>
      <c r="C1173" s="49" t="s">
        <v>490</v>
      </c>
      <c r="D1173" s="41">
        <v>30</v>
      </c>
      <c r="E1173" s="41">
        <v>1990</v>
      </c>
      <c r="F1173" s="189">
        <f t="shared" si="206"/>
        <v>27.49100016</v>
      </c>
      <c r="G1173" s="189">
        <f>49.987*53.68/1000</f>
        <v>2.68330216</v>
      </c>
      <c r="H1173" s="189">
        <v>5.1</v>
      </c>
      <c r="I1173" s="189">
        <v>19.707698</v>
      </c>
      <c r="J1173" s="329">
        <v>1607</v>
      </c>
      <c r="K1173" s="189">
        <f t="shared" si="207"/>
        <v>19.707698</v>
      </c>
      <c r="L1173" s="329">
        <f t="shared" si="208"/>
        <v>1607</v>
      </c>
      <c r="M1173" s="321">
        <f t="shared" si="209"/>
        <v>0.01226365774735532</v>
      </c>
      <c r="N1173" s="322">
        <f t="shared" si="210"/>
        <v>359.70000000000005</v>
      </c>
      <c r="O1173" s="322">
        <f t="shared" si="211"/>
        <v>4.411237691723709</v>
      </c>
      <c r="P1173" s="322">
        <f t="shared" si="212"/>
        <v>735.8194648413192</v>
      </c>
      <c r="Q1173" s="323">
        <f t="shared" si="213"/>
        <v>264.6742615034226</v>
      </c>
      <c r="R1173" s="6"/>
      <c r="S1173" s="90"/>
      <c r="T1173" s="90"/>
    </row>
    <row r="1174" spans="1:20" ht="12.75">
      <c r="A1174" s="1023"/>
      <c r="B1174" s="41">
        <v>4</v>
      </c>
      <c r="C1174" s="85" t="s">
        <v>862</v>
      </c>
      <c r="D1174" s="41">
        <v>22</v>
      </c>
      <c r="E1174" s="41">
        <v>1987</v>
      </c>
      <c r="F1174" s="189">
        <f t="shared" si="206"/>
        <v>18.738998799999997</v>
      </c>
      <c r="G1174" s="189">
        <f>33.01*53.68/1000</f>
        <v>1.7719768</v>
      </c>
      <c r="H1174" s="327">
        <v>3.4</v>
      </c>
      <c r="I1174" s="327">
        <v>13.567022</v>
      </c>
      <c r="J1174" s="329">
        <v>1082.63</v>
      </c>
      <c r="K1174" s="189">
        <f t="shared" si="207"/>
        <v>13.567022</v>
      </c>
      <c r="L1174" s="329">
        <f t="shared" si="208"/>
        <v>1082.63</v>
      </c>
      <c r="M1174" s="321">
        <f t="shared" si="209"/>
        <v>0.012531540784940376</v>
      </c>
      <c r="N1174" s="322">
        <f t="shared" si="210"/>
        <v>359.70000000000005</v>
      </c>
      <c r="O1174" s="322">
        <f t="shared" si="211"/>
        <v>4.507595220343053</v>
      </c>
      <c r="P1174" s="322">
        <f t="shared" si="212"/>
        <v>751.8924470964225</v>
      </c>
      <c r="Q1174" s="323">
        <f t="shared" si="213"/>
        <v>270.4557132205832</v>
      </c>
      <c r="R1174" s="6"/>
      <c r="S1174" s="90"/>
      <c r="T1174" s="90"/>
    </row>
    <row r="1175" spans="1:20" ht="12.75">
      <c r="A1175" s="1023"/>
      <c r="B1175" s="41">
        <v>5</v>
      </c>
      <c r="C1175" s="49" t="s">
        <v>492</v>
      </c>
      <c r="D1175" s="41">
        <v>44</v>
      </c>
      <c r="E1175" s="41">
        <v>1966</v>
      </c>
      <c r="F1175" s="189">
        <f t="shared" si="206"/>
        <v>33.0559978</v>
      </c>
      <c r="G1175" s="189">
        <f>50.46*53.68/1000</f>
        <v>2.7086927999999997</v>
      </c>
      <c r="H1175" s="189">
        <v>7.04</v>
      </c>
      <c r="I1175" s="189">
        <v>23.307305</v>
      </c>
      <c r="J1175" s="329">
        <v>1849.2</v>
      </c>
      <c r="K1175" s="189">
        <f t="shared" si="207"/>
        <v>23.307305</v>
      </c>
      <c r="L1175" s="329">
        <f t="shared" si="208"/>
        <v>1849.2</v>
      </c>
      <c r="M1175" s="321">
        <f t="shared" si="209"/>
        <v>0.01260399361886221</v>
      </c>
      <c r="N1175" s="322">
        <f t="shared" si="210"/>
        <v>359.70000000000005</v>
      </c>
      <c r="O1175" s="322">
        <f t="shared" si="211"/>
        <v>4.533656504704738</v>
      </c>
      <c r="P1175" s="322">
        <f t="shared" si="212"/>
        <v>756.2396171317326</v>
      </c>
      <c r="Q1175" s="323">
        <f t="shared" si="213"/>
        <v>272.0193902822843</v>
      </c>
      <c r="R1175" s="6"/>
      <c r="S1175" s="90"/>
      <c r="T1175" s="90"/>
    </row>
    <row r="1176" spans="1:20" ht="12.75">
      <c r="A1176" s="1023"/>
      <c r="B1176" s="41">
        <v>6</v>
      </c>
      <c r="C1176" s="49" t="s">
        <v>491</v>
      </c>
      <c r="D1176" s="41">
        <v>44</v>
      </c>
      <c r="E1176" s="41">
        <v>1968</v>
      </c>
      <c r="F1176" s="189">
        <f t="shared" si="206"/>
        <v>44.7140002</v>
      </c>
      <c r="G1176" s="189">
        <f>62.19*53.68/1000</f>
        <v>3.3383591999999997</v>
      </c>
      <c r="H1176" s="189">
        <v>7.84</v>
      </c>
      <c r="I1176" s="189">
        <v>33.535641</v>
      </c>
      <c r="J1176" s="329">
        <v>2515.7</v>
      </c>
      <c r="K1176" s="189">
        <f t="shared" si="207"/>
        <v>33.535641</v>
      </c>
      <c r="L1176" s="329">
        <f t="shared" si="208"/>
        <v>2515.7</v>
      </c>
      <c r="M1176" s="321">
        <f t="shared" si="209"/>
        <v>0.013330540605000597</v>
      </c>
      <c r="N1176" s="322">
        <f t="shared" si="210"/>
        <v>359.70000000000005</v>
      </c>
      <c r="O1176" s="322">
        <f t="shared" si="211"/>
        <v>4.794995455618715</v>
      </c>
      <c r="P1176" s="322">
        <f t="shared" si="212"/>
        <v>799.8324363000357</v>
      </c>
      <c r="Q1176" s="323">
        <f t="shared" si="213"/>
        <v>287.6997273371229</v>
      </c>
      <c r="R1176" s="6"/>
      <c r="S1176" s="90"/>
      <c r="T1176" s="90"/>
    </row>
    <row r="1177" spans="1:20" ht="12.75">
      <c r="A1177" s="1023"/>
      <c r="B1177" s="41">
        <v>7</v>
      </c>
      <c r="C1177" s="49" t="s">
        <v>863</v>
      </c>
      <c r="D1177" s="41">
        <v>44</v>
      </c>
      <c r="E1177" s="41">
        <v>1970</v>
      </c>
      <c r="F1177" s="189">
        <f t="shared" si="206"/>
        <v>40.8149986</v>
      </c>
      <c r="G1177" s="189">
        <f>48.67*53.68/1000</f>
        <v>2.6126055999999998</v>
      </c>
      <c r="H1177" s="189">
        <v>7.04</v>
      </c>
      <c r="I1177" s="189">
        <v>31.162393</v>
      </c>
      <c r="J1177" s="329">
        <v>2310.7</v>
      </c>
      <c r="K1177" s="189">
        <f t="shared" si="207"/>
        <v>31.162393</v>
      </c>
      <c r="L1177" s="329">
        <f t="shared" si="208"/>
        <v>2310.7</v>
      </c>
      <c r="M1177" s="321">
        <f t="shared" si="209"/>
        <v>0.013486126714848315</v>
      </c>
      <c r="N1177" s="322">
        <f t="shared" si="210"/>
        <v>359.70000000000005</v>
      </c>
      <c r="O1177" s="322">
        <f t="shared" si="211"/>
        <v>4.85095977933094</v>
      </c>
      <c r="P1177" s="322">
        <f t="shared" si="212"/>
        <v>809.1676028908989</v>
      </c>
      <c r="Q1177" s="323">
        <f t="shared" si="213"/>
        <v>291.0575867598564</v>
      </c>
      <c r="S1177" s="90"/>
      <c r="T1177" s="90"/>
    </row>
    <row r="1178" spans="1:20" ht="12.75">
      <c r="A1178" s="1023"/>
      <c r="B1178" s="41">
        <v>8</v>
      </c>
      <c r="C1178" s="49" t="s">
        <v>864</v>
      </c>
      <c r="D1178" s="41">
        <v>22</v>
      </c>
      <c r="E1178" s="41">
        <v>1985</v>
      </c>
      <c r="F1178" s="189">
        <f t="shared" si="206"/>
        <v>21.702002</v>
      </c>
      <c r="G1178" s="189">
        <f>44.9*53.68/1000</f>
        <v>2.410232</v>
      </c>
      <c r="H1178" s="189">
        <v>3.74</v>
      </c>
      <c r="I1178" s="189">
        <v>15.55177</v>
      </c>
      <c r="J1178" s="329">
        <v>1124.8</v>
      </c>
      <c r="K1178" s="189">
        <f t="shared" si="207"/>
        <v>15.55177</v>
      </c>
      <c r="L1178" s="329">
        <f t="shared" si="208"/>
        <v>1124.8</v>
      </c>
      <c r="M1178" s="321">
        <f t="shared" si="209"/>
        <v>0.013826253556187766</v>
      </c>
      <c r="N1178" s="322">
        <f t="shared" si="210"/>
        <v>359.70000000000005</v>
      </c>
      <c r="O1178" s="322">
        <f t="shared" si="211"/>
        <v>4.97330340416074</v>
      </c>
      <c r="P1178" s="322">
        <f t="shared" si="212"/>
        <v>829.5752133712659</v>
      </c>
      <c r="Q1178" s="323">
        <f t="shared" si="213"/>
        <v>298.39820424964444</v>
      </c>
      <c r="S1178" s="90"/>
      <c r="T1178" s="90"/>
    </row>
    <row r="1179" spans="1:20" ht="12.75">
      <c r="A1179" s="1023"/>
      <c r="B1179" s="41">
        <v>9</v>
      </c>
      <c r="C1179" s="85" t="s">
        <v>493</v>
      </c>
      <c r="D1179" s="41">
        <v>22</v>
      </c>
      <c r="E1179" s="41">
        <v>1987</v>
      </c>
      <c r="F1179" s="189">
        <f t="shared" si="206"/>
        <v>24.0869998</v>
      </c>
      <c r="G1179" s="189">
        <f>32.81*53.68/1000</f>
        <v>1.7612408</v>
      </c>
      <c r="H1179" s="189">
        <v>3.80579</v>
      </c>
      <c r="I1179" s="327">
        <v>18.519969</v>
      </c>
      <c r="J1179" s="329">
        <v>1206.54</v>
      </c>
      <c r="K1179" s="189">
        <f t="shared" si="207"/>
        <v>18.519969</v>
      </c>
      <c r="L1179" s="329">
        <f t="shared" si="208"/>
        <v>1206.54</v>
      </c>
      <c r="M1179" s="321">
        <f t="shared" si="209"/>
        <v>0.015349651897160475</v>
      </c>
      <c r="N1179" s="322">
        <f t="shared" si="210"/>
        <v>359.70000000000005</v>
      </c>
      <c r="O1179" s="322">
        <f t="shared" si="211"/>
        <v>5.521269787408624</v>
      </c>
      <c r="P1179" s="322">
        <f t="shared" si="212"/>
        <v>920.9791138296285</v>
      </c>
      <c r="Q1179" s="323">
        <f t="shared" si="213"/>
        <v>331.2761872445174</v>
      </c>
      <c r="S1179" s="90"/>
      <c r="T1179" s="90"/>
    </row>
    <row r="1180" spans="1:20" ht="12.75">
      <c r="A1180" s="1023"/>
      <c r="B1180" s="41">
        <v>10</v>
      </c>
      <c r="C1180" s="49" t="s">
        <v>865</v>
      </c>
      <c r="D1180" s="41">
        <v>9</v>
      </c>
      <c r="E1180" s="41">
        <v>1990</v>
      </c>
      <c r="F1180" s="189">
        <f t="shared" si="206"/>
        <v>9.4649992</v>
      </c>
      <c r="G1180" s="189">
        <f>16.365*53.68/1000</f>
        <v>0.8784732</v>
      </c>
      <c r="H1180" s="189">
        <v>1.44</v>
      </c>
      <c r="I1180" s="189">
        <v>7.146526</v>
      </c>
      <c r="J1180" s="329">
        <v>464.1</v>
      </c>
      <c r="K1180" s="189">
        <f t="shared" si="207"/>
        <v>7.146526</v>
      </c>
      <c r="L1180" s="329">
        <f t="shared" si="208"/>
        <v>464.1</v>
      </c>
      <c r="M1180" s="321">
        <f t="shared" si="209"/>
        <v>0.015398677009265243</v>
      </c>
      <c r="N1180" s="322">
        <f t="shared" si="210"/>
        <v>359.70000000000005</v>
      </c>
      <c r="O1180" s="322">
        <f t="shared" si="211"/>
        <v>5.538904120232709</v>
      </c>
      <c r="P1180" s="322">
        <f t="shared" si="212"/>
        <v>923.9206205559145</v>
      </c>
      <c r="Q1180" s="323">
        <f t="shared" si="213"/>
        <v>332.3342472139625</v>
      </c>
      <c r="S1180" s="90"/>
      <c r="T1180" s="90"/>
    </row>
    <row r="1181" spans="1:20" ht="13.5" thickBot="1">
      <c r="A1181" s="1024"/>
      <c r="B1181" s="46"/>
      <c r="C1181" s="498"/>
      <c r="D1181" s="499"/>
      <c r="E1181" s="499"/>
      <c r="F1181" s="723"/>
      <c r="G1181" s="723"/>
      <c r="H1181" s="723"/>
      <c r="I1181" s="723"/>
      <c r="J1181" s="787"/>
      <c r="K1181" s="711"/>
      <c r="L1181" s="787"/>
      <c r="M1181" s="788"/>
      <c r="N1181" s="711"/>
      <c r="O1181" s="711"/>
      <c r="P1181" s="711"/>
      <c r="Q1181" s="789"/>
      <c r="S1181" s="90"/>
      <c r="T1181" s="90"/>
    </row>
  </sheetData>
  <sheetProtection/>
  <mergeCells count="531">
    <mergeCell ref="A1077:A1084"/>
    <mergeCell ref="A1085:A1092"/>
    <mergeCell ref="A1042:A1051"/>
    <mergeCell ref="A1062:A1069"/>
    <mergeCell ref="D1121:D1122"/>
    <mergeCell ref="P1121:P1122"/>
    <mergeCell ref="Q1121:Q1122"/>
    <mergeCell ref="E1121:E1122"/>
    <mergeCell ref="F1121:I1121"/>
    <mergeCell ref="J1121:J1122"/>
    <mergeCell ref="M1121:M1122"/>
    <mergeCell ref="Q855:Q856"/>
    <mergeCell ref="O1121:O1122"/>
    <mergeCell ref="A1124:A1133"/>
    <mergeCell ref="K1121:K1122"/>
    <mergeCell ref="L1121:L1122"/>
    <mergeCell ref="A1111:A1117"/>
    <mergeCell ref="A1119:Q1119"/>
    <mergeCell ref="A1120:Q1120"/>
    <mergeCell ref="A1121:A1123"/>
    <mergeCell ref="B1121:B1123"/>
    <mergeCell ref="P1162:P1163"/>
    <mergeCell ref="Q1162:Q1163"/>
    <mergeCell ref="A1160:Q1160"/>
    <mergeCell ref="P931:P932"/>
    <mergeCell ref="A1161:Q1161"/>
    <mergeCell ref="F1162:I1162"/>
    <mergeCell ref="A1134:A1143"/>
    <mergeCell ref="A1144:A1153"/>
    <mergeCell ref="N1121:N1122"/>
    <mergeCell ref="C1121:C1123"/>
    <mergeCell ref="A1171:A1181"/>
    <mergeCell ref="J1162:J1163"/>
    <mergeCell ref="K1162:K1163"/>
    <mergeCell ref="L1162:L1163"/>
    <mergeCell ref="M1162:M1163"/>
    <mergeCell ref="A1105:A1110"/>
    <mergeCell ref="B1162:B1164"/>
    <mergeCell ref="C1162:C1164"/>
    <mergeCell ref="D1162:D1163"/>
    <mergeCell ref="E1162:E1163"/>
    <mergeCell ref="O1162:O1163"/>
    <mergeCell ref="A1162:A1164"/>
    <mergeCell ref="K808:K809"/>
    <mergeCell ref="E855:E856"/>
    <mergeCell ref="K855:K856"/>
    <mergeCell ref="N808:N809"/>
    <mergeCell ref="O808:O809"/>
    <mergeCell ref="N1162:N1163"/>
    <mergeCell ref="A831:A840"/>
    <mergeCell ref="A841:A850"/>
    <mergeCell ref="M855:M856"/>
    <mergeCell ref="Q808:Q809"/>
    <mergeCell ref="A853:Q853"/>
    <mergeCell ref="A811:A820"/>
    <mergeCell ref="A821:A830"/>
    <mergeCell ref="L808:L809"/>
    <mergeCell ref="O855:O856"/>
    <mergeCell ref="L855:L856"/>
    <mergeCell ref="J855:J856"/>
    <mergeCell ref="A808:A810"/>
    <mergeCell ref="A888:A897"/>
    <mergeCell ref="A736:A744"/>
    <mergeCell ref="J705:J706"/>
    <mergeCell ref="K705:K706"/>
    <mergeCell ref="F855:I855"/>
    <mergeCell ref="A806:Q806"/>
    <mergeCell ref="A807:Q807"/>
    <mergeCell ref="E808:E809"/>
    <mergeCell ref="N855:N856"/>
    <mergeCell ref="P855:P856"/>
    <mergeCell ref="D855:D856"/>
    <mergeCell ref="A878:A887"/>
    <mergeCell ref="A931:A933"/>
    <mergeCell ref="B855:B857"/>
    <mergeCell ref="C855:C857"/>
    <mergeCell ref="A868:A877"/>
    <mergeCell ref="A901:Q901"/>
    <mergeCell ref="A902:Q902"/>
    <mergeCell ref="A903:A905"/>
    <mergeCell ref="B903:B905"/>
    <mergeCell ref="A1058:Q1058"/>
    <mergeCell ref="J931:J932"/>
    <mergeCell ref="K931:K932"/>
    <mergeCell ref="A930:Q930"/>
    <mergeCell ref="A906:A915"/>
    <mergeCell ref="A954:A963"/>
    <mergeCell ref="A934:A943"/>
    <mergeCell ref="A944:A953"/>
    <mergeCell ref="A1003:A1011"/>
    <mergeCell ref="L705:L706"/>
    <mergeCell ref="C705:C707"/>
    <mergeCell ref="A708:A717"/>
    <mergeCell ref="P705:P706"/>
    <mergeCell ref="A854:Q854"/>
    <mergeCell ref="F808:I808"/>
    <mergeCell ref="J808:J809"/>
    <mergeCell ref="B808:B810"/>
    <mergeCell ref="C808:C810"/>
    <mergeCell ref="D808:D809"/>
    <mergeCell ref="A855:A857"/>
    <mergeCell ref="A858:A867"/>
    <mergeCell ref="O705:O706"/>
    <mergeCell ref="A752:Q752"/>
    <mergeCell ref="Q705:Q706"/>
    <mergeCell ref="A718:A726"/>
    <mergeCell ref="A727:A735"/>
    <mergeCell ref="N705:N706"/>
    <mergeCell ref="M754:M755"/>
    <mergeCell ref="N754:N755"/>
    <mergeCell ref="A753:Q753"/>
    <mergeCell ref="A754:A756"/>
    <mergeCell ref="A705:A707"/>
    <mergeCell ref="P1019:P1020"/>
    <mergeCell ref="Q931:Q932"/>
    <mergeCell ref="P808:P809"/>
    <mergeCell ref="M705:M706"/>
    <mergeCell ref="M808:M809"/>
    <mergeCell ref="K972:K973"/>
    <mergeCell ref="L972:L973"/>
    <mergeCell ref="B931:B933"/>
    <mergeCell ref="C931:C933"/>
    <mergeCell ref="D931:D932"/>
    <mergeCell ref="E931:E932"/>
    <mergeCell ref="L931:L932"/>
    <mergeCell ref="M931:M932"/>
    <mergeCell ref="O931:O932"/>
    <mergeCell ref="F931:I931"/>
    <mergeCell ref="M1019:M1020"/>
    <mergeCell ref="J1019:J1020"/>
    <mergeCell ref="O1019:O1020"/>
    <mergeCell ref="N931:N932"/>
    <mergeCell ref="A970:Q970"/>
    <mergeCell ref="A1070:A1076"/>
    <mergeCell ref="Q1059:Q1060"/>
    <mergeCell ref="K1059:K1060"/>
    <mergeCell ref="B1059:B1061"/>
    <mergeCell ref="N1059:N1060"/>
    <mergeCell ref="O1059:O1060"/>
    <mergeCell ref="P1059:P1060"/>
    <mergeCell ref="M1059:M1060"/>
    <mergeCell ref="J1059:J1060"/>
    <mergeCell ref="A1059:A1061"/>
    <mergeCell ref="E1059:E1060"/>
    <mergeCell ref="F1059:I1059"/>
    <mergeCell ref="C1059:C1061"/>
    <mergeCell ref="D1019:D1020"/>
    <mergeCell ref="E1019:E1020"/>
    <mergeCell ref="F1019:I1019"/>
    <mergeCell ref="B5:B7"/>
    <mergeCell ref="C5:C7"/>
    <mergeCell ref="A5:A7"/>
    <mergeCell ref="A8:A17"/>
    <mergeCell ref="A18:A27"/>
    <mergeCell ref="A28:A37"/>
    <mergeCell ref="D51:D52"/>
    <mergeCell ref="N51:N52"/>
    <mergeCell ref="J5:J6"/>
    <mergeCell ref="K5:K6"/>
    <mergeCell ref="F5:I5"/>
    <mergeCell ref="E5:E6"/>
    <mergeCell ref="A929:Q929"/>
    <mergeCell ref="J51:J52"/>
    <mergeCell ref="K51:K52"/>
    <mergeCell ref="A49:Q49"/>
    <mergeCell ref="A38:A48"/>
    <mergeCell ref="A1:Q1"/>
    <mergeCell ref="L5:L6"/>
    <mergeCell ref="M5:M6"/>
    <mergeCell ref="N5:N6"/>
    <mergeCell ref="P5:P6"/>
    <mergeCell ref="A3:Q3"/>
    <mergeCell ref="A4:Q4"/>
    <mergeCell ref="O5:O6"/>
    <mergeCell ref="D5:D6"/>
    <mergeCell ref="M51:M52"/>
    <mergeCell ref="L51:L52"/>
    <mergeCell ref="Q5:Q6"/>
    <mergeCell ref="P97:P98"/>
    <mergeCell ref="Q97:Q98"/>
    <mergeCell ref="O51:O52"/>
    <mergeCell ref="A50:Q50"/>
    <mergeCell ref="A51:A52"/>
    <mergeCell ref="B51:B52"/>
    <mergeCell ref="C51:C52"/>
    <mergeCell ref="A84:A93"/>
    <mergeCell ref="P190:P191"/>
    <mergeCell ref="A54:A63"/>
    <mergeCell ref="A64:A73"/>
    <mergeCell ref="A74:A83"/>
    <mergeCell ref="Q51:Q52"/>
    <mergeCell ref="P51:P52"/>
    <mergeCell ref="E51:E52"/>
    <mergeCell ref="F51:I51"/>
    <mergeCell ref="N97:N98"/>
    <mergeCell ref="O97:O98"/>
    <mergeCell ref="A190:A192"/>
    <mergeCell ref="B190:B192"/>
    <mergeCell ref="C190:C192"/>
    <mergeCell ref="D190:D191"/>
    <mergeCell ref="E190:E191"/>
    <mergeCell ref="O190:O191"/>
    <mergeCell ref="A130:A139"/>
    <mergeCell ref="L97:L98"/>
    <mergeCell ref="M97:M98"/>
    <mergeCell ref="A606:Q606"/>
    <mergeCell ref="Q190:Q191"/>
    <mergeCell ref="A193:A202"/>
    <mergeCell ref="A203:A212"/>
    <mergeCell ref="A213:A222"/>
    <mergeCell ref="F190:I190"/>
    <mergeCell ref="J190:J191"/>
    <mergeCell ref="L190:L191"/>
    <mergeCell ref="M190:M191"/>
    <mergeCell ref="N190:N191"/>
    <mergeCell ref="A657:Q657"/>
    <mergeCell ref="A658:A660"/>
    <mergeCell ref="O658:O659"/>
    <mergeCell ref="O608:O609"/>
    <mergeCell ref="N658:N659"/>
    <mergeCell ref="A608:A610"/>
    <mergeCell ref="B608:B610"/>
    <mergeCell ref="C608:C610"/>
    <mergeCell ref="D608:D609"/>
    <mergeCell ref="E608:E609"/>
    <mergeCell ref="D705:D706"/>
    <mergeCell ref="A703:Q703"/>
    <mergeCell ref="P658:P659"/>
    <mergeCell ref="F658:I658"/>
    <mergeCell ref="J658:J659"/>
    <mergeCell ref="Q658:Q659"/>
    <mergeCell ref="L658:L659"/>
    <mergeCell ref="A691:A700"/>
    <mergeCell ref="K658:K659"/>
    <mergeCell ref="B705:B707"/>
    <mergeCell ref="A757:A766"/>
    <mergeCell ref="A767:A776"/>
    <mergeCell ref="A777:A786"/>
    <mergeCell ref="A787:A796"/>
    <mergeCell ref="K754:K755"/>
    <mergeCell ref="B754:B756"/>
    <mergeCell ref="C754:C756"/>
    <mergeCell ref="D754:D755"/>
    <mergeCell ref="E754:E755"/>
    <mergeCell ref="J754:J755"/>
    <mergeCell ref="E903:E904"/>
    <mergeCell ref="Q903:Q904"/>
    <mergeCell ref="K903:K904"/>
    <mergeCell ref="L903:L904"/>
    <mergeCell ref="M903:M904"/>
    <mergeCell ref="F903:I903"/>
    <mergeCell ref="P903:P904"/>
    <mergeCell ref="O903:O904"/>
    <mergeCell ref="L1019:L1020"/>
    <mergeCell ref="F1102:I1102"/>
    <mergeCell ref="J1102:J1103"/>
    <mergeCell ref="K1102:K1103"/>
    <mergeCell ref="A1100:Q1100"/>
    <mergeCell ref="A1101:Q1101"/>
    <mergeCell ref="A1102:A1104"/>
    <mergeCell ref="B1019:B1021"/>
    <mergeCell ref="C1019:C1021"/>
    <mergeCell ref="Q1019:Q1020"/>
    <mergeCell ref="A983:A992"/>
    <mergeCell ref="A993:A1002"/>
    <mergeCell ref="A1022:A1031"/>
    <mergeCell ref="A1032:A1041"/>
    <mergeCell ref="L1059:L1060"/>
    <mergeCell ref="A1057:Q1057"/>
    <mergeCell ref="A1017:Q1017"/>
    <mergeCell ref="A1018:Q1018"/>
    <mergeCell ref="A1019:A1021"/>
    <mergeCell ref="N1019:N1020"/>
    <mergeCell ref="L1102:L1103"/>
    <mergeCell ref="M1102:M1103"/>
    <mergeCell ref="N1102:N1103"/>
    <mergeCell ref="O1102:O1103"/>
    <mergeCell ref="P1102:P1103"/>
    <mergeCell ref="Q1102:Q1103"/>
    <mergeCell ref="A607:Q607"/>
    <mergeCell ref="A656:Q656"/>
    <mergeCell ref="B1102:B1104"/>
    <mergeCell ref="C1102:C1104"/>
    <mergeCell ref="D1102:D1103"/>
    <mergeCell ref="E1102:E1103"/>
    <mergeCell ref="Q608:Q609"/>
    <mergeCell ref="A611:A620"/>
    <mergeCell ref="K1019:K1020"/>
    <mergeCell ref="D1059:D1060"/>
    <mergeCell ref="A621:A630"/>
    <mergeCell ref="A631:A640"/>
    <mergeCell ref="A641:A650"/>
    <mergeCell ref="K608:K609"/>
    <mergeCell ref="P608:P609"/>
    <mergeCell ref="F608:I608"/>
    <mergeCell ref="L608:L609"/>
    <mergeCell ref="M608:M609"/>
    <mergeCell ref="J608:J609"/>
    <mergeCell ref="N608:N609"/>
    <mergeCell ref="M658:M659"/>
    <mergeCell ref="L754:L755"/>
    <mergeCell ref="F754:I754"/>
    <mergeCell ref="A704:Q704"/>
    <mergeCell ref="Q754:Q755"/>
    <mergeCell ref="P754:P755"/>
    <mergeCell ref="B658:B660"/>
    <mergeCell ref="C658:C660"/>
    <mergeCell ref="D658:D659"/>
    <mergeCell ref="E658:E659"/>
    <mergeCell ref="A661:A670"/>
    <mergeCell ref="A671:A680"/>
    <mergeCell ref="A681:A690"/>
    <mergeCell ref="J903:J904"/>
    <mergeCell ref="N903:N904"/>
    <mergeCell ref="O754:O755"/>
    <mergeCell ref="E705:E706"/>
    <mergeCell ref="F705:I705"/>
    <mergeCell ref="C903:C905"/>
    <mergeCell ref="D903:D904"/>
    <mergeCell ref="Q972:Q973"/>
    <mergeCell ref="A95:Q95"/>
    <mergeCell ref="A96:Q96"/>
    <mergeCell ref="A97:A98"/>
    <mergeCell ref="B97:B98"/>
    <mergeCell ref="C97:C98"/>
    <mergeCell ref="A971:Q971"/>
    <mergeCell ref="A972:A974"/>
    <mergeCell ref="B972:B974"/>
    <mergeCell ref="C972:C974"/>
    <mergeCell ref="M972:M973"/>
    <mergeCell ref="N972:N973"/>
    <mergeCell ref="O972:O973"/>
    <mergeCell ref="P972:P973"/>
    <mergeCell ref="D972:D973"/>
    <mergeCell ref="E972:E973"/>
    <mergeCell ref="F972:I972"/>
    <mergeCell ref="J972:J973"/>
    <mergeCell ref="E97:E98"/>
    <mergeCell ref="F97:I97"/>
    <mergeCell ref="J97:J98"/>
    <mergeCell ref="K97:K98"/>
    <mergeCell ref="A235:Q235"/>
    <mergeCell ref="D97:D98"/>
    <mergeCell ref="A100:A109"/>
    <mergeCell ref="A110:A119"/>
    <mergeCell ref="A120:A129"/>
    <mergeCell ref="O143:O144"/>
    <mergeCell ref="P237:P238"/>
    <mergeCell ref="Q237:Q238"/>
    <mergeCell ref="D237:D238"/>
    <mergeCell ref="E237:E238"/>
    <mergeCell ref="F237:I237"/>
    <mergeCell ref="J237:J238"/>
    <mergeCell ref="K237:K238"/>
    <mergeCell ref="L237:L238"/>
    <mergeCell ref="M237:M238"/>
    <mergeCell ref="N237:N238"/>
    <mergeCell ref="P286:P287"/>
    <mergeCell ref="Q286:Q287"/>
    <mergeCell ref="M286:M287"/>
    <mergeCell ref="A284:Q284"/>
    <mergeCell ref="A285:Q285"/>
    <mergeCell ref="N286:N287"/>
    <mergeCell ref="L286:L287"/>
    <mergeCell ref="D286:D287"/>
    <mergeCell ref="O237:O238"/>
    <mergeCell ref="A240:A249"/>
    <mergeCell ref="A250:A259"/>
    <mergeCell ref="A260:A269"/>
    <mergeCell ref="A237:A239"/>
    <mergeCell ref="B237:B239"/>
    <mergeCell ref="C237:C239"/>
    <mergeCell ref="E335:E336"/>
    <mergeCell ref="F335:I335"/>
    <mergeCell ref="O286:O287"/>
    <mergeCell ref="A286:A288"/>
    <mergeCell ref="B286:B288"/>
    <mergeCell ref="C286:C288"/>
    <mergeCell ref="A307:A316"/>
    <mergeCell ref="A317:A326"/>
    <mergeCell ref="J286:J287"/>
    <mergeCell ref="K286:K287"/>
    <mergeCell ref="N335:N336"/>
    <mergeCell ref="O335:O336"/>
    <mergeCell ref="E286:E287"/>
    <mergeCell ref="F286:I286"/>
    <mergeCell ref="A333:Q333"/>
    <mergeCell ref="A334:Q334"/>
    <mergeCell ref="A335:A337"/>
    <mergeCell ref="B335:B337"/>
    <mergeCell ref="C335:C337"/>
    <mergeCell ref="D335:D336"/>
    <mergeCell ref="P335:P336"/>
    <mergeCell ref="Q335:Q336"/>
    <mergeCell ref="A338:A347"/>
    <mergeCell ref="A348:A357"/>
    <mergeCell ref="A358:A367"/>
    <mergeCell ref="A368:A377"/>
    <mergeCell ref="J335:J336"/>
    <mergeCell ref="K335:K336"/>
    <mergeCell ref="L335:L336"/>
    <mergeCell ref="M335:M336"/>
    <mergeCell ref="A382:Q382"/>
    <mergeCell ref="A383:Q383"/>
    <mergeCell ref="N384:N385"/>
    <mergeCell ref="O384:O385"/>
    <mergeCell ref="A384:A386"/>
    <mergeCell ref="B384:B386"/>
    <mergeCell ref="C384:C386"/>
    <mergeCell ref="D384:D385"/>
    <mergeCell ref="E384:E385"/>
    <mergeCell ref="F384:I384"/>
    <mergeCell ref="P384:P385"/>
    <mergeCell ref="Q384:Q385"/>
    <mergeCell ref="A387:A394"/>
    <mergeCell ref="A395:A402"/>
    <mergeCell ref="A403:A410"/>
    <mergeCell ref="J384:J385"/>
    <mergeCell ref="K384:K385"/>
    <mergeCell ref="L384:L385"/>
    <mergeCell ref="M384:M385"/>
    <mergeCell ref="A417:Q417"/>
    <mergeCell ref="A418:Q418"/>
    <mergeCell ref="A419:A421"/>
    <mergeCell ref="B419:B421"/>
    <mergeCell ref="C419:C421"/>
    <mergeCell ref="D419:D420"/>
    <mergeCell ref="E419:E420"/>
    <mergeCell ref="F419:I419"/>
    <mergeCell ref="J419:J420"/>
    <mergeCell ref="K419:K420"/>
    <mergeCell ref="L419:L420"/>
    <mergeCell ref="M419:M420"/>
    <mergeCell ref="N419:N420"/>
    <mergeCell ref="O419:O420"/>
    <mergeCell ref="P419:P420"/>
    <mergeCell ref="Q419:Q420"/>
    <mergeCell ref="A422:A431"/>
    <mergeCell ref="A432:A441"/>
    <mergeCell ref="A442:A451"/>
    <mergeCell ref="A452:A461"/>
    <mergeCell ref="A463:Q463"/>
    <mergeCell ref="A464:Q464"/>
    <mergeCell ref="M465:M466"/>
    <mergeCell ref="N465:N466"/>
    <mergeCell ref="O465:O466"/>
    <mergeCell ref="A465:A467"/>
    <mergeCell ref="B465:B467"/>
    <mergeCell ref="C465:C467"/>
    <mergeCell ref="D465:D466"/>
    <mergeCell ref="E465:E466"/>
    <mergeCell ref="F465:I465"/>
    <mergeCell ref="K512:K513"/>
    <mergeCell ref="P465:P466"/>
    <mergeCell ref="Q465:Q466"/>
    <mergeCell ref="A468:A477"/>
    <mergeCell ref="A478:A487"/>
    <mergeCell ref="A488:A497"/>
    <mergeCell ref="A498:A507"/>
    <mergeCell ref="J465:J466"/>
    <mergeCell ref="K465:K466"/>
    <mergeCell ref="L465:L466"/>
    <mergeCell ref="O560:O561"/>
    <mergeCell ref="Q512:Q513"/>
    <mergeCell ref="A510:Q510"/>
    <mergeCell ref="A511:Q511"/>
    <mergeCell ref="A512:A514"/>
    <mergeCell ref="B512:B514"/>
    <mergeCell ref="C512:C514"/>
    <mergeCell ref="D512:D513"/>
    <mergeCell ref="E512:E513"/>
    <mergeCell ref="F512:I512"/>
    <mergeCell ref="A535:A544"/>
    <mergeCell ref="A545:A554"/>
    <mergeCell ref="A558:Q558"/>
    <mergeCell ref="A559:Q559"/>
    <mergeCell ref="L512:L513"/>
    <mergeCell ref="M512:M513"/>
    <mergeCell ref="N512:N513"/>
    <mergeCell ref="O512:O513"/>
    <mergeCell ref="P512:P513"/>
    <mergeCell ref="J512:J513"/>
    <mergeCell ref="A297:A306"/>
    <mergeCell ref="P560:P561"/>
    <mergeCell ref="A560:A562"/>
    <mergeCell ref="B560:B562"/>
    <mergeCell ref="C560:C562"/>
    <mergeCell ref="D560:D561"/>
    <mergeCell ref="E560:E561"/>
    <mergeCell ref="F560:I560"/>
    <mergeCell ref="A515:A524"/>
    <mergeCell ref="A525:A534"/>
    <mergeCell ref="Q560:Q561"/>
    <mergeCell ref="A563:A572"/>
    <mergeCell ref="A573:A582"/>
    <mergeCell ref="A583:A592"/>
    <mergeCell ref="A593:A602"/>
    <mergeCell ref="J560:J561"/>
    <mergeCell ref="K560:K561"/>
    <mergeCell ref="L560:L561"/>
    <mergeCell ref="M560:M561"/>
    <mergeCell ref="N560:N561"/>
    <mergeCell ref="Q143:Q144"/>
    <mergeCell ref="A141:Q141"/>
    <mergeCell ref="A142:Q142"/>
    <mergeCell ref="A143:A145"/>
    <mergeCell ref="B143:B145"/>
    <mergeCell ref="C143:C145"/>
    <mergeCell ref="D143:D144"/>
    <mergeCell ref="M143:M144"/>
    <mergeCell ref="J143:J144"/>
    <mergeCell ref="K143:K144"/>
    <mergeCell ref="N143:N144"/>
    <mergeCell ref="A289:A296"/>
    <mergeCell ref="A146:A155"/>
    <mergeCell ref="A156:A165"/>
    <mergeCell ref="A166:A175"/>
    <mergeCell ref="A176:A185"/>
    <mergeCell ref="A236:Q236"/>
    <mergeCell ref="A189:Q189"/>
    <mergeCell ref="P143:P144"/>
    <mergeCell ref="A975:A982"/>
    <mergeCell ref="A1165:A1170"/>
    <mergeCell ref="L143:L144"/>
    <mergeCell ref="A270:A279"/>
    <mergeCell ref="A188:Q188"/>
    <mergeCell ref="A223:A232"/>
    <mergeCell ref="K190:K191"/>
    <mergeCell ref="A916:A925"/>
    <mergeCell ref="E143:E144"/>
    <mergeCell ref="F143:I143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2011-05-24T07:22:09Z</cp:lastPrinted>
  <dcterms:created xsi:type="dcterms:W3CDTF">2007-12-03T08:09:16Z</dcterms:created>
  <dcterms:modified xsi:type="dcterms:W3CDTF">2012-12-13T13:27:07Z</dcterms:modified>
  <cp:category/>
  <cp:version/>
  <cp:contentType/>
  <cp:contentStatus/>
</cp:coreProperties>
</file>