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Birželis" sheetId="1" r:id="rId1"/>
  </sheets>
  <definedNames/>
  <calcPr fullCalcOnLoad="1"/>
</workbook>
</file>

<file path=xl/sharedStrings.xml><?xml version="1.0" encoding="utf-8"?>
<sst xmlns="http://schemas.openxmlformats.org/spreadsheetml/2006/main" count="819" uniqueCount="671">
  <si>
    <t>Nr.</t>
  </si>
  <si>
    <t>Pastatų grupės pagal šilumos suvartojimą</t>
  </si>
  <si>
    <t>Adresas</t>
  </si>
  <si>
    <t>Butų sk.</t>
  </si>
  <si>
    <t>Staty-bos metai</t>
  </si>
  <si>
    <t>Butų 
plotas</t>
  </si>
  <si>
    <t>vnt.</t>
  </si>
  <si>
    <t>metai</t>
  </si>
  <si>
    <t>MWh</t>
  </si>
  <si>
    <t>Namo plotas</t>
  </si>
  <si>
    <t>kWh/mėn./butui</t>
  </si>
  <si>
    <t>Šilumos norminis suvartojimas pagal butų karšto vandens skaitiklių rodmenų deklaravimą</t>
  </si>
  <si>
    <t xml:space="preserve">Šilumos norminis suvartojimas pagal įvadinį šalto vandens skaitiklį, </t>
  </si>
  <si>
    <t>Šalto vandens suvartojimas pagal įvadinį skaitiklį,</t>
  </si>
  <si>
    <t>t.sk karšto vandens temperatūros palaikymui vadovaujantis butų deklaruotais suvartotais KV kiekiais (I-P)</t>
  </si>
  <si>
    <t>t.sk karšto vandens temperatūros palaikymui vadovaujantis įvadinio šalto vandens skaitiklio rodmenimis (I-N)</t>
  </si>
  <si>
    <t>t.sk karšto vandens temperatūros palaikymui pagal normas</t>
  </si>
  <si>
    <t xml:space="preserve">t.sk. karštam vandeniui ruošti 
</t>
  </si>
  <si>
    <t>Suvartotas šilumos  kiekis pagal įvadinio apskaitos prietaiso rodmenis</t>
  </si>
  <si>
    <t>Suvartoto karšto 
vandens kiekis pagal butų deklaravimą</t>
  </si>
  <si>
    <t>Daugiabučio namo suvartotos šilumos ir vandens kiekiai</t>
  </si>
  <si>
    <t>Šilumos kiekis k.v. temperatūros palaikymui, kiekis (kWh) 1 butui per mėn.  (gyvatukas)</t>
  </si>
  <si>
    <r>
      <t xml:space="preserve">Šilumos kiekis k.v. temperatūros palaikymui, kiekis (kWh) 1 butui per mėn. </t>
    </r>
    <r>
      <rPr>
        <sz val="8"/>
        <color indexed="10"/>
        <rFont val="Arial"/>
        <family val="2"/>
      </rPr>
      <t xml:space="preserve"> (gyvatukas) pagal normas </t>
    </r>
  </si>
  <si>
    <r>
      <t xml:space="preserve">Šilumos kiekis k.v. temperatūros palaikymui, kiekis (kWh) 1 butui per mėn. </t>
    </r>
    <r>
      <rPr>
        <sz val="8"/>
        <color indexed="10"/>
        <rFont val="Arial"/>
        <family val="2"/>
      </rPr>
      <t xml:space="preserve"> (gyvatukas) priskaičiuotinas pagal L stulpelio poziciją</t>
    </r>
  </si>
  <si>
    <r>
      <t xml:space="preserve">Šilumos kiekis k.v. temperatūros palaikymui, kiekis (kWh) 1 butui per mėn. </t>
    </r>
    <r>
      <rPr>
        <sz val="8"/>
        <color indexed="10"/>
        <rFont val="Arial"/>
        <family val="2"/>
      </rPr>
      <t xml:space="preserve"> (gyvatukas) priskaičiuotinas pagal K stulpelio poziciją</t>
    </r>
  </si>
  <si>
    <t>Karšto vandens tiekėjo netektys dėl karšto vandens temperatūros palaikymo 
(L-J)</t>
  </si>
  <si>
    <t>Karšto vandens tiekėjo netektys dėl "nepaskirstytos" šilumos (N-P)</t>
  </si>
  <si>
    <t xml:space="preserve">Karšto vandens tiekėjo netektys dėl "nepaskirstyto geriamojo vandens (KV), (O-M)
</t>
  </si>
  <si>
    <t>iki 1992</t>
  </si>
  <si>
    <r>
      <t>m</t>
    </r>
    <r>
      <rPr>
        <i/>
        <vertAlign val="superscript"/>
        <sz val="8"/>
        <rFont val="Arial"/>
        <family val="2"/>
      </rPr>
      <t>2</t>
    </r>
  </si>
  <si>
    <r>
      <t>m</t>
    </r>
    <r>
      <rPr>
        <i/>
        <vertAlign val="superscript"/>
        <sz val="8"/>
        <rFont val="Arial"/>
        <family val="2"/>
      </rPr>
      <t>3</t>
    </r>
  </si>
  <si>
    <t>Kranto 43, Panevėžys</t>
  </si>
  <si>
    <t>Marijonų 43, Panevėžys</t>
  </si>
  <si>
    <t>Vaižganto 13, Panevėžys</t>
  </si>
  <si>
    <t>Ramygalos 15, Panevėžys</t>
  </si>
  <si>
    <t>Laisvės a 4, Panevėžys</t>
  </si>
  <si>
    <t>Ukmergės 47, Panevėžys</t>
  </si>
  <si>
    <t>Nevėžio 24, Panevėžys</t>
  </si>
  <si>
    <t>Laisvės a 7, Panevėžys</t>
  </si>
  <si>
    <t>Kisino 5, Panevėžys</t>
  </si>
  <si>
    <t>Marijonų 39, Panevėžys</t>
  </si>
  <si>
    <t>Janonio 8+10, Panevėžys</t>
  </si>
  <si>
    <t>Gedimino g. 111, Kaišiadorys</t>
  </si>
  <si>
    <t>Ežero g. 5, Utena</t>
  </si>
  <si>
    <t>Kęstučio g. 6, Utena</t>
  </si>
  <si>
    <t>Basanavičiaus g. 108, Utena</t>
  </si>
  <si>
    <t>Aušros g. 28, Utena</t>
  </si>
  <si>
    <t>Aušros g. 82, Utena</t>
  </si>
  <si>
    <t>Aušros g. 93 I korp., Utena</t>
  </si>
  <si>
    <t>Sviliškių g. 4,6, Vilnius</t>
  </si>
  <si>
    <t>Pajautos g. 13, Vilnius</t>
  </si>
  <si>
    <t>Žirmūnų g. 3, Vilnius</t>
  </si>
  <si>
    <t>J. Kubiliaus g. 4, Vilnius</t>
  </si>
  <si>
    <t>Karaliaučiaus g. 16C, Vilnius</t>
  </si>
  <si>
    <t>M.Marcinkevičiaus g. 29, Vilnius</t>
  </si>
  <si>
    <t>Karaliaučiaus g. 16a, Vilnius</t>
  </si>
  <si>
    <t>Ūmėdžių g. 80, 82, Vilnius</t>
  </si>
  <si>
    <t>iki1992</t>
  </si>
  <si>
    <t>LELIJŲ 11, Birštonas</t>
  </si>
  <si>
    <t>LELIJŲ 15, Birštonas</t>
  </si>
  <si>
    <t>VILNIAUS 6, Birštonas</t>
  </si>
  <si>
    <t>DARIAUS IR GIR.4, Birštonas</t>
  </si>
  <si>
    <t>B.SRUOGOS 14, Birštonas</t>
  </si>
  <si>
    <t>Turistų g. Nr. 49, Ignalina</t>
  </si>
  <si>
    <t>Gedimino g. 93, Kaišiadorys</t>
  </si>
  <si>
    <t>Gedimino g. 88, Kaišiadorys</t>
  </si>
  <si>
    <t>Birutės g. 5, Kaišiadorys</t>
  </si>
  <si>
    <t>Gedimino g. 98, Kaišiadorys</t>
  </si>
  <si>
    <t>Gedimino g. 20, Kaišiadorys</t>
  </si>
  <si>
    <t>DEMOKRATŲ 43, Kaunas</t>
  </si>
  <si>
    <t>KALANTOS R. 183 (KVS), Kaunas</t>
  </si>
  <si>
    <t>KOVO 11-OSIOS 114 (renov.), Kaunas</t>
  </si>
  <si>
    <t>KRĖVĖS 61 (renov.), Kaunas</t>
  </si>
  <si>
    <t>NAUJAKURIŲ 35   (KVS), Kaunas</t>
  </si>
  <si>
    <t>SAVANORIŲ PR. 382   (KVS), Kaunas</t>
  </si>
  <si>
    <t>KALANTOS R. 183A  (KVS), Kaunas</t>
  </si>
  <si>
    <t>KRĖVĖS V.PR. 29, Kaunas</t>
  </si>
  <si>
    <t>LUKŠIO P. 68, Kaunas</t>
  </si>
  <si>
    <t>PARTIZANŲ 92, Kaunas</t>
  </si>
  <si>
    <t>PARTIZANŲ 168, Kaunas</t>
  </si>
  <si>
    <t>ŠIAURĖS PR. 87 (renov.), Kaunas</t>
  </si>
  <si>
    <t>UKMERGĖS 20, Kaunas</t>
  </si>
  <si>
    <t>GELEŽINIO VILKO 18, Kaunas</t>
  </si>
  <si>
    <t>KALNIEČIŲ 219 (bt100-609), Kaunas</t>
  </si>
  <si>
    <t>Jonyno 17, Alytus</t>
  </si>
  <si>
    <t>Kaštonų 14, Alytus</t>
  </si>
  <si>
    <t>Kaštonų 21, Alytus</t>
  </si>
  <si>
    <t>Statybininkų 31, Alytus</t>
  </si>
  <si>
    <t>Statybininkų 35, Alytus</t>
  </si>
  <si>
    <t>Statybininkų 69, Alytus</t>
  </si>
  <si>
    <t>Vingio 29, Alytus</t>
  </si>
  <si>
    <t>Vingio 3, Alytus</t>
  </si>
  <si>
    <t>Vingio 9, Alytus</t>
  </si>
  <si>
    <t>Jazminų 4, Alytus</t>
  </si>
  <si>
    <t>Jonyno 21, Alytus</t>
  </si>
  <si>
    <t>Jurgiškių 25, Alytus</t>
  </si>
  <si>
    <t>Jurgiškių 41, Alytus</t>
  </si>
  <si>
    <t>Kalniškės 21, Alytus</t>
  </si>
  <si>
    <t>Naujoji 28, Alytus</t>
  </si>
  <si>
    <t>Naujoji 42, Alytus</t>
  </si>
  <si>
    <t>Šaltinių 4, Alytus</t>
  </si>
  <si>
    <t>Sudvajų 26, Alytus</t>
  </si>
  <si>
    <t>Aukštakalnio 12, Alytus</t>
  </si>
  <si>
    <t>Aukštakalnio 26, Alytus</t>
  </si>
  <si>
    <t>Aukštakalnio 30, Alytus</t>
  </si>
  <si>
    <t>Jaunimo 8, Alytus</t>
  </si>
  <si>
    <t>Jurgiškių 63, Alytus</t>
  </si>
  <si>
    <t>Likiškėlių 32B, Alytus</t>
  </si>
  <si>
    <t>Miklusėnų 27, Alytus</t>
  </si>
  <si>
    <t>Statybininkų 62, Alytus</t>
  </si>
  <si>
    <t>Vingio 13, Alytus</t>
  </si>
  <si>
    <t>Kalniškės 13, Alytus</t>
  </si>
  <si>
    <t>Kalniškės 23, Alytus</t>
  </si>
  <si>
    <t>Kernavės 4, Alytus</t>
  </si>
  <si>
    <t>Ligoninės 2, Alytus</t>
  </si>
  <si>
    <t>Likiškėlių 34, Alytus</t>
  </si>
  <si>
    <t>Likiškėlių 82, Alytus</t>
  </si>
  <si>
    <t>Likiškėlių 92, Alytus</t>
  </si>
  <si>
    <t>Likiškėlių 94, Alytus</t>
  </si>
  <si>
    <t>Statybininklų 61, Alytus</t>
  </si>
  <si>
    <t>Vytenio 26, Marijampolė</t>
  </si>
  <si>
    <t>Kauno 48, Marijampolė</t>
  </si>
  <si>
    <t>Kauno 46, Marijampolė</t>
  </si>
  <si>
    <t>Mokolų 73, Marijampolė</t>
  </si>
  <si>
    <t>Kretingos 51a, Palanga</t>
  </si>
  <si>
    <t>Saulėtekio 12/10, Palanga</t>
  </si>
  <si>
    <t>Saulėtekio 16/14, Palanga</t>
  </si>
  <si>
    <t>Saulėtekio 18, Palanga</t>
  </si>
  <si>
    <t>Medvalakio 17, Palanga</t>
  </si>
  <si>
    <t>Sodų 18, Palanga</t>
  </si>
  <si>
    <t>Sodų 61, Palanga</t>
  </si>
  <si>
    <t>Žuvėdrų 6, Palanga</t>
  </si>
  <si>
    <t>Sodų 28, Palanga</t>
  </si>
  <si>
    <t>Taikos 13, Palanga</t>
  </si>
  <si>
    <t>Taikos 15, Palanga</t>
  </si>
  <si>
    <t>Sedos 21, Telšiai</t>
  </si>
  <si>
    <t>Vilniaus 16, Telšiai</t>
  </si>
  <si>
    <t>Lygumų 49, Telšiai</t>
  </si>
  <si>
    <t>Dariaus ir Girėno 13, Telšiai</t>
  </si>
  <si>
    <t>Žemaitės 43, Telšiai</t>
  </si>
  <si>
    <t>Dariaus ir Girėno 15, Telšiai</t>
  </si>
  <si>
    <t>Vilniaus 36, Telšiai</t>
  </si>
  <si>
    <t>Taikos 9, Telšiai</t>
  </si>
  <si>
    <t>Liepų 3, Rainiai</t>
  </si>
  <si>
    <t>Masčio 58, Telšiai</t>
  </si>
  <si>
    <t>Žemaitės 26, Telšiai</t>
  </si>
  <si>
    <t>Rambyno 14, Telšiai</t>
  </si>
  <si>
    <t>Rambyno 14A, Telšiai</t>
  </si>
  <si>
    <t>Respublikos 8, Telšiai</t>
  </si>
  <si>
    <t>Saulėtekio 7, Telšiai</t>
  </si>
  <si>
    <t>Sedos 17, Telšiai</t>
  </si>
  <si>
    <t>Žemaitės 57, Telšiai</t>
  </si>
  <si>
    <t>VIŠTYČIO 36 KYBARTAI</t>
  </si>
  <si>
    <t>VIENYBĖS 72 VILKAVIŠKIS</t>
  </si>
  <si>
    <t>DARVINO 46  41-80  BUTAI KYBARTAI</t>
  </si>
  <si>
    <t>VIENYBES 70 VILKAVIŠKIS</t>
  </si>
  <si>
    <t>BASANAVIČIAUS A.4 VILKAVIŠKIS</t>
  </si>
  <si>
    <t>LAUKO 48 VILKAVIŠKIS</t>
  </si>
  <si>
    <t>K NAUMIESČIO 13 KYBARTAI</t>
  </si>
  <si>
    <t>LAUKO 44 VILKAVIŠKIS</t>
  </si>
  <si>
    <t>AUŠROS 2 VILKAVIŠKIS</t>
  </si>
  <si>
    <t>KĘSTUČIO 11 VILKAVIŠKIS</t>
  </si>
  <si>
    <t>PILVIŠKIŲ 27 II KORP. VILKAVIŠKIS</t>
  </si>
  <si>
    <t>NEPRIKLAUSOMYBES 78 VILKAVIŠKIS</t>
  </si>
  <si>
    <t>BIRUTES 4 VILKAVIŠKIS</t>
  </si>
  <si>
    <t>S.NERIES 33C VILKAVIŠKIS</t>
  </si>
  <si>
    <t>DARVINO 30 KYBARTAI</t>
  </si>
  <si>
    <t>LAUKO 32 VILKAVIŠKIS</t>
  </si>
  <si>
    <t>S.NERIES 31B VILKAVIŠKIS</t>
  </si>
  <si>
    <t>NEPRIKLAUSOMYBĖS 70 VILKAVIŠKIS</t>
  </si>
  <si>
    <t>S.NERIES 33B VILKAVIŠKIS</t>
  </si>
  <si>
    <t>NEPRIKLAUSOMYBĖS 80 VILKAVIŠKIS</t>
  </si>
  <si>
    <t>K.NAUMIESČIO 9A KYBARTAI</t>
  </si>
  <si>
    <t>KĘSTUČIO 10 VILKAVIŠKIS</t>
  </si>
  <si>
    <t>DARVINO 46 1-40  BUTAI KYBARTAI</t>
  </si>
  <si>
    <t>K.NAUMIESČIO 11 KYBARTAI</t>
  </si>
  <si>
    <t>Mackevičiaus   29, Kelmė</t>
  </si>
  <si>
    <t>Birutės   3, Kelmė</t>
  </si>
  <si>
    <t>Birutės   4, Kelmė</t>
  </si>
  <si>
    <t>Laucevičiaus   14, Kelmė</t>
  </si>
  <si>
    <t>J.Janonio   28, Kelmė</t>
  </si>
  <si>
    <t>Žemaitės   45, Kelmė</t>
  </si>
  <si>
    <t>Raseinių   3, Kelmė</t>
  </si>
  <si>
    <t>Raseinių   5A, Kelmė</t>
  </si>
  <si>
    <t>Mackevičiaus    2, Kelmė</t>
  </si>
  <si>
    <t>Kooperacijos   28, Kelmė</t>
  </si>
  <si>
    <t>Raseinių   7, Kelmė</t>
  </si>
  <si>
    <t>Vytauto Didžiojo   45, Kelmė</t>
  </si>
  <si>
    <t>Vytauto Didžiojo   61, Kelmė</t>
  </si>
  <si>
    <t>Vytauto Didžiojo   84, Kelmė</t>
  </si>
  <si>
    <t>Vėjo 26b, Biržai</t>
  </si>
  <si>
    <t>Rotušės 15, Biržai</t>
  </si>
  <si>
    <t>Vytauto 24, Biržai</t>
  </si>
  <si>
    <t>Vėjo 24, Biržai</t>
  </si>
  <si>
    <t>Vilniaus 4, Biržai</t>
  </si>
  <si>
    <t>Vilniaus 77b, Biržai</t>
  </si>
  <si>
    <t>Rinkuškių 3, Biržai</t>
  </si>
  <si>
    <t>Respublikos 58, Biržai</t>
  </si>
  <si>
    <t>Vilniaus 39a, Biržai</t>
  </si>
  <si>
    <t>Rinkuškių 2, Biržai</t>
  </si>
  <si>
    <t>Rinkuškių 4, Biržai</t>
  </si>
  <si>
    <t>Respublikos 56, Biržai</t>
  </si>
  <si>
    <t>Rinkuškių 5, Biržai</t>
  </si>
  <si>
    <t>Vilniaus 91a, Biržai</t>
  </si>
  <si>
    <t>Kęstučio 4, Biržai</t>
  </si>
  <si>
    <t>Vilniaus 93a, Biržai</t>
  </si>
  <si>
    <t>Vytauto 33, Biržai</t>
  </si>
  <si>
    <t>Vytauto 36, Biržai</t>
  </si>
  <si>
    <t>Rotušės 7, Biržai</t>
  </si>
  <si>
    <t>Rinkuškių 7, Biržai</t>
  </si>
  <si>
    <t>Rotušės 1, Biržai</t>
  </si>
  <si>
    <t>Basanavičiaus 18, Biržai</t>
  </si>
  <si>
    <t>Kilučių 11, Biržai</t>
  </si>
  <si>
    <t>Rotušės 19, Biržai</t>
  </si>
  <si>
    <t>Vytauto 14a, Biržai</t>
  </si>
  <si>
    <t>Vytauto 7, Biržai</t>
  </si>
  <si>
    <t>Vytauto 6, Biržai</t>
  </si>
  <si>
    <t>Kęstučio 2, Biržai</t>
  </si>
  <si>
    <t>Rotušės 5, Biržai</t>
  </si>
  <si>
    <t>Vilniaus 92, Biržai</t>
  </si>
  <si>
    <t>LIEPŲ 2A, Druskininkai</t>
  </si>
  <si>
    <t>NERAVŲ 39C, Druskininkai</t>
  </si>
  <si>
    <t>KOSCIUŠKOS 12, Druskininkai</t>
  </si>
  <si>
    <t>VYTAUTO 11, Druskininkai</t>
  </si>
  <si>
    <t>VEISIEJŲ 16, Druskininkai</t>
  </si>
  <si>
    <t>LIŠKIAVOS 6, Druskininkai</t>
  </si>
  <si>
    <t>VYTAUTO 18, Druskininkai</t>
  </si>
  <si>
    <t>GARDINO 41, Druskininkai</t>
  </si>
  <si>
    <t>ŠILTNAMIŲ 2, Druskininkai</t>
  </si>
  <si>
    <t>VYTAUTO 12, Druskininkai</t>
  </si>
  <si>
    <t>ATEITIES 40, Druskininkai</t>
  </si>
  <si>
    <t>SVEIKATOS 18, Druskininkai</t>
  </si>
  <si>
    <t>ATEITIES 16, Druskininkai</t>
  </si>
  <si>
    <t>GARDINO 33, Druskininkai</t>
  </si>
  <si>
    <t>Molainių 26 (renov.), Panevėžys</t>
  </si>
  <si>
    <t>Tulpių 13   (renov.), Panevėžys</t>
  </si>
  <si>
    <t>Statybininkų 3 (ren), Panevėžys</t>
  </si>
  <si>
    <t>Dariaus ir Girėno 11  (renov.), Panevėžys</t>
  </si>
  <si>
    <t>Kranto   47  (renov.), Panevėžys</t>
  </si>
  <si>
    <t>Molainių 10     (renov.), Panevėžys</t>
  </si>
  <si>
    <t>Klaipėdos 98   (renov.), Panevėžys</t>
  </si>
  <si>
    <t>Aukštaičių 76    (renov.), Panevėžys</t>
  </si>
  <si>
    <t>Statybininkų 13   (renov.), Panevėžys</t>
  </si>
  <si>
    <t>Nevėžio 40\b, Panevėžys</t>
  </si>
  <si>
    <t>Beržų 17, Panevėžys</t>
  </si>
  <si>
    <t>Smėlynės 57, Panevėžys</t>
  </si>
  <si>
    <t>Klaipėdos 112, Panevėžys</t>
  </si>
  <si>
    <t>Beržų 23, Panevėžys</t>
  </si>
  <si>
    <t>Tulpių 3, Panevėžys</t>
  </si>
  <si>
    <t>Parko 7, Panevėžys</t>
  </si>
  <si>
    <t>Statybininkų 11, Panevėžys</t>
  </si>
  <si>
    <t>Kosmonautų 11, Panevėžys</t>
  </si>
  <si>
    <t>Vaitkaus 3, Panevėžys</t>
  </si>
  <si>
    <t>A. Vaišvilos 31 (renov.), Plungė</t>
  </si>
  <si>
    <t>A. Vaišvilos 23 (renov.), Plungė</t>
  </si>
  <si>
    <t>J.T. Vaižganto 96 (renov.), Plungė</t>
  </si>
  <si>
    <t>A. Vaišvilos 9 ( renov.), Plungė</t>
  </si>
  <si>
    <t>A.Vaišvilos 25( renov.), Plungė</t>
  </si>
  <si>
    <t>A. Jucio 20, Plungė</t>
  </si>
  <si>
    <t>V. Mačernio 47, Plungė</t>
  </si>
  <si>
    <t>V. Mačernio 10, Plungė</t>
  </si>
  <si>
    <t>J.T. Vaižganto 85, Plungė</t>
  </si>
  <si>
    <t>V. Mačernio 12 (dal.ren.), Plungė</t>
  </si>
  <si>
    <t>A. Jucio 12, Plungė</t>
  </si>
  <si>
    <t>A. Jucio 40, Plungė</t>
  </si>
  <si>
    <t>A. Jucio 10, Plungė</t>
  </si>
  <si>
    <t>V. Mačernio 6, Plungė</t>
  </si>
  <si>
    <t>V. Mačernio 8, Plungė</t>
  </si>
  <si>
    <t>V. Mačernio 51, Plungė</t>
  </si>
  <si>
    <t>V. Mačernio 16, Plungė</t>
  </si>
  <si>
    <t>A. Vaišvilos 27, Plungė</t>
  </si>
  <si>
    <t>Vaižganto 58c, Radviliškis</t>
  </si>
  <si>
    <t>Povyliaus 10, Radviliškis</t>
  </si>
  <si>
    <t>Šaulių g. 2, Šakiai</t>
  </si>
  <si>
    <t>Vytauto g. 19, Šakiai</t>
  </si>
  <si>
    <t>S. Banaičio g. 12, Šakiai</t>
  </si>
  <si>
    <t>Kovo 11-osios g.24, Šilalė</t>
  </si>
  <si>
    <t>Dariaus ir Girėno g.31, Šilalė</t>
  </si>
  <si>
    <t>Dariaus ir Girėno g.39, Šilalė</t>
  </si>
  <si>
    <t>Dariaus ir Girėno g.50, Šilalė</t>
  </si>
  <si>
    <t>Draugystės takas 8, Šakiai</t>
  </si>
  <si>
    <t>Draugystės takas 1, Šakiai</t>
  </si>
  <si>
    <t>Aušros g. 99, Utena</t>
  </si>
  <si>
    <t>Vaižganto g. 6, Utena</t>
  </si>
  <si>
    <t>Utenio a. 5, Utena</t>
  </si>
  <si>
    <t>Kęstučio g. 4, Utena</t>
  </si>
  <si>
    <t>Kudirkos g. 30, Utena</t>
  </si>
  <si>
    <t>Taikos g. 56, Utena</t>
  </si>
  <si>
    <t>Fizikų g. 6, Vilnius</t>
  </si>
  <si>
    <t>Perkūnkiemio g. 9, Vilnius</t>
  </si>
  <si>
    <t>Pavilnionių g. 41, Vilnius</t>
  </si>
  <si>
    <t>J.Franko g. 4, Vilnius</t>
  </si>
  <si>
    <t>Bajorų kelias 3, Vilnius</t>
  </si>
  <si>
    <t>Perkūnkiemio g. 45, Vilnius</t>
  </si>
  <si>
    <t>P.Smuglevičiaus g. 6, Vilnius</t>
  </si>
  <si>
    <t>Bitininkų g. 4C, Vilnius</t>
  </si>
  <si>
    <t>Papilėnų g. 16, Vilnius</t>
  </si>
  <si>
    <t>Pylimėlių g. 8, Vilnius</t>
  </si>
  <si>
    <t>J.Basanavičiaus g. 25A, Vilnius</t>
  </si>
  <si>
    <t>Laisvės pr. 85, Vilnius</t>
  </si>
  <si>
    <t>Filaretų g. 18, 20, Vilnius</t>
  </si>
  <si>
    <t>P.Vileišio g. 16, Vilnius</t>
  </si>
  <si>
    <t>Vytauto 144, Palanga</t>
  </si>
  <si>
    <t>Vytauto 81, Palanga</t>
  </si>
  <si>
    <t>Jūratės 26, Palanga</t>
  </si>
  <si>
    <t>Jūratės 28, Palanga</t>
  </si>
  <si>
    <t>Ganyklų 29, Palanga</t>
  </si>
  <si>
    <t>Ganyklų 37, Palanga</t>
  </si>
  <si>
    <t>Ganyklų 41, Palanga</t>
  </si>
  <si>
    <t>Kastyčio 38, Palanga</t>
  </si>
  <si>
    <t>Ganyklų 59, Palanga</t>
  </si>
  <si>
    <t>Oškinio 8, Palanga</t>
  </si>
  <si>
    <t>Druskininkų 6, Palanga</t>
  </si>
  <si>
    <t>Druskininkų 1, Palanga</t>
  </si>
  <si>
    <t>Klaipėdos 62, Palanga</t>
  </si>
  <si>
    <t>Žvejų 42, Palanga</t>
  </si>
  <si>
    <t>I. Daugiabučiai namai, kuriuose suvartotas šilumos kiekis „cirkuliacijai“ yra mažesnis už norminį</t>
  </si>
  <si>
    <t>II. Daugiabučiai namai, kuriuose suvartotas šilumos kiekis „cirkuliacijai“ yra artimas norminiam</t>
  </si>
  <si>
    <t xml:space="preserve">III. Daugiabučiai namai, kuriuose suvartotas šilumos kiekis „cirkuliacijai“ yra didesnis už norminį, kuomet šilumos kiekis suvartotas su karštu vandeniu paskaičiuojamas pagal butuose įrengtų karšto vandens skaitiklių deklaruotus </t>
  </si>
  <si>
    <t>IV. Daugiabučiai namai, kuriuose suvartotas šilumos kiekis „cirkuliacijai“ yra didesnis už norminį, kuomet šilumos kiekis suvartotas su karštu vandeniu paskaičiuojamas pagal įvadinio geriamojo vandens skaitiklio rodmenis</t>
  </si>
  <si>
    <t>LELIJŲ 7, Birštonas</t>
  </si>
  <si>
    <t>DARIUS IR GIRĖNO 23, Birštonas</t>
  </si>
  <si>
    <t>B.SRUOGOS  12, Birštonas</t>
  </si>
  <si>
    <t>TULPIŲ 3A, Birštonas</t>
  </si>
  <si>
    <t>Jaunimo  19, Birštonas</t>
  </si>
  <si>
    <t>DARIAUS IR GIR.1, Birštonas</t>
  </si>
  <si>
    <t>JAUNIMO  21, Birštonas</t>
  </si>
  <si>
    <t>Vasario 16-osios g. Nr. 38, Ignalina</t>
  </si>
  <si>
    <t>Turistų g. Nr. 45, Ignalina</t>
  </si>
  <si>
    <t>Aukštaičių g. Nr. 31, Ignalina</t>
  </si>
  <si>
    <t>Aukštaičių g. Nr. 24, Ignalina</t>
  </si>
  <si>
    <t>Turistų g. Nr. 11A, ignalina</t>
  </si>
  <si>
    <t>Aukštaičių g. Nr. 27, Ignalina</t>
  </si>
  <si>
    <t>Maironio g. 8, Kaišiadorys</t>
  </si>
  <si>
    <t>Gedimino g. 121, Kaišiadorys</t>
  </si>
  <si>
    <t>Gedimino g. 24, Kaišiadorys</t>
  </si>
  <si>
    <t>V. Ruokio g. 3, Kaišiadorys</t>
  </si>
  <si>
    <t>Gedimino g. 28, Kaišiadorys</t>
  </si>
  <si>
    <t>Gedimino g. 131, Kaišiadorys</t>
  </si>
  <si>
    <t>J. Basanavičiaus g. 7, Kaišiadorys</t>
  </si>
  <si>
    <t>Gedimino g. 99, Kaišiadorys</t>
  </si>
  <si>
    <t>V. Ruokio g. 3A, Kaišiadorys</t>
  </si>
  <si>
    <t>Gedimino g. 103, Kaišiadorys</t>
  </si>
  <si>
    <t>Gedimino g. 89, Kaišiadorys</t>
  </si>
  <si>
    <t>Gedimino g. 84, Kaišiadorys</t>
  </si>
  <si>
    <t>Girelės g. 51, Kaišiadorys</t>
  </si>
  <si>
    <t>Parko g. 23, Kaišiadorys</t>
  </si>
  <si>
    <t>GELEŽINIO VILKO 1 (KVS), Kaunas</t>
  </si>
  <si>
    <t>PARTIZANŲ 10B  (KVS), Kaunas</t>
  </si>
  <si>
    <t>SUKILĖLIŲ 63   (KVS), Kaunas</t>
  </si>
  <si>
    <t>ŽUKAUSKO 24  (KVS), Kaunas</t>
  </si>
  <si>
    <t>PARTIZANŲ 16C (II korp.) (KVS), Kaunas</t>
  </si>
  <si>
    <t>SAVANORIŲ PR. 415 (renov.) (KVS), Kaunas</t>
  </si>
  <si>
    <t>ŠIAURĖS PR. 19  (KVS), Kaunas</t>
  </si>
  <si>
    <t>BARANAUSKO 35, Kaunas</t>
  </si>
  <si>
    <t>RADVILĖNŲ 56A (Bt41-80), Kaunas</t>
  </si>
  <si>
    <t>GELEŽINIO VILKO 15 , Kaunas</t>
  </si>
  <si>
    <t>ŠIAURĖS 87, Kaunas</t>
  </si>
  <si>
    <t>LUKŠIO 47, Kaunas</t>
  </si>
  <si>
    <t>PARTIZANŲ 226, Kaunas</t>
  </si>
  <si>
    <t>BIRŽELIO 23 -IOSIOS 3, Kaunas</t>
  </si>
  <si>
    <t>LUKŠIO 68, Kaunas</t>
  </si>
  <si>
    <t>BASANAVIČIAUS 58, Kaunas</t>
  </si>
  <si>
    <t>ŠKIRPOS 9, Kaunas</t>
  </si>
  <si>
    <t>LANDSBERGIO-ŽEMKALNIO 1, Kaunas</t>
  </si>
  <si>
    <t>DRAUGYSTĖS 5B (KVS), Kaunas</t>
  </si>
  <si>
    <t>TVIRTOVĖS 88 (KVS), Kaunas</t>
  </si>
  <si>
    <t>LUKŠIO 16, Kaunas</t>
  </si>
  <si>
    <t>ŠKIRPOS 7 (KVS), Kaunas</t>
  </si>
  <si>
    <t>BIRŽELIO 23 -IOSIOS 8, Kaunas</t>
  </si>
  <si>
    <t>PRANCŪZŲ 6 (ŠP-1) (KVS), Kaunas</t>
  </si>
  <si>
    <t>Kauno 5, Telšiai</t>
  </si>
  <si>
    <t>Masčio 56, Telšiai</t>
  </si>
  <si>
    <t>Masčio 50, Telšiai</t>
  </si>
  <si>
    <t>Vilniaus 2 , Telšiai</t>
  </si>
  <si>
    <t>Masčio 36, Telšiai</t>
  </si>
  <si>
    <t>Kauno 13, Telšiai</t>
  </si>
  <si>
    <t>Tulpių 6, Telšiai</t>
  </si>
  <si>
    <t>Masčio 52, Telšiai</t>
  </si>
  <si>
    <t>Žemaitės 28, Telšiai</t>
  </si>
  <si>
    <t>Dariaus ir Girėno 7, Telšiai</t>
  </si>
  <si>
    <t>Masčio 48, Telšiai</t>
  </si>
  <si>
    <t>Kauno 15, Telšiai</t>
  </si>
  <si>
    <t>Lygumų 59, Telšiai</t>
  </si>
  <si>
    <t>Saulėtekio 15, Telšiai</t>
  </si>
  <si>
    <t>Saulėtekio 17, Telšiai</t>
  </si>
  <si>
    <t>Luokės 71, Telšiai</t>
  </si>
  <si>
    <t>Vilniaus 10, Telšiai</t>
  </si>
  <si>
    <t>Birutės 10, Telšiai</t>
  </si>
  <si>
    <t>Laisvės 12, Telšiai</t>
  </si>
  <si>
    <t>Birutės 24, Telšiai</t>
  </si>
  <si>
    <t>Liepų 5, Rainiai</t>
  </si>
  <si>
    <t>Lygumų 54, Telšiai</t>
  </si>
  <si>
    <t>Respublikos 10, Telšiai</t>
  </si>
  <si>
    <t>Rinkuškių 1, Biržai</t>
  </si>
  <si>
    <t>NERAVŲ 2B, Druskininkai</t>
  </si>
  <si>
    <t>NERAVŲ 39B, Druskininkai</t>
  </si>
  <si>
    <t>DRUSKINNKŲ 9, Druskininkai</t>
  </si>
  <si>
    <t>DRUSKINNKŲ 23, Druskininkai</t>
  </si>
  <si>
    <t>JAUNYSTĖS 7, Druskininkai</t>
  </si>
  <si>
    <t>LIŠKIAVOS 11, Druskininkai</t>
  </si>
  <si>
    <t>LIŠKIAVOS 10, Druskininkai</t>
  </si>
  <si>
    <t>ATEITIES 38, Druskininkai</t>
  </si>
  <si>
    <t>JAUNYSTĖS 12, Druskininkai</t>
  </si>
  <si>
    <t>JAUNYSTĖS 14, Druskininkai</t>
  </si>
  <si>
    <t>ŠILTNAMIŲ 11A, Druskininkai</t>
  </si>
  <si>
    <t>ATEITIES 3, Druskininkai</t>
  </si>
  <si>
    <t>LIŠKIAVOS 27, Druskininkai</t>
  </si>
  <si>
    <t>ŠILTNAMIŲ 7A, Druskininkai</t>
  </si>
  <si>
    <t>ATEITIES 24, Druskininkai</t>
  </si>
  <si>
    <t>VERPĖJŲ 18, Druskininkai</t>
  </si>
  <si>
    <t>LIŠKIAVOS 5, Druskininkai</t>
  </si>
  <si>
    <t>ŠV.JOKŪBO 24, Druskininkai</t>
  </si>
  <si>
    <t>VEISIEJŲ 13, Druskininkai</t>
  </si>
  <si>
    <t>VEISIEJŲ 45, Druskininkai</t>
  </si>
  <si>
    <t>ATEITIES 30A, Druskininkai</t>
  </si>
  <si>
    <t>MERKINĖS 9, Druskininkai</t>
  </si>
  <si>
    <t>VYTAUTO 47, Druskininkai</t>
  </si>
  <si>
    <t>VYTAUTO 10, Druskininkai</t>
  </si>
  <si>
    <t>LIŠKIAVOS 21, Druskininkai</t>
  </si>
  <si>
    <t>90,00</t>
  </si>
  <si>
    <t>STATYBININKŲ 4 VILKAVIŠKIS</t>
  </si>
  <si>
    <t>95,00</t>
  </si>
  <si>
    <t>116,00</t>
  </si>
  <si>
    <t>84,00</t>
  </si>
  <si>
    <t>PILVIŠKIŲ 27 I  KORP. VILKAVIŠKIS</t>
  </si>
  <si>
    <t>103,00</t>
  </si>
  <si>
    <t>MAIRONIO 3 VILKAVIŠKIS</t>
  </si>
  <si>
    <t>27,00</t>
  </si>
  <si>
    <t>51,00</t>
  </si>
  <si>
    <t>DARVINO 44 KYBARTAI</t>
  </si>
  <si>
    <t>73,00</t>
  </si>
  <si>
    <t>101,00</t>
  </si>
  <si>
    <t>VILNIAUS 30 B VIRBALIS</t>
  </si>
  <si>
    <t>21,00</t>
  </si>
  <si>
    <t>NEPRIKLAUSOMYBES 66 VILKAVIŠKIS</t>
  </si>
  <si>
    <t>81,00</t>
  </si>
  <si>
    <t>96,00</t>
  </si>
  <si>
    <t>DARVINO 16 KYBARTAI</t>
  </si>
  <si>
    <t>112,00</t>
  </si>
  <si>
    <t>68,00</t>
  </si>
  <si>
    <t>LAUKO 30 VILKAVIŠKIS</t>
  </si>
  <si>
    <t>80,00</t>
  </si>
  <si>
    <t>91,00</t>
  </si>
  <si>
    <t>54,00</t>
  </si>
  <si>
    <t>NEPRIKLAUSOMYBĖS 52 VILKAVIŠKIS</t>
  </si>
  <si>
    <t>AUŠROS 10 VILKAVIŠKIS</t>
  </si>
  <si>
    <t>75,00</t>
  </si>
  <si>
    <t>STATYBININKU 7 VILKAVIŠKIS</t>
  </si>
  <si>
    <t>35,00</t>
  </si>
  <si>
    <t>S.NĖRIES 33A VILKAVIŠKIS</t>
  </si>
  <si>
    <t>50,00</t>
  </si>
  <si>
    <t>NEPRIKLAUSOMYBĖS 82 VILKAVIŠKIS</t>
  </si>
  <si>
    <t>19,00</t>
  </si>
  <si>
    <t>185,00</t>
  </si>
  <si>
    <t>71,00</t>
  </si>
  <si>
    <t>S.NERIES 31C VILKAVIŠKIS</t>
  </si>
  <si>
    <t>97,00</t>
  </si>
  <si>
    <t>38,00</t>
  </si>
  <si>
    <t>29,00</t>
  </si>
  <si>
    <t>KĘSTUČIO 5 VILKAVIŠKIS</t>
  </si>
  <si>
    <t>5,00</t>
  </si>
  <si>
    <t>87,00</t>
  </si>
  <si>
    <t>VILNIAUS 2 VILKAVIŠKIS</t>
  </si>
  <si>
    <t>23,00</t>
  </si>
  <si>
    <t>70,00</t>
  </si>
  <si>
    <t>44,00</t>
  </si>
  <si>
    <t>109,00</t>
  </si>
  <si>
    <t>45,00</t>
  </si>
  <si>
    <t>22,00</t>
  </si>
  <si>
    <t>Vytauto 13, Marijampolė</t>
  </si>
  <si>
    <t>Vytauto 54B, Marijampolė</t>
  </si>
  <si>
    <t>Lietuvininkų 7, Marijampolė</t>
  </si>
  <si>
    <t>Vilkaviškio 61, Marijampolė</t>
  </si>
  <si>
    <t>Kosmonautų 12, Marijampolė</t>
  </si>
  <si>
    <t>Dariaus ir Girėno 13, Marijampolė</t>
  </si>
  <si>
    <t>Kosmonautų 30, Marijampolė</t>
  </si>
  <si>
    <t>Draugystės 20, Marijampolė</t>
  </si>
  <si>
    <t>Kosmonautų 28, Marijampolė</t>
  </si>
  <si>
    <t>Uosupio 14, Marijampolė</t>
  </si>
  <si>
    <t>R.Juknevičiaus 90, Marijampolė</t>
  </si>
  <si>
    <t>R.Juknevičiaus 88, Marijampolė</t>
  </si>
  <si>
    <t>Kauno 70, Marijampolė</t>
  </si>
  <si>
    <t>Kauno 92, Marijampolė</t>
  </si>
  <si>
    <t>P.Kriaučiūno 3, Marijampolė</t>
  </si>
  <si>
    <t>Kauno 18, Marijampolė</t>
  </si>
  <si>
    <t>Kauno 20, Marijampolė</t>
  </si>
  <si>
    <t>P.Butlerienės 4, Marijampolė</t>
  </si>
  <si>
    <t>P.Butlerienės 11, Marijampolė</t>
  </si>
  <si>
    <t>Kokolos 9, Marijampolė</t>
  </si>
  <si>
    <t>Uosupio 4, Marijampolė</t>
  </si>
  <si>
    <t>Kauno 107C, Marijampolė</t>
  </si>
  <si>
    <t>Kosmonautų 20, Marijampolė</t>
  </si>
  <si>
    <t>Vytenio 16, Marijampolė</t>
  </si>
  <si>
    <t>Geležinkelio 142, Marijampolė</t>
  </si>
  <si>
    <t>Kauno 37, Marijampolė</t>
  </si>
  <si>
    <t>Sporto 5A, Marijampolė</t>
  </si>
  <si>
    <t>Vytauto 54A, Marijampolė</t>
  </si>
  <si>
    <t>R.Juknevičiaus 20, Marijampolė</t>
  </si>
  <si>
    <t>P.Butlerienės 8, Marijampolė</t>
  </si>
  <si>
    <t>Bangų 13,  Palanga</t>
  </si>
  <si>
    <t>Druskininkų 7a,  Palanga</t>
  </si>
  <si>
    <t>Vytauto 132, Palanga</t>
  </si>
  <si>
    <t>Janonio 28, Palanga</t>
  </si>
  <si>
    <t>Ganyklų 11, Palanga</t>
  </si>
  <si>
    <t>Vytauto 156, Palanga</t>
  </si>
  <si>
    <t>Druskininkų 10, Palanga</t>
  </si>
  <si>
    <t>Ganyklų 19, Palanga</t>
  </si>
  <si>
    <t>Molainių 8  (renov.) ,Panevėžys</t>
  </si>
  <si>
    <t>Aukštaičių 66,  Panevėžys</t>
  </si>
  <si>
    <t>Tulpių 7 ,  Panevėžys</t>
  </si>
  <si>
    <t>Žemaičių 20,  Panevėžys</t>
  </si>
  <si>
    <t>Vilniaus 16,  Panevėžys</t>
  </si>
  <si>
    <t>Sodų 26,  Panevėžys</t>
  </si>
  <si>
    <t>Nepriklausomybės 9,  Panevėžys</t>
  </si>
  <si>
    <t>Margių 22,  Panevėžys</t>
  </si>
  <si>
    <t>Liepų al.15,  Panevėžys</t>
  </si>
  <si>
    <t>Ramygalos 48,  Panevėžys</t>
  </si>
  <si>
    <t>A. Jucio 28, Plungė</t>
  </si>
  <si>
    <t>A. Jucio 46, Plungė</t>
  </si>
  <si>
    <t>Gedimino 43, Radviliškis</t>
  </si>
  <si>
    <t>Laisvės alėja 34a, Radviliškis</t>
  </si>
  <si>
    <t>Povyliaus 8a, Radviliškis</t>
  </si>
  <si>
    <t>Vaižganto 58b, Radviliškis</t>
  </si>
  <si>
    <t>Jaunystės 18, Radviliškis</t>
  </si>
  <si>
    <t>Jaunystės 27, Radviliškis</t>
  </si>
  <si>
    <t>Povyliaus 4, Radviliškis</t>
  </si>
  <si>
    <t>Kudirkos 4a, Radviliškis</t>
  </si>
  <si>
    <t>Bernotėno 3, Radviliškis</t>
  </si>
  <si>
    <t>"</t>
  </si>
  <si>
    <t>V. Kudirkos g. 82, Šakiai</t>
  </si>
  <si>
    <t>V. Kudirkos g. 41, Šakiai</t>
  </si>
  <si>
    <t>Bažnyčios g. 13, Šakiai</t>
  </si>
  <si>
    <t>V. Kudirkos g. 80, Šakiai</t>
  </si>
  <si>
    <t>V. Kudirkos g. 51, Šakiai</t>
  </si>
  <si>
    <t>Nepriklausomybės g. 3, Šakiai</t>
  </si>
  <si>
    <t>Draugystės takas 4, Šakiai</t>
  </si>
  <si>
    <t>V. Kudirkos g. 92, Šakiai</t>
  </si>
  <si>
    <t>V. Kudirkos g. 102 b, Šakiai</t>
  </si>
  <si>
    <t>Šaulių g. 12, Šakiai</t>
  </si>
  <si>
    <t>V. Kudirkos g. 76, Šakiai</t>
  </si>
  <si>
    <t>V. Kudirkos g. 37, Šakiai</t>
  </si>
  <si>
    <t>Šaulių g. 26, Šakiai</t>
  </si>
  <si>
    <t>Nepriklausomybės g. 6, Šakiai</t>
  </si>
  <si>
    <t>V. Kudirkos g. 43, Šakiai</t>
  </si>
  <si>
    <t>Šaulių 22, Šakiai</t>
  </si>
  <si>
    <t>Kęstučio g. 6, Šakiai</t>
  </si>
  <si>
    <t>V. Kudirkos g. 53, Šakiai</t>
  </si>
  <si>
    <t>Vilniaus g. 202 (renov.), Šiauliai</t>
  </si>
  <si>
    <t>Korsako g. 23, Šiauliai</t>
  </si>
  <si>
    <t>Lyros g. 14, Šiauliai</t>
  </si>
  <si>
    <t>Tilžės g. 45, Šiauliai</t>
  </si>
  <si>
    <t>Grinkevičiaus g. 8 (renov.), Šiauliai</t>
  </si>
  <si>
    <t>Tilžės g. 50, Šiauliai</t>
  </si>
  <si>
    <t>Tilžės g. 39B, Šiauliai</t>
  </si>
  <si>
    <t>Gytarių g. 16 (renov.), Šiauliai</t>
  </si>
  <si>
    <t>Sevastopolio g. 11, Šiauliai</t>
  </si>
  <si>
    <t>Tilžės g. 49 (renov.), Šiauliai</t>
  </si>
  <si>
    <t>Mickevičiaus g. 19, Šiauliai</t>
  </si>
  <si>
    <t>Radviliškio g. 70, Šiauliai</t>
  </si>
  <si>
    <t>Lieporių g. 17, Šiauliai</t>
  </si>
  <si>
    <t>Mechanikų g. 13, Šiauliai</t>
  </si>
  <si>
    <t>Lieporių g. 21, Šiauliai</t>
  </si>
  <si>
    <t>Kudirkos g. 48, Šiauliai</t>
  </si>
  <si>
    <t>Korsako g. 53, Šiauliai</t>
  </si>
  <si>
    <t>Spindulio g. 12, Šiauliai</t>
  </si>
  <si>
    <t>Dariaus ir Dirėno g. 14, Šiauliai</t>
  </si>
  <si>
    <t>Energetikų g. 1A, Šiauliai</t>
  </si>
  <si>
    <t>Vilniaus g. 136, Šiauliai</t>
  </si>
  <si>
    <t>Vilniaus g. 28, Šiauliai</t>
  </si>
  <si>
    <t>Vilniaus g. 237, Šiauliai</t>
  </si>
  <si>
    <t>Energetikų g. 4, Šiauliai</t>
  </si>
  <si>
    <t>Skalvių g. 3, Šiauliai</t>
  </si>
  <si>
    <t>Vilniaus g. 34, Šiauliai</t>
  </si>
  <si>
    <t>Vilniaus g. 138, Šiauliai</t>
  </si>
  <si>
    <t>Vilniaus g. 215, Šiauliai</t>
  </si>
  <si>
    <t>Vilniaus g. 224, Šiauliai</t>
  </si>
  <si>
    <t>Vytauto g. 147, Šiauliai</t>
  </si>
  <si>
    <t>Vilniaus g. 179A, Šiauliai</t>
  </si>
  <si>
    <t>K. Korsako g. 36, Šiauliai</t>
  </si>
  <si>
    <t>Kauno g. 22, Šiauliai</t>
  </si>
  <si>
    <t>Energetikų g. 6, Šiauliai</t>
  </si>
  <si>
    <t>Vilniaus g. 235, Šiauliai</t>
  </si>
  <si>
    <t>Lyros g. 17, Šiauliai</t>
  </si>
  <si>
    <t>Aušros al. 25, Šiauliai</t>
  </si>
  <si>
    <t>Vilniaus g. 255, Šiauliai</t>
  </si>
  <si>
    <t>Vilniaus g. 179, Šiauliai</t>
  </si>
  <si>
    <t>Tilžės g. 168, Šiauliai</t>
  </si>
  <si>
    <t>Maironio g.25, Šilalė</t>
  </si>
  <si>
    <t>Vasario 16-osio g.28, Šilalė</t>
  </si>
  <si>
    <t>Žemaitės g.8, Šilalė</t>
  </si>
  <si>
    <t>D.Poškos g.8, Šilalė</t>
  </si>
  <si>
    <t>D.Poško g.7, Šilalė</t>
  </si>
  <si>
    <t>Kovo 11-osios g.26, Šilalė</t>
  </si>
  <si>
    <t>N. Sodybos 36A I k., Lentvaris</t>
  </si>
  <si>
    <t>Pakalnės 24, Lentvaris</t>
  </si>
  <si>
    <t>Klevų al. 28 I k., Lentvaris</t>
  </si>
  <si>
    <t>Ežero 4. Lentvaris</t>
  </si>
  <si>
    <t>Bažnyčios 24, Lentvaris</t>
  </si>
  <si>
    <t>Geležinkelio 28, Lentvaris</t>
  </si>
  <si>
    <t>Lauko 12, Lentvaris</t>
  </si>
  <si>
    <t>N.Sodybos 27, Lentvaris</t>
  </si>
  <si>
    <t>Sodų 23A, Lentvaris</t>
  </si>
  <si>
    <t>Vienuolyno 11A, Trakai</t>
  </si>
  <si>
    <t>Trakų 27, Trakai</t>
  </si>
  <si>
    <t>Vytauto 36,Trakai</t>
  </si>
  <si>
    <t>Birutės 37, Trakai</t>
  </si>
  <si>
    <t>Vytauto 76, Trakai</t>
  </si>
  <si>
    <t>Klevų al. 57,Lentvaris</t>
  </si>
  <si>
    <t>Mindaugo 4, Trakai</t>
  </si>
  <si>
    <t>Klevų al. 387A, Lentvaris</t>
  </si>
  <si>
    <t>Ežero 10, Lentvaris</t>
  </si>
  <si>
    <t>Ežero 8, Lentvaris</t>
  </si>
  <si>
    <t>Klevų al. 28 II k., Lentvaris</t>
  </si>
  <si>
    <t>Vienuolyno 3, Trakai</t>
  </si>
  <si>
    <t>Tujų 1, Lentvaris</t>
  </si>
  <si>
    <t>N.Sodybos 38, Lentvaris</t>
  </si>
  <si>
    <t>Konduktorių 6A, Lentvaris</t>
  </si>
  <si>
    <t>Vytauto 6, Lentvaris</t>
  </si>
  <si>
    <t>Vytauto 52, Trakai</t>
  </si>
  <si>
    <t>Vytauto 10, Lentvaris</t>
  </si>
  <si>
    <t>Klevų al. 30, Lentvaris</t>
  </si>
  <si>
    <t>Vytauto 8, Lentvaris</t>
  </si>
  <si>
    <t>Aukštakalnio g. 14, Utena</t>
  </si>
  <si>
    <t>Krašuonos g. 1, Utena</t>
  </si>
  <si>
    <t>Taikos g. 51, Utena</t>
  </si>
  <si>
    <t>Sėlių g. 30 a, Utena</t>
  </si>
  <si>
    <t>Krašuonos g. 13, Utena</t>
  </si>
  <si>
    <t>Taikos g. 55, Utena</t>
  </si>
  <si>
    <t>Basanavičiaus g. 98, Utena</t>
  </si>
  <si>
    <t>Užpalių g. 82, Utena</t>
  </si>
  <si>
    <t>Vaižganto g. 14, Utena</t>
  </si>
  <si>
    <t>Vaižganto g. 66, Utena</t>
  </si>
  <si>
    <t>Maironio g. 13, Utena</t>
  </si>
  <si>
    <t>Taikos g. 27, Utena</t>
  </si>
  <si>
    <t>Taikos g. 5, Utena</t>
  </si>
  <si>
    <t>Taikos g. 61, Utena</t>
  </si>
  <si>
    <t>Taikos g.  67, Utena</t>
  </si>
  <si>
    <t>Taikos g. 47, Utena</t>
  </si>
  <si>
    <t>Vaižganto g. 26, Utena</t>
  </si>
  <si>
    <t>Bažnyčios g. 4, Utena</t>
  </si>
  <si>
    <t>Taikos g. 21, Utena</t>
  </si>
  <si>
    <t>Vaižganto g. 8, Utena</t>
  </si>
  <si>
    <t>Užpalių g. 66, Utena</t>
  </si>
  <si>
    <t>Taikos g. 49, Utena</t>
  </si>
  <si>
    <t>Aukštakalnio g. 110, Utena</t>
  </si>
  <si>
    <t>Basanavičiaus g. 102, Utena</t>
  </si>
  <si>
    <t>Taikos g. 31, Utena</t>
  </si>
  <si>
    <t>Aukštakalnio g. 66, Utena</t>
  </si>
  <si>
    <t>Vytauto a. 2, Utena</t>
  </si>
  <si>
    <t>Aukštakalnio g. 10,12, Utena</t>
  </si>
  <si>
    <t>Linksmoji g. 77,  Vilnius</t>
  </si>
  <si>
    <t>Musninkų g. 20,  Vilnius</t>
  </si>
  <si>
    <t>Šeškinės g. 63,  Vilnius</t>
  </si>
  <si>
    <t>Naugarduko g. 50A,  Vilnius</t>
  </si>
  <si>
    <t>Rygos g. 34, 36, 38,  Vilnius</t>
  </si>
  <si>
    <t>Gelvonų g. 3,  Vilnius</t>
  </si>
  <si>
    <t>S.Stanevičiaus g. 8,  Vilnius</t>
  </si>
  <si>
    <t>Ukmergės g. 228,  Vilnius</t>
  </si>
  <si>
    <t>Taikos g. 126, 124,  Vilnius</t>
  </si>
  <si>
    <t>Tramvajų g. 4,  Vilnius</t>
  </si>
  <si>
    <t>Parko g. 18,  Vilnius</t>
  </si>
  <si>
    <t>Sėlių g. 43,  Vilnius</t>
  </si>
  <si>
    <t>Rinktinės g. 36,  Vilnius</t>
  </si>
  <si>
    <t>A.Domaševičiaus g. 3,  Vilnius</t>
  </si>
  <si>
    <t>Popieriaus g. 82,  Vilnius</t>
  </si>
  <si>
    <t>J.Tiškevičiaus g. 6,  Vilnius</t>
  </si>
  <si>
    <t>V.Grybo g. 24,  Vilnius</t>
  </si>
  <si>
    <t>Tilto g. 10,12,  Vilnius</t>
  </si>
  <si>
    <t>P.Vileišio g. 11B,  Vilnius</t>
  </si>
  <si>
    <r>
      <t>Mokėjimų už šilumą analizė daugiabučiuose gyvenamuosiuose namuose  (</t>
    </r>
    <r>
      <rPr>
        <b/>
        <sz val="10"/>
        <color indexed="10"/>
        <rFont val="Arial"/>
        <family val="2"/>
      </rPr>
      <t>2011 m. birželio mėn.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</si>
</sst>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0000"/>
    <numFmt numFmtId="168" formatCode="0.0%"/>
    <numFmt numFmtId="169" formatCode="0.000000"/>
    <numFmt numFmtId="170" formatCode="0.00;\-0.00;\-"/>
  </numFmts>
  <fonts count="44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vertAlign val="superscript"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Dash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/>
    </xf>
    <xf numFmtId="165" fontId="1" fillId="34" borderId="10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center"/>
    </xf>
    <xf numFmtId="166" fontId="1" fillId="35" borderId="10" xfId="0" applyNumberFormat="1" applyFont="1" applyFill="1" applyBorder="1" applyAlignment="1">
      <alignment horizontal="center"/>
    </xf>
    <xf numFmtId="165" fontId="1" fillId="35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166" fontId="1" fillId="33" borderId="10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166" fontId="5" fillId="33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left"/>
    </xf>
    <xf numFmtId="0" fontId="1" fillId="36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7" borderId="10" xfId="0" applyFont="1" applyFill="1" applyBorder="1" applyAlignment="1">
      <alignment horizontal="center"/>
    </xf>
    <xf numFmtId="2" fontId="1" fillId="37" borderId="10" xfId="0" applyNumberFormat="1" applyFont="1" applyFill="1" applyBorder="1" applyAlignment="1">
      <alignment horizontal="center"/>
    </xf>
    <xf numFmtId="165" fontId="1" fillId="37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left"/>
    </xf>
    <xf numFmtId="166" fontId="1" fillId="37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165" fontId="1" fillId="38" borderId="10" xfId="0" applyNumberFormat="1" applyFont="1" applyFill="1" applyBorder="1" applyAlignment="1">
      <alignment horizontal="center"/>
    </xf>
    <xf numFmtId="2" fontId="1" fillId="39" borderId="10" xfId="0" applyNumberFormat="1" applyFont="1" applyFill="1" applyBorder="1" applyAlignment="1">
      <alignment horizontal="center"/>
    </xf>
    <xf numFmtId="165" fontId="1" fillId="39" borderId="10" xfId="0" applyNumberFormat="1" applyFont="1" applyFill="1" applyBorder="1" applyAlignment="1">
      <alignment horizontal="center"/>
    </xf>
    <xf numFmtId="2" fontId="1" fillId="40" borderId="10" xfId="0" applyNumberFormat="1" applyFont="1" applyFill="1" applyBorder="1" applyAlignment="1">
      <alignment horizontal="center"/>
    </xf>
    <xf numFmtId="165" fontId="1" fillId="40" borderId="10" xfId="0" applyNumberFormat="1" applyFont="1" applyFill="1" applyBorder="1" applyAlignment="1">
      <alignment horizontal="center"/>
    </xf>
    <xf numFmtId="166" fontId="1" fillId="40" borderId="10" xfId="0" applyNumberFormat="1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0" fontId="1" fillId="30" borderId="10" xfId="0" applyFont="1" applyFill="1" applyBorder="1" applyAlignment="1">
      <alignment horizontal="center"/>
    </xf>
    <xf numFmtId="2" fontId="1" fillId="30" borderId="10" xfId="0" applyNumberFormat="1" applyFont="1" applyFill="1" applyBorder="1" applyAlignment="1">
      <alignment horizontal="center"/>
    </xf>
    <xf numFmtId="165" fontId="1" fillId="30" borderId="10" xfId="0" applyNumberFormat="1" applyFont="1" applyFill="1" applyBorder="1" applyAlignment="1">
      <alignment horizontal="center"/>
    </xf>
    <xf numFmtId="166" fontId="1" fillId="30" borderId="10" xfId="0" applyNumberFormat="1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166" fontId="1" fillId="39" borderId="10" xfId="0" applyNumberFormat="1" applyFont="1" applyFill="1" applyBorder="1" applyAlignment="1">
      <alignment horizontal="center"/>
    </xf>
    <xf numFmtId="2" fontId="1" fillId="38" borderId="10" xfId="0" applyNumberFormat="1" applyFont="1" applyFill="1" applyBorder="1" applyAlignment="1">
      <alignment horizontal="center"/>
    </xf>
    <xf numFmtId="166" fontId="1" fillId="38" borderId="10" xfId="0" applyNumberFormat="1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/>
    </xf>
    <xf numFmtId="0" fontId="1" fillId="42" borderId="10" xfId="0" applyFont="1" applyFill="1" applyBorder="1" applyAlignment="1">
      <alignment horizontal="center"/>
    </xf>
    <xf numFmtId="2" fontId="1" fillId="42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5" fontId="1" fillId="42" borderId="10" xfId="0" applyNumberFormat="1" applyFont="1" applyFill="1" applyBorder="1" applyAlignment="1">
      <alignment horizontal="center"/>
    </xf>
    <xf numFmtId="1" fontId="1" fillId="40" borderId="10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 horizontal="left"/>
    </xf>
    <xf numFmtId="0" fontId="1" fillId="30" borderId="10" xfId="0" applyFont="1" applyFill="1" applyBorder="1" applyAlignment="1">
      <alignment horizontal="left"/>
    </xf>
    <xf numFmtId="0" fontId="1" fillId="39" borderId="10" xfId="0" applyFont="1" applyFill="1" applyBorder="1" applyAlignment="1">
      <alignment horizontal="left"/>
    </xf>
    <xf numFmtId="0" fontId="1" fillId="40" borderId="10" xfId="0" applyFont="1" applyFill="1" applyBorder="1" applyAlignment="1">
      <alignment horizontal="left"/>
    </xf>
    <xf numFmtId="2" fontId="5" fillId="38" borderId="10" xfId="56" applyNumberFormat="1" applyFont="1" applyFill="1" applyBorder="1" applyAlignment="1">
      <alignment horizontal="center" vertical="top"/>
      <protection/>
    </xf>
    <xf numFmtId="166" fontId="1" fillId="33" borderId="11" xfId="0" applyNumberFormat="1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166" fontId="1" fillId="38" borderId="11" xfId="0" applyNumberFormat="1" applyFont="1" applyFill="1" applyBorder="1" applyAlignment="1">
      <alignment horizontal="center"/>
    </xf>
    <xf numFmtId="166" fontId="1" fillId="37" borderId="11" xfId="0" applyNumberFormat="1" applyFont="1" applyFill="1" applyBorder="1" applyAlignment="1">
      <alignment horizontal="center"/>
    </xf>
    <xf numFmtId="166" fontId="1" fillId="34" borderId="11" xfId="0" applyNumberFormat="1" applyFont="1" applyFill="1" applyBorder="1" applyAlignment="1">
      <alignment horizontal="center"/>
    </xf>
    <xf numFmtId="166" fontId="1" fillId="30" borderId="11" xfId="0" applyNumberFormat="1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 horizontal="center"/>
    </xf>
    <xf numFmtId="166" fontId="1" fillId="39" borderId="11" xfId="0" applyNumberFormat="1" applyFont="1" applyFill="1" applyBorder="1" applyAlignment="1">
      <alignment horizontal="center"/>
    </xf>
    <xf numFmtId="166" fontId="1" fillId="35" borderId="11" xfId="0" applyNumberFormat="1" applyFont="1" applyFill="1" applyBorder="1" applyAlignment="1">
      <alignment horizontal="center"/>
    </xf>
    <xf numFmtId="166" fontId="1" fillId="40" borderId="11" xfId="0" applyNumberFormat="1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164" fontId="1" fillId="38" borderId="10" xfId="0" applyNumberFormat="1" applyFont="1" applyFill="1" applyBorder="1" applyAlignment="1">
      <alignment horizontal="center"/>
    </xf>
    <xf numFmtId="0" fontId="1" fillId="43" borderId="10" xfId="0" applyFont="1" applyFill="1" applyBorder="1" applyAlignment="1">
      <alignment horizontal="left"/>
    </xf>
    <xf numFmtId="0" fontId="1" fillId="43" borderId="10" xfId="0" applyFont="1" applyFill="1" applyBorder="1" applyAlignment="1">
      <alignment horizontal="center"/>
    </xf>
    <xf numFmtId="165" fontId="1" fillId="43" borderId="10" xfId="0" applyNumberFormat="1" applyFont="1" applyFill="1" applyBorder="1" applyAlignment="1">
      <alignment horizontal="center"/>
    </xf>
    <xf numFmtId="1" fontId="1" fillId="38" borderId="10" xfId="0" applyNumberFormat="1" applyFont="1" applyFill="1" applyBorder="1" applyAlignment="1">
      <alignment horizontal="center"/>
    </xf>
    <xf numFmtId="2" fontId="5" fillId="38" borderId="10" xfId="0" applyNumberFormat="1" applyFont="1" applyFill="1" applyBorder="1" applyAlignment="1">
      <alignment horizontal="center"/>
    </xf>
    <xf numFmtId="166" fontId="1" fillId="43" borderId="10" xfId="0" applyNumberFormat="1" applyFont="1" applyFill="1" applyBorder="1" applyAlignment="1">
      <alignment horizontal="center"/>
    </xf>
    <xf numFmtId="2" fontId="1" fillId="43" borderId="10" xfId="0" applyNumberFormat="1" applyFont="1" applyFill="1" applyBorder="1" applyAlignment="1">
      <alignment horizontal="center"/>
    </xf>
    <xf numFmtId="166" fontId="5" fillId="38" borderId="10" xfId="0" applyNumberFormat="1" applyFont="1" applyFill="1" applyBorder="1" applyAlignment="1">
      <alignment horizontal="center"/>
    </xf>
    <xf numFmtId="1" fontId="1" fillId="30" borderId="10" xfId="0" applyNumberFormat="1" applyFont="1" applyFill="1" applyBorder="1" applyAlignment="1">
      <alignment horizontal="left"/>
    </xf>
    <xf numFmtId="2" fontId="5" fillId="30" borderId="10" xfId="56" applyNumberFormat="1" applyFont="1" applyFill="1" applyBorder="1" applyAlignment="1">
      <alignment horizontal="center" vertical="top"/>
      <protection/>
    </xf>
    <xf numFmtId="165" fontId="1" fillId="44" borderId="10" xfId="0" applyNumberFormat="1" applyFont="1" applyFill="1" applyBorder="1" applyAlignment="1">
      <alignment horizontal="center"/>
    </xf>
    <xf numFmtId="1" fontId="1" fillId="30" borderId="10" xfId="0" applyNumberFormat="1" applyFont="1" applyFill="1" applyBorder="1" applyAlignment="1">
      <alignment horizontal="center"/>
    </xf>
    <xf numFmtId="0" fontId="1" fillId="44" borderId="10" xfId="0" applyFont="1" applyFill="1" applyBorder="1" applyAlignment="1">
      <alignment horizontal="left"/>
    </xf>
    <xf numFmtId="0" fontId="1" fillId="44" borderId="10" xfId="0" applyFont="1" applyFill="1" applyBorder="1" applyAlignment="1">
      <alignment horizontal="center"/>
    </xf>
    <xf numFmtId="164" fontId="1" fillId="30" borderId="10" xfId="0" applyNumberFormat="1" applyFont="1" applyFill="1" applyBorder="1" applyAlignment="1">
      <alignment horizontal="center"/>
    </xf>
    <xf numFmtId="2" fontId="1" fillId="44" borderId="10" xfId="0" applyNumberFormat="1" applyFont="1" applyFill="1" applyBorder="1" applyAlignment="1">
      <alignment horizontal="center"/>
    </xf>
    <xf numFmtId="164" fontId="1" fillId="39" borderId="10" xfId="0" applyNumberFormat="1" applyFont="1" applyFill="1" applyBorder="1" applyAlignment="1">
      <alignment horizontal="center"/>
    </xf>
    <xf numFmtId="0" fontId="1" fillId="41" borderId="10" xfId="0" applyFont="1" applyFill="1" applyBorder="1" applyAlignment="1">
      <alignment horizontal="left"/>
    </xf>
    <xf numFmtId="2" fontId="1" fillId="41" borderId="10" xfId="0" applyNumberFormat="1" applyFont="1" applyFill="1" applyBorder="1" applyAlignment="1">
      <alignment horizontal="center"/>
    </xf>
    <xf numFmtId="1" fontId="1" fillId="39" borderId="10" xfId="0" applyNumberFormat="1" applyFont="1" applyFill="1" applyBorder="1" applyAlignment="1">
      <alignment horizontal="center"/>
    </xf>
    <xf numFmtId="164" fontId="1" fillId="40" borderId="10" xfId="0" applyNumberFormat="1" applyFont="1" applyFill="1" applyBorder="1" applyAlignment="1">
      <alignment horizontal="center"/>
    </xf>
    <xf numFmtId="166" fontId="5" fillId="40" borderId="10" xfId="0" applyNumberFormat="1" applyFont="1" applyFill="1" applyBorder="1" applyAlignment="1">
      <alignment horizontal="center"/>
    </xf>
    <xf numFmtId="0" fontId="1" fillId="42" borderId="10" xfId="0" applyFont="1" applyFill="1" applyBorder="1" applyAlignment="1">
      <alignment horizontal="left"/>
    </xf>
    <xf numFmtId="1" fontId="1" fillId="40" borderId="10" xfId="0" applyNumberFormat="1" applyFont="1" applyFill="1" applyBorder="1" applyAlignment="1">
      <alignment horizontal="left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3" fillId="38" borderId="10" xfId="0" applyFont="1" applyFill="1" applyBorder="1" applyAlignment="1">
      <alignment horizontal="center" vertical="top" wrapText="1"/>
    </xf>
    <xf numFmtId="4" fontId="43" fillId="38" borderId="10" xfId="0" applyNumberFormat="1" applyFont="1" applyFill="1" applyBorder="1" applyAlignment="1">
      <alignment horizontal="center" vertical="top" wrapText="1"/>
    </xf>
    <xf numFmtId="0" fontId="43" fillId="39" borderId="10" xfId="0" applyFont="1" applyFill="1" applyBorder="1" applyAlignment="1">
      <alignment horizontal="center" vertical="top" wrapText="1"/>
    </xf>
    <xf numFmtId="4" fontId="43" fillId="39" borderId="10" xfId="0" applyNumberFormat="1" applyFont="1" applyFill="1" applyBorder="1" applyAlignment="1">
      <alignment horizontal="center" vertical="top" wrapText="1"/>
    </xf>
    <xf numFmtId="0" fontId="43" fillId="40" borderId="10" xfId="0" applyFont="1" applyFill="1" applyBorder="1" applyAlignment="1">
      <alignment horizontal="center" vertical="top" wrapText="1"/>
    </xf>
    <xf numFmtId="4" fontId="43" fillId="40" borderId="10" xfId="0" applyNumberFormat="1" applyFont="1" applyFill="1" applyBorder="1" applyAlignment="1">
      <alignment horizontal="center" vertical="top" wrapText="1"/>
    </xf>
    <xf numFmtId="2" fontId="43" fillId="38" borderId="10" xfId="0" applyNumberFormat="1" applyFont="1" applyFill="1" applyBorder="1" applyAlignment="1">
      <alignment horizontal="center" vertical="top" wrapText="1"/>
    </xf>
    <xf numFmtId="1" fontId="1" fillId="39" borderId="10" xfId="0" applyNumberFormat="1" applyFont="1" applyFill="1" applyBorder="1" applyAlignment="1">
      <alignment horizontal="left"/>
    </xf>
    <xf numFmtId="4" fontId="1" fillId="39" borderId="10" xfId="0" applyNumberFormat="1" applyFont="1" applyFill="1" applyBorder="1" applyAlignment="1">
      <alignment horizontal="center"/>
    </xf>
    <xf numFmtId="0" fontId="1" fillId="39" borderId="10" xfId="0" applyFont="1" applyFill="1" applyBorder="1" applyAlignment="1">
      <alignment horizontal="left" vertical="top"/>
    </xf>
    <xf numFmtId="1" fontId="5" fillId="39" borderId="10" xfId="0" applyNumberFormat="1" applyFont="1" applyFill="1" applyBorder="1" applyAlignment="1">
      <alignment horizontal="center" vertical="top"/>
    </xf>
    <xf numFmtId="4" fontId="5" fillId="39" borderId="10" xfId="0" applyNumberFormat="1" applyFont="1" applyFill="1" applyBorder="1" applyAlignment="1">
      <alignment horizontal="center" vertical="top"/>
    </xf>
    <xf numFmtId="0" fontId="1" fillId="40" borderId="10" xfId="0" applyFont="1" applyFill="1" applyBorder="1" applyAlignment="1">
      <alignment horizontal="left" vertical="top"/>
    </xf>
    <xf numFmtId="1" fontId="5" fillId="40" borderId="10" xfId="0" applyNumberFormat="1" applyFont="1" applyFill="1" applyBorder="1" applyAlignment="1">
      <alignment horizontal="center" vertical="top"/>
    </xf>
    <xf numFmtId="4" fontId="5" fillId="40" borderId="10" xfId="0" applyNumberFormat="1" applyFont="1" applyFill="1" applyBorder="1" applyAlignment="1">
      <alignment horizontal="center" vertical="top"/>
    </xf>
    <xf numFmtId="4" fontId="1" fillId="40" borderId="10" xfId="0" applyNumberFormat="1" applyFont="1" applyFill="1" applyBorder="1" applyAlignment="1">
      <alignment horizontal="center"/>
    </xf>
    <xf numFmtId="2" fontId="5" fillId="38" borderId="10" xfId="55" applyNumberFormat="1" applyFont="1" applyFill="1" applyBorder="1" applyAlignment="1">
      <alignment horizontal="center" vertical="top" wrapText="1"/>
      <protection/>
    </xf>
    <xf numFmtId="170" fontId="5" fillId="38" borderId="10" xfId="55" applyNumberFormat="1" applyFont="1" applyFill="1" applyBorder="1" applyAlignment="1">
      <alignment horizontal="center" vertical="top" wrapText="1"/>
      <protection/>
    </xf>
    <xf numFmtId="2" fontId="5" fillId="30" borderId="10" xfId="55" applyNumberFormat="1" applyFont="1" applyFill="1" applyBorder="1" applyAlignment="1">
      <alignment horizontal="center" vertical="top" wrapText="1"/>
      <protection/>
    </xf>
    <xf numFmtId="170" fontId="5" fillId="30" borderId="10" xfId="55" applyNumberFormat="1" applyFont="1" applyFill="1" applyBorder="1" applyAlignment="1">
      <alignment horizontal="center" vertical="top" wrapText="1"/>
      <protection/>
    </xf>
    <xf numFmtId="2" fontId="5" fillId="39" borderId="10" xfId="55" applyNumberFormat="1" applyFont="1" applyFill="1" applyBorder="1" applyAlignment="1">
      <alignment horizontal="center" vertical="top" wrapText="1"/>
      <protection/>
    </xf>
    <xf numFmtId="170" fontId="5" fillId="39" borderId="10" xfId="55" applyNumberFormat="1" applyFont="1" applyFill="1" applyBorder="1" applyAlignment="1">
      <alignment horizontal="center" vertical="top" wrapText="1"/>
      <protection/>
    </xf>
    <xf numFmtId="2" fontId="1" fillId="40" borderId="10" xfId="55" applyNumberFormat="1" applyFont="1" applyFill="1" applyBorder="1" applyAlignment="1">
      <alignment horizontal="center" vertical="top" wrapText="1"/>
      <protection/>
    </xf>
    <xf numFmtId="170" fontId="1" fillId="40" borderId="10" xfId="55" applyNumberFormat="1" applyFont="1" applyFill="1" applyBorder="1" applyAlignment="1">
      <alignment horizontal="center" vertical="top" wrapText="1"/>
      <protection/>
    </xf>
    <xf numFmtId="2" fontId="5" fillId="40" borderId="10" xfId="55" applyNumberFormat="1" applyFont="1" applyFill="1" applyBorder="1" applyAlignment="1">
      <alignment horizontal="center" vertical="top" wrapText="1"/>
      <protection/>
    </xf>
    <xf numFmtId="170" fontId="5" fillId="40" borderId="10" xfId="55" applyNumberFormat="1" applyFont="1" applyFill="1" applyBorder="1" applyAlignment="1">
      <alignment horizontal="center" vertical="top" wrapText="1"/>
      <protection/>
    </xf>
    <xf numFmtId="0" fontId="1" fillId="38" borderId="10" xfId="0" applyFont="1" applyFill="1" applyBorder="1" applyAlignment="1">
      <alignment horizontal="left" vertical="top"/>
    </xf>
    <xf numFmtId="1" fontId="5" fillId="38" borderId="10" xfId="0" applyNumberFormat="1" applyFont="1" applyFill="1" applyBorder="1" applyAlignment="1">
      <alignment horizontal="center" vertical="top"/>
    </xf>
    <xf numFmtId="4" fontId="5" fillId="38" borderId="10" xfId="0" applyNumberFormat="1" applyFont="1" applyFill="1" applyBorder="1" applyAlignment="1">
      <alignment horizontal="center" vertical="top"/>
    </xf>
    <xf numFmtId="4" fontId="1" fillId="38" borderId="10" xfId="0" applyNumberFormat="1" applyFont="1" applyFill="1" applyBorder="1" applyAlignment="1">
      <alignment horizontal="center"/>
    </xf>
    <xf numFmtId="0" fontId="1" fillId="30" borderId="10" xfId="0" applyFont="1" applyFill="1" applyBorder="1" applyAlignment="1">
      <alignment horizontal="left" vertical="top"/>
    </xf>
    <xf numFmtId="1" fontId="5" fillId="30" borderId="10" xfId="0" applyNumberFormat="1" applyFont="1" applyFill="1" applyBorder="1" applyAlignment="1">
      <alignment horizontal="center" vertical="top"/>
    </xf>
    <xf numFmtId="4" fontId="5" fillId="30" borderId="10" xfId="0" applyNumberFormat="1" applyFont="1" applyFill="1" applyBorder="1" applyAlignment="1">
      <alignment horizontal="center" vertical="top"/>
    </xf>
    <xf numFmtId="4" fontId="1" fillId="30" borderId="10" xfId="0" applyNumberFormat="1" applyFont="1" applyFill="1" applyBorder="1" applyAlignment="1">
      <alignment horizontal="center"/>
    </xf>
    <xf numFmtId="2" fontId="5" fillId="39" borderId="10" xfId="56" applyNumberFormat="1" applyFont="1" applyFill="1" applyBorder="1" applyAlignment="1">
      <alignment horizontal="center" vertical="top"/>
      <protection/>
    </xf>
    <xf numFmtId="0" fontId="1" fillId="33" borderId="11" xfId="0" applyFont="1" applyFill="1" applyBorder="1" applyAlignment="1">
      <alignment horizontal="center"/>
    </xf>
    <xf numFmtId="2" fontId="1" fillId="30" borderId="11" xfId="0" applyNumberFormat="1" applyFont="1" applyFill="1" applyBorder="1" applyAlignment="1">
      <alignment horizontal="center"/>
    </xf>
    <xf numFmtId="0" fontId="1" fillId="30" borderId="11" xfId="0" applyFont="1" applyFill="1" applyBorder="1" applyAlignment="1">
      <alignment horizontal="center"/>
    </xf>
    <xf numFmtId="2" fontId="1" fillId="40" borderId="11" xfId="0" applyNumberFormat="1" applyFont="1" applyFill="1" applyBorder="1" applyAlignment="1">
      <alignment horizontal="center"/>
    </xf>
    <xf numFmtId="0" fontId="1" fillId="40" borderId="11" xfId="0" applyFont="1" applyFill="1" applyBorder="1" applyAlignment="1">
      <alignment horizontal="center"/>
    </xf>
    <xf numFmtId="2" fontId="1" fillId="38" borderId="10" xfId="55" applyNumberFormat="1" applyFont="1" applyFill="1" applyBorder="1" applyAlignment="1">
      <alignment horizontal="center" vertical="top" wrapText="1"/>
      <protection/>
    </xf>
    <xf numFmtId="170" fontId="1" fillId="38" borderId="10" xfId="55" applyNumberFormat="1" applyFont="1" applyFill="1" applyBorder="1" applyAlignment="1">
      <alignment horizontal="center" vertical="top" wrapText="1"/>
      <protection/>
    </xf>
    <xf numFmtId="2" fontId="1" fillId="38" borderId="11" xfId="0" applyNumberFormat="1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1" fontId="1" fillId="38" borderId="10" xfId="0" applyNumberFormat="1" applyFont="1" applyFill="1" applyBorder="1" applyAlignment="1">
      <alignment horizontal="left"/>
    </xf>
    <xf numFmtId="43" fontId="1" fillId="38" borderId="10" xfId="42" applyFont="1" applyFill="1" applyBorder="1" applyAlignment="1">
      <alignment horizontal="center"/>
    </xf>
    <xf numFmtId="166" fontId="1" fillId="38" borderId="10" xfId="0" applyNumberFormat="1" applyFont="1" applyFill="1" applyBorder="1" applyAlignment="1">
      <alignment horizontal="left"/>
    </xf>
    <xf numFmtId="0" fontId="5" fillId="38" borderId="10" xfId="0" applyFont="1" applyFill="1" applyBorder="1" applyAlignment="1">
      <alignment horizontal="center"/>
    </xf>
    <xf numFmtId="166" fontId="1" fillId="30" borderId="10" xfId="0" applyNumberFormat="1" applyFont="1" applyFill="1" applyBorder="1" applyAlignment="1">
      <alignment horizontal="left"/>
    </xf>
    <xf numFmtId="2" fontId="1" fillId="30" borderId="10" xfId="0" applyNumberFormat="1" applyFont="1" applyFill="1" applyBorder="1" applyAlignment="1">
      <alignment horizontal="left"/>
    </xf>
    <xf numFmtId="166" fontId="1" fillId="44" borderId="10" xfId="0" applyNumberFormat="1" applyFont="1" applyFill="1" applyBorder="1" applyAlignment="1">
      <alignment horizontal="center"/>
    </xf>
    <xf numFmtId="2" fontId="1" fillId="30" borderId="10" xfId="42" applyNumberFormat="1" applyFont="1" applyFill="1" applyBorder="1" applyAlignment="1">
      <alignment horizontal="center"/>
    </xf>
    <xf numFmtId="0" fontId="1" fillId="30" borderId="10" xfId="0" applyFont="1" applyFill="1" applyBorder="1" applyAlignment="1">
      <alignment horizontal="left" vertical="center"/>
    </xf>
    <xf numFmtId="0" fontId="1" fillId="30" borderId="10" xfId="0" applyFont="1" applyFill="1" applyBorder="1" applyAlignment="1">
      <alignment horizontal="center" vertical="center"/>
    </xf>
    <xf numFmtId="2" fontId="1" fillId="39" borderId="11" xfId="0" applyNumberFormat="1" applyFont="1" applyFill="1" applyBorder="1" applyAlignment="1">
      <alignment horizontal="center"/>
    </xf>
    <xf numFmtId="2" fontId="5" fillId="39" borderId="10" xfId="0" applyNumberFormat="1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166" fontId="1" fillId="39" borderId="10" xfId="0" applyNumberFormat="1" applyFont="1" applyFill="1" applyBorder="1" applyAlignment="1">
      <alignment horizontal="left"/>
    </xf>
    <xf numFmtId="2" fontId="1" fillId="39" borderId="10" xfId="0" applyNumberFormat="1" applyFont="1" applyFill="1" applyBorder="1" applyAlignment="1">
      <alignment horizontal="left"/>
    </xf>
    <xf numFmtId="0" fontId="1" fillId="39" borderId="11" xfId="0" applyFont="1" applyFill="1" applyBorder="1" applyAlignment="1">
      <alignment horizontal="center"/>
    </xf>
    <xf numFmtId="1" fontId="1" fillId="41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3" fillId="35" borderId="10" xfId="0" applyFont="1" applyFill="1" applyBorder="1" applyAlignment="1">
      <alignment horizontal="center" vertical="center" textRotation="90"/>
    </xf>
    <xf numFmtId="0" fontId="3" fillId="34" borderId="10" xfId="0" applyFont="1" applyFill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45" borderId="10" xfId="0" applyFont="1" applyFill="1" applyBorder="1" applyAlignment="1">
      <alignment horizontal="center" vertical="center" textRotation="90" wrapText="1"/>
    </xf>
    <xf numFmtId="0" fontId="3" fillId="34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5" fillId="40" borderId="10" xfId="0" applyNumberFormat="1" applyFont="1" applyFill="1" applyBorder="1" applyAlignment="1">
      <alignment horizontal="center"/>
    </xf>
    <xf numFmtId="166" fontId="1" fillId="40" borderId="10" xfId="0" applyNumberFormat="1" applyFont="1" applyFill="1" applyBorder="1" applyAlignment="1">
      <alignment horizontal="left"/>
    </xf>
    <xf numFmtId="2" fontId="1" fillId="40" borderId="10" xfId="0" applyNumberFormat="1" applyFont="1" applyFill="1" applyBorder="1" applyAlignment="1">
      <alignment horizontal="left"/>
    </xf>
    <xf numFmtId="2" fontId="5" fillId="40" borderId="10" xfId="56" applyNumberFormat="1" applyFont="1" applyFill="1" applyBorder="1" applyAlignment="1">
      <alignment horizontal="center" vertical="top"/>
      <protection/>
    </xf>
    <xf numFmtId="1" fontId="1" fillId="42" borderId="10" xfId="0" applyNumberFormat="1" applyFont="1" applyFill="1" applyBorder="1" applyAlignment="1">
      <alignment horizontal="center"/>
    </xf>
    <xf numFmtId="165" fontId="5" fillId="40" borderId="1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9"/>
  <sheetViews>
    <sheetView tabSelected="1" zoomScale="85" zoomScaleNormal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N15" sqref="N15"/>
    </sheetView>
  </sheetViews>
  <sheetFormatPr defaultColWidth="9.140625" defaultRowHeight="12.75"/>
  <cols>
    <col min="1" max="1" width="10.00390625" style="0" customWidth="1"/>
    <col min="2" max="2" width="5.421875" style="0" customWidth="1"/>
    <col min="3" max="3" width="30.140625" style="0" customWidth="1"/>
    <col min="4" max="5" width="6.8515625" style="0" customWidth="1"/>
    <col min="6" max="6" width="8.140625" style="0" customWidth="1"/>
    <col min="8" max="8" width="10.8515625" style="0" customWidth="1"/>
    <col min="9" max="9" width="10.7109375" style="0" customWidth="1"/>
    <col min="10" max="10" width="10.00390625" style="0" customWidth="1"/>
    <col min="11" max="11" width="13.28125" style="0" customWidth="1"/>
    <col min="12" max="12" width="12.7109375" style="0" customWidth="1"/>
    <col min="13" max="13" width="10.28125" style="0" customWidth="1"/>
    <col min="14" max="15" width="10.7109375" style="0" customWidth="1"/>
    <col min="16" max="16" width="13.28125" style="0" customWidth="1"/>
    <col min="17" max="17" width="19.7109375" style="0" customWidth="1"/>
    <col min="18" max="18" width="20.8515625" style="0" customWidth="1"/>
    <col min="19" max="19" width="23.8515625" style="0" customWidth="1"/>
    <col min="20" max="20" width="11.57421875" style="0" customWidth="1"/>
    <col min="21" max="21" width="11.421875" style="0" customWidth="1"/>
    <col min="22" max="22" width="12.00390625" style="0" customWidth="1"/>
  </cols>
  <sheetData>
    <row r="1" spans="1:22" ht="12.75">
      <c r="A1" s="97"/>
      <c r="B1" s="98"/>
      <c r="C1" s="98"/>
      <c r="D1" s="167" t="s">
        <v>670</v>
      </c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8"/>
    </row>
    <row r="2" spans="1:22" ht="12.75">
      <c r="A2" s="171" t="s">
        <v>1</v>
      </c>
      <c r="B2" s="166" t="s">
        <v>0</v>
      </c>
      <c r="C2" s="160" t="s">
        <v>2</v>
      </c>
      <c r="D2" s="160" t="s">
        <v>3</v>
      </c>
      <c r="E2" s="160" t="s">
        <v>4</v>
      </c>
      <c r="F2" s="160" t="s">
        <v>9</v>
      </c>
      <c r="G2" s="160" t="s">
        <v>5</v>
      </c>
      <c r="H2" s="161" t="s">
        <v>20</v>
      </c>
      <c r="I2" s="161"/>
      <c r="J2" s="161"/>
      <c r="K2" s="161"/>
      <c r="L2" s="161"/>
      <c r="M2" s="161"/>
      <c r="N2" s="161"/>
      <c r="O2" s="161"/>
      <c r="P2" s="161"/>
      <c r="Q2" s="52" t="s">
        <v>21</v>
      </c>
      <c r="R2" s="52"/>
      <c r="S2" s="52"/>
      <c r="T2" s="160" t="s">
        <v>25</v>
      </c>
      <c r="U2" s="160" t="s">
        <v>26</v>
      </c>
      <c r="V2" s="160" t="s">
        <v>27</v>
      </c>
    </row>
    <row r="3" spans="1:22" ht="110.25" customHeight="1">
      <c r="A3" s="171"/>
      <c r="B3" s="166"/>
      <c r="C3" s="160"/>
      <c r="D3" s="160"/>
      <c r="E3" s="160"/>
      <c r="F3" s="160"/>
      <c r="G3" s="160"/>
      <c r="H3" s="1" t="s">
        <v>18</v>
      </c>
      <c r="I3" s="1" t="s">
        <v>17</v>
      </c>
      <c r="J3" s="1" t="s">
        <v>16</v>
      </c>
      <c r="K3" s="1" t="s">
        <v>15</v>
      </c>
      <c r="L3" s="1" t="s">
        <v>14</v>
      </c>
      <c r="M3" s="5" t="s">
        <v>13</v>
      </c>
      <c r="N3" s="5" t="s">
        <v>12</v>
      </c>
      <c r="O3" s="5" t="s">
        <v>19</v>
      </c>
      <c r="P3" s="5" t="s">
        <v>11</v>
      </c>
      <c r="Q3" s="1" t="s">
        <v>22</v>
      </c>
      <c r="R3" s="1" t="s">
        <v>24</v>
      </c>
      <c r="S3" s="1" t="s">
        <v>23</v>
      </c>
      <c r="T3" s="160"/>
      <c r="U3" s="160"/>
      <c r="V3" s="160"/>
    </row>
    <row r="4" spans="1:22" ht="12.75">
      <c r="A4" s="171"/>
      <c r="B4" s="166"/>
      <c r="C4" s="160"/>
      <c r="D4" s="53" t="s">
        <v>6</v>
      </c>
      <c r="E4" s="53" t="s">
        <v>7</v>
      </c>
      <c r="F4" s="53" t="s">
        <v>29</v>
      </c>
      <c r="G4" s="53" t="s">
        <v>29</v>
      </c>
      <c r="H4" s="53" t="s">
        <v>8</v>
      </c>
      <c r="I4" s="53" t="s">
        <v>8</v>
      </c>
      <c r="J4" s="53" t="s">
        <v>8</v>
      </c>
      <c r="K4" s="53" t="s">
        <v>8</v>
      </c>
      <c r="L4" s="53" t="s">
        <v>8</v>
      </c>
      <c r="M4" s="53" t="s">
        <v>30</v>
      </c>
      <c r="N4" s="53" t="s">
        <v>8</v>
      </c>
      <c r="O4" s="53" t="s">
        <v>30</v>
      </c>
      <c r="P4" s="53" t="s">
        <v>8</v>
      </c>
      <c r="Q4" s="53" t="s">
        <v>10</v>
      </c>
      <c r="R4" s="53" t="s">
        <v>10</v>
      </c>
      <c r="S4" s="53" t="s">
        <v>10</v>
      </c>
      <c r="T4" s="53" t="s">
        <v>8</v>
      </c>
      <c r="U4" s="53" t="s">
        <v>8</v>
      </c>
      <c r="V4" s="53" t="s">
        <v>30</v>
      </c>
    </row>
    <row r="5" spans="1:22" ht="12.75">
      <c r="A5" s="162" t="s">
        <v>316</v>
      </c>
      <c r="B5" s="29">
        <v>1</v>
      </c>
      <c r="C5" s="22" t="s">
        <v>320</v>
      </c>
      <c r="D5" s="2">
        <v>16</v>
      </c>
      <c r="E5" s="2">
        <v>1988</v>
      </c>
      <c r="F5" s="2">
        <v>912</v>
      </c>
      <c r="G5" s="2">
        <v>203</v>
      </c>
      <c r="H5" s="12">
        <v>3.4</v>
      </c>
      <c r="I5" s="11">
        <v>3.4</v>
      </c>
      <c r="J5" s="11">
        <f>D5*0.16</f>
        <v>2.56</v>
      </c>
      <c r="K5" s="11">
        <f>I5-N5</f>
        <v>2.0229999999999997</v>
      </c>
      <c r="L5" s="11">
        <f>I5-P5</f>
        <v>1.87</v>
      </c>
      <c r="M5" s="12">
        <v>27</v>
      </c>
      <c r="N5" s="11">
        <f>M5*0.051</f>
        <v>1.377</v>
      </c>
      <c r="O5" s="11">
        <v>30</v>
      </c>
      <c r="P5" s="11">
        <f>O5*0.051</f>
        <v>1.5299999999999998</v>
      </c>
      <c r="Q5" s="12">
        <f>J6*1000/D6</f>
        <v>160</v>
      </c>
      <c r="R5" s="12">
        <f>K5/D5*1000</f>
        <v>126.43749999999999</v>
      </c>
      <c r="S5" s="12">
        <f>L5*1000/D5</f>
        <v>116.875</v>
      </c>
      <c r="T5" s="11">
        <f>L5-J5</f>
        <v>-0.69</v>
      </c>
      <c r="U5" s="11">
        <f>N5-P5</f>
        <v>-0.1529999999999998</v>
      </c>
      <c r="V5" s="62">
        <f>O5-M5</f>
        <v>3</v>
      </c>
    </row>
    <row r="6" spans="1:22" ht="12.75">
      <c r="A6" s="163"/>
      <c r="B6" s="29">
        <v>2</v>
      </c>
      <c r="C6" s="22" t="s">
        <v>321</v>
      </c>
      <c r="D6" s="2">
        <v>9</v>
      </c>
      <c r="E6" s="2">
        <v>1983</v>
      </c>
      <c r="F6" s="2">
        <v>518</v>
      </c>
      <c r="G6" s="2">
        <v>147</v>
      </c>
      <c r="H6" s="12">
        <v>2.2</v>
      </c>
      <c r="I6" s="12">
        <v>2.2</v>
      </c>
      <c r="J6" s="11">
        <f>D6*0.16</f>
        <v>1.44</v>
      </c>
      <c r="K6" s="11">
        <f>I6-N6</f>
        <v>1.3330000000000002</v>
      </c>
      <c r="L6" s="11">
        <f>I6-P6</f>
        <v>0.9760000000000002</v>
      </c>
      <c r="M6" s="12">
        <v>17</v>
      </c>
      <c r="N6" s="11">
        <f>M6*0.051</f>
        <v>0.867</v>
      </c>
      <c r="O6" s="12">
        <v>24</v>
      </c>
      <c r="P6" s="11">
        <f>O6*0.051</f>
        <v>1.224</v>
      </c>
      <c r="Q6" s="12">
        <f>J7*1000/D7</f>
        <v>160</v>
      </c>
      <c r="R6" s="12">
        <f>K6*1000/D6</f>
        <v>148.11111111111114</v>
      </c>
      <c r="S6" s="12">
        <f>L6*1000/D6</f>
        <v>108.44444444444447</v>
      </c>
      <c r="T6" s="11">
        <f>L6-J6</f>
        <v>-0.46399999999999975</v>
      </c>
      <c r="U6" s="11">
        <f>N6-P6</f>
        <v>-0.357</v>
      </c>
      <c r="V6" s="61">
        <f>O6-M6</f>
        <v>7</v>
      </c>
    </row>
    <row r="7" spans="1:22" ht="12.75">
      <c r="A7" s="163"/>
      <c r="B7" s="29">
        <v>3</v>
      </c>
      <c r="C7" s="22" t="s">
        <v>58</v>
      </c>
      <c r="D7" s="2">
        <v>27</v>
      </c>
      <c r="E7" s="2">
        <v>1999</v>
      </c>
      <c r="F7" s="2">
        <v>1406</v>
      </c>
      <c r="G7" s="2">
        <v>1406</v>
      </c>
      <c r="H7" s="11">
        <v>6.67</v>
      </c>
      <c r="I7" s="11">
        <v>6.67</v>
      </c>
      <c r="J7" s="11">
        <f>D7*0.16</f>
        <v>4.32</v>
      </c>
      <c r="K7" s="11">
        <f>I7-N7</f>
        <v>3.712</v>
      </c>
      <c r="L7" s="11">
        <f>I7-P7</f>
        <v>3.202</v>
      </c>
      <c r="M7" s="12">
        <v>58</v>
      </c>
      <c r="N7" s="11">
        <f>M7*0.051</f>
        <v>2.9579999999999997</v>
      </c>
      <c r="O7" s="12">
        <v>68</v>
      </c>
      <c r="P7" s="11">
        <f>O7*0.051</f>
        <v>3.468</v>
      </c>
      <c r="Q7" s="12">
        <v>160</v>
      </c>
      <c r="R7" s="12">
        <f>K7/D7*1000</f>
        <v>137.4814814814815</v>
      </c>
      <c r="S7" s="12">
        <f>L7*1000/D7</f>
        <v>118.5925925925926</v>
      </c>
      <c r="T7" s="11">
        <f>L7-J7</f>
        <v>-1.1180000000000003</v>
      </c>
      <c r="U7" s="11">
        <f>N7-P7</f>
        <v>-0.5100000000000002</v>
      </c>
      <c r="V7" s="61">
        <f>O7-M7</f>
        <v>10</v>
      </c>
    </row>
    <row r="8" spans="1:22" ht="12.75">
      <c r="A8" s="163"/>
      <c r="B8" s="29">
        <v>4</v>
      </c>
      <c r="C8" s="22" t="s">
        <v>347</v>
      </c>
      <c r="D8" s="2">
        <v>54</v>
      </c>
      <c r="E8" s="2">
        <v>1978</v>
      </c>
      <c r="F8" s="76">
        <v>3519.9</v>
      </c>
      <c r="G8" s="76">
        <f>F8</f>
        <v>3519.9</v>
      </c>
      <c r="H8" s="11">
        <v>17.36</v>
      </c>
      <c r="I8" s="11">
        <f>H8</f>
        <v>17.36</v>
      </c>
      <c r="J8" s="11">
        <v>12.96</v>
      </c>
      <c r="K8" s="11">
        <f>I8-N8</f>
        <v>11.291</v>
      </c>
      <c r="L8" s="11">
        <f>I8-P8</f>
        <v>11.183951</v>
      </c>
      <c r="M8" s="12">
        <v>119</v>
      </c>
      <c r="N8" s="15">
        <f>M8*0.051</f>
        <v>6.069</v>
      </c>
      <c r="O8" s="11">
        <v>110.09</v>
      </c>
      <c r="P8" s="11">
        <f>O8*0.0561</f>
        <v>6.176049</v>
      </c>
      <c r="Q8" s="12">
        <f>J8*1000/D8</f>
        <v>240</v>
      </c>
      <c r="R8" s="12">
        <f>K8*1000/D8</f>
        <v>209.09259259259258</v>
      </c>
      <c r="S8" s="12">
        <f>L8*1000/D8</f>
        <v>207.11020370370372</v>
      </c>
      <c r="T8" s="11">
        <f>L8-J8</f>
        <v>-1.7760490000000004</v>
      </c>
      <c r="U8" s="11">
        <f>N8-P8</f>
        <v>-0.10704899999999995</v>
      </c>
      <c r="V8" s="61">
        <f>1.1*O8-M8</f>
        <v>2.099000000000018</v>
      </c>
    </row>
    <row r="9" spans="1:22" ht="12.75">
      <c r="A9" s="163"/>
      <c r="B9" s="29">
        <v>5</v>
      </c>
      <c r="C9" s="22" t="s">
        <v>69</v>
      </c>
      <c r="D9" s="2">
        <v>60</v>
      </c>
      <c r="E9" s="2">
        <v>1968</v>
      </c>
      <c r="F9" s="76">
        <v>2713.6</v>
      </c>
      <c r="G9" s="76">
        <v>2713.6</v>
      </c>
      <c r="H9" s="11">
        <v>8.96</v>
      </c>
      <c r="I9" s="11">
        <f aca="true" t="shared" si="0" ref="I9:I16">H9</f>
        <v>8.96</v>
      </c>
      <c r="J9" s="11">
        <v>7.44</v>
      </c>
      <c r="K9" s="11">
        <f aca="true" t="shared" si="1" ref="K9:K18">I9-N9</f>
        <v>5.594000000000001</v>
      </c>
      <c r="L9" s="11">
        <f aca="true" t="shared" si="2" ref="L9:L18">I9-P9</f>
        <v>4.390655000000001</v>
      </c>
      <c r="M9" s="11">
        <v>66</v>
      </c>
      <c r="N9" s="15">
        <f aca="true" t="shared" si="3" ref="N9:N18">M9*0.051</f>
        <v>3.3659999999999997</v>
      </c>
      <c r="O9" s="11">
        <v>81.45</v>
      </c>
      <c r="P9" s="11">
        <f aca="true" t="shared" si="4" ref="P9:P16">O9*0.0561</f>
        <v>4.569345</v>
      </c>
      <c r="Q9" s="12">
        <f aca="true" t="shared" si="5" ref="Q9:Q18">J9*1000/D9</f>
        <v>124</v>
      </c>
      <c r="R9" s="12">
        <f aca="true" t="shared" si="6" ref="R9:R18">K9*1000/D9</f>
        <v>93.23333333333335</v>
      </c>
      <c r="S9" s="12">
        <f aca="true" t="shared" si="7" ref="S9:S18">L9*1000/D9</f>
        <v>73.17758333333335</v>
      </c>
      <c r="T9" s="11">
        <f aca="true" t="shared" si="8" ref="T9:T18">L9-J9</f>
        <v>-3.0493449999999998</v>
      </c>
      <c r="U9" s="11">
        <f aca="true" t="shared" si="9" ref="U9:U18">N9-P9</f>
        <v>-1.2033450000000006</v>
      </c>
      <c r="V9" s="61">
        <f aca="true" t="shared" si="10" ref="V9:V16">1.1*O9-M9</f>
        <v>23.595000000000013</v>
      </c>
    </row>
    <row r="10" spans="1:22" ht="12.75">
      <c r="A10" s="163"/>
      <c r="B10" s="29">
        <v>6</v>
      </c>
      <c r="C10" s="22" t="s">
        <v>70</v>
      </c>
      <c r="D10" s="2">
        <v>20</v>
      </c>
      <c r="E10" s="2">
        <v>2004</v>
      </c>
      <c r="F10" s="76">
        <v>1322.1</v>
      </c>
      <c r="G10" s="76">
        <f>F10</f>
        <v>1322.1</v>
      </c>
      <c r="H10" s="11">
        <v>3.47</v>
      </c>
      <c r="I10" s="11">
        <f t="shared" si="0"/>
        <v>3.47</v>
      </c>
      <c r="J10" s="11">
        <v>1.6</v>
      </c>
      <c r="K10" s="11">
        <f t="shared" si="1"/>
        <v>0.8690000000000002</v>
      </c>
      <c r="L10" s="11">
        <f t="shared" si="2"/>
        <v>0.5528000000000004</v>
      </c>
      <c r="M10" s="11">
        <v>51</v>
      </c>
      <c r="N10" s="15">
        <f t="shared" si="3"/>
        <v>2.601</v>
      </c>
      <c r="O10" s="11">
        <v>52</v>
      </c>
      <c r="P10" s="11">
        <f t="shared" si="4"/>
        <v>2.9172</v>
      </c>
      <c r="Q10" s="12">
        <f t="shared" si="5"/>
        <v>80</v>
      </c>
      <c r="R10" s="12">
        <f t="shared" si="6"/>
        <v>43.45000000000001</v>
      </c>
      <c r="S10" s="12">
        <f t="shared" si="7"/>
        <v>27.640000000000022</v>
      </c>
      <c r="T10" s="11">
        <f t="shared" si="8"/>
        <v>-1.0471999999999997</v>
      </c>
      <c r="U10" s="11">
        <f t="shared" si="9"/>
        <v>-0.3161999999999998</v>
      </c>
      <c r="V10" s="61">
        <f t="shared" si="10"/>
        <v>6.200000000000003</v>
      </c>
    </row>
    <row r="11" spans="1:22" ht="12.75">
      <c r="A11" s="163"/>
      <c r="B11" s="29">
        <v>7</v>
      </c>
      <c r="C11" s="22" t="s">
        <v>71</v>
      </c>
      <c r="D11" s="2">
        <v>100</v>
      </c>
      <c r="E11" s="2">
        <v>1972</v>
      </c>
      <c r="F11" s="76">
        <v>4426.6</v>
      </c>
      <c r="G11" s="76">
        <f>F11</f>
        <v>4426.6</v>
      </c>
      <c r="H11" s="11">
        <v>20.58</v>
      </c>
      <c r="I11" s="11">
        <f t="shared" si="0"/>
        <v>20.58</v>
      </c>
      <c r="J11" s="11">
        <v>15.84</v>
      </c>
      <c r="K11" s="11">
        <f t="shared" si="1"/>
        <v>11.807999999999998</v>
      </c>
      <c r="L11" s="11">
        <f t="shared" si="2"/>
        <v>8.95608</v>
      </c>
      <c r="M11" s="11">
        <v>172</v>
      </c>
      <c r="N11" s="15">
        <f t="shared" si="3"/>
        <v>8.772</v>
      </c>
      <c r="O11" s="11">
        <v>207.2</v>
      </c>
      <c r="P11" s="11">
        <f t="shared" si="4"/>
        <v>11.623919999999998</v>
      </c>
      <c r="Q11" s="12">
        <f t="shared" si="5"/>
        <v>158.4</v>
      </c>
      <c r="R11" s="12">
        <f t="shared" si="6"/>
        <v>118.07999999999998</v>
      </c>
      <c r="S11" s="12">
        <f t="shared" si="7"/>
        <v>89.5608</v>
      </c>
      <c r="T11" s="11">
        <f t="shared" si="8"/>
        <v>-6.88392</v>
      </c>
      <c r="U11" s="11">
        <f t="shared" si="9"/>
        <v>-2.851919999999998</v>
      </c>
      <c r="V11" s="61">
        <f t="shared" si="10"/>
        <v>55.920000000000016</v>
      </c>
    </row>
    <row r="12" spans="1:22" ht="12.75">
      <c r="A12" s="163"/>
      <c r="B12" s="29">
        <v>8</v>
      </c>
      <c r="C12" s="22" t="s">
        <v>72</v>
      </c>
      <c r="D12" s="2">
        <v>60</v>
      </c>
      <c r="E12" s="2">
        <v>1968</v>
      </c>
      <c r="F12" s="76">
        <v>2715.4</v>
      </c>
      <c r="G12" s="76">
        <v>2715.4</v>
      </c>
      <c r="H12" s="11">
        <v>9.76</v>
      </c>
      <c r="I12" s="11">
        <f t="shared" si="0"/>
        <v>9.76</v>
      </c>
      <c r="J12" s="11">
        <v>9.6</v>
      </c>
      <c r="K12" s="11">
        <f t="shared" si="1"/>
        <v>4.15</v>
      </c>
      <c r="L12" s="11">
        <f t="shared" si="2"/>
        <v>4.358692</v>
      </c>
      <c r="M12" s="11">
        <v>110</v>
      </c>
      <c r="N12" s="15">
        <f t="shared" si="3"/>
        <v>5.609999999999999</v>
      </c>
      <c r="O12" s="11">
        <v>96.28</v>
      </c>
      <c r="P12" s="11">
        <f t="shared" si="4"/>
        <v>5.401308</v>
      </c>
      <c r="Q12" s="12">
        <f t="shared" si="5"/>
        <v>160</v>
      </c>
      <c r="R12" s="12">
        <f t="shared" si="6"/>
        <v>69.16666666666667</v>
      </c>
      <c r="S12" s="12">
        <f t="shared" si="7"/>
        <v>72.64486666666667</v>
      </c>
      <c r="T12" s="11">
        <f t="shared" si="8"/>
        <v>-5.241308</v>
      </c>
      <c r="U12" s="11">
        <f t="shared" si="9"/>
        <v>0.2086919999999992</v>
      </c>
      <c r="V12" s="61">
        <f t="shared" si="10"/>
        <v>-4.0919999999999845</v>
      </c>
    </row>
    <row r="13" spans="1:22" ht="12.75">
      <c r="A13" s="163"/>
      <c r="B13" s="29">
        <v>9</v>
      </c>
      <c r="C13" s="22" t="s">
        <v>348</v>
      </c>
      <c r="D13" s="2">
        <v>38</v>
      </c>
      <c r="E13" s="2">
        <v>1983</v>
      </c>
      <c r="F13" s="76">
        <v>1951.8</v>
      </c>
      <c r="G13" s="76">
        <f>F13</f>
        <v>1951.8</v>
      </c>
      <c r="H13" s="11">
        <v>8.23</v>
      </c>
      <c r="I13" s="11">
        <f t="shared" si="0"/>
        <v>8.23</v>
      </c>
      <c r="J13" s="11">
        <v>6.0293</v>
      </c>
      <c r="K13" s="11">
        <f t="shared" si="1"/>
        <v>4.405000000000001</v>
      </c>
      <c r="L13" s="11">
        <f t="shared" si="2"/>
        <v>4.553206</v>
      </c>
      <c r="M13" s="12">
        <v>75</v>
      </c>
      <c r="N13" s="15">
        <f t="shared" si="3"/>
        <v>3.8249999999999997</v>
      </c>
      <c r="O13" s="32">
        <v>65.54</v>
      </c>
      <c r="P13" s="11">
        <f t="shared" si="4"/>
        <v>3.676794</v>
      </c>
      <c r="Q13" s="12">
        <f t="shared" si="5"/>
        <v>158.6657894736842</v>
      </c>
      <c r="R13" s="12">
        <f t="shared" si="6"/>
        <v>115.92105263157897</v>
      </c>
      <c r="S13" s="12">
        <f t="shared" si="7"/>
        <v>119.8212105263158</v>
      </c>
      <c r="T13" s="11">
        <f t="shared" si="8"/>
        <v>-1.4760939999999998</v>
      </c>
      <c r="U13" s="11">
        <f t="shared" si="9"/>
        <v>0.14820599999999962</v>
      </c>
      <c r="V13" s="61">
        <f t="shared" si="10"/>
        <v>-2.9059999999999917</v>
      </c>
    </row>
    <row r="14" spans="1:22" ht="12.75">
      <c r="A14" s="163"/>
      <c r="B14" s="29">
        <v>10</v>
      </c>
      <c r="C14" s="22" t="s">
        <v>74</v>
      </c>
      <c r="D14" s="2">
        <v>36</v>
      </c>
      <c r="E14" s="2">
        <v>1989</v>
      </c>
      <c r="F14" s="76">
        <v>2187.8</v>
      </c>
      <c r="G14" s="76">
        <f>F14</f>
        <v>2187.8</v>
      </c>
      <c r="H14" s="11">
        <v>10.47</v>
      </c>
      <c r="I14" s="11">
        <f t="shared" si="0"/>
        <v>10.47</v>
      </c>
      <c r="J14" s="11">
        <v>8.64</v>
      </c>
      <c r="K14" s="11">
        <f t="shared" si="1"/>
        <v>6.543000000000001</v>
      </c>
      <c r="L14" s="11">
        <f t="shared" si="2"/>
        <v>6.514950000000001</v>
      </c>
      <c r="M14" s="12">
        <v>77</v>
      </c>
      <c r="N14" s="15">
        <f t="shared" si="3"/>
        <v>3.9269999999999996</v>
      </c>
      <c r="O14" s="32">
        <v>70.5</v>
      </c>
      <c r="P14" s="11">
        <f t="shared" si="4"/>
        <v>3.95505</v>
      </c>
      <c r="Q14" s="12">
        <f t="shared" si="5"/>
        <v>240</v>
      </c>
      <c r="R14" s="12">
        <f t="shared" si="6"/>
        <v>181.75000000000003</v>
      </c>
      <c r="S14" s="12">
        <f t="shared" si="7"/>
        <v>180.97083333333336</v>
      </c>
      <c r="T14" s="11">
        <f t="shared" si="8"/>
        <v>-2.12505</v>
      </c>
      <c r="U14" s="11">
        <f t="shared" si="9"/>
        <v>-0.028050000000000352</v>
      </c>
      <c r="V14" s="61">
        <f t="shared" si="10"/>
        <v>0.5500000000000114</v>
      </c>
    </row>
    <row r="15" spans="1:22" ht="12.75">
      <c r="A15" s="163"/>
      <c r="B15" s="29">
        <v>11</v>
      </c>
      <c r="C15" s="22" t="s">
        <v>349</v>
      </c>
      <c r="D15" s="2">
        <v>96</v>
      </c>
      <c r="E15" s="2">
        <v>1988</v>
      </c>
      <c r="F15" s="76">
        <v>3716.9</v>
      </c>
      <c r="G15" s="76">
        <v>3618.6</v>
      </c>
      <c r="H15" s="11">
        <v>22.89</v>
      </c>
      <c r="I15" s="11">
        <f t="shared" si="0"/>
        <v>22.89</v>
      </c>
      <c r="J15" s="11">
        <v>22.64</v>
      </c>
      <c r="K15" s="11">
        <f t="shared" si="1"/>
        <v>16.464000000000002</v>
      </c>
      <c r="L15" s="11">
        <f t="shared" si="2"/>
        <v>15.250863000000003</v>
      </c>
      <c r="M15" s="12">
        <v>126</v>
      </c>
      <c r="N15" s="15">
        <f t="shared" si="3"/>
        <v>6.425999999999999</v>
      </c>
      <c r="O15" s="32">
        <v>136.17</v>
      </c>
      <c r="P15" s="11">
        <f t="shared" si="4"/>
        <v>7.639136999999999</v>
      </c>
      <c r="Q15" s="12">
        <f t="shared" si="5"/>
        <v>235.83333333333334</v>
      </c>
      <c r="R15" s="12">
        <f t="shared" si="6"/>
        <v>171.50000000000003</v>
      </c>
      <c r="S15" s="12">
        <f t="shared" si="7"/>
        <v>158.86315625000003</v>
      </c>
      <c r="T15" s="11">
        <f t="shared" si="8"/>
        <v>-7.389136999999998</v>
      </c>
      <c r="U15" s="11">
        <f t="shared" si="9"/>
        <v>-1.2131369999999997</v>
      </c>
      <c r="V15" s="61">
        <f t="shared" si="10"/>
        <v>23.787000000000006</v>
      </c>
    </row>
    <row r="16" spans="1:22" ht="12.75">
      <c r="A16" s="163"/>
      <c r="B16" s="29">
        <v>12</v>
      </c>
      <c r="C16" s="22" t="s">
        <v>350</v>
      </c>
      <c r="D16" s="2">
        <v>54</v>
      </c>
      <c r="E16" s="2">
        <v>1976</v>
      </c>
      <c r="F16" s="76">
        <v>3489.8</v>
      </c>
      <c r="G16" s="76">
        <v>3489.8</v>
      </c>
      <c r="H16" s="11">
        <v>12.72</v>
      </c>
      <c r="I16" s="11">
        <f t="shared" si="0"/>
        <v>12.72</v>
      </c>
      <c r="J16" s="11">
        <v>12.96</v>
      </c>
      <c r="K16" s="11">
        <f t="shared" si="1"/>
        <v>7.314000000000001</v>
      </c>
      <c r="L16" s="11">
        <f t="shared" si="2"/>
        <v>7.1279520000000005</v>
      </c>
      <c r="M16" s="12">
        <v>106</v>
      </c>
      <c r="N16" s="15">
        <f t="shared" si="3"/>
        <v>5.406</v>
      </c>
      <c r="O16" s="32">
        <v>99.68</v>
      </c>
      <c r="P16" s="11">
        <f t="shared" si="4"/>
        <v>5.592048</v>
      </c>
      <c r="Q16" s="12">
        <f t="shared" si="5"/>
        <v>240</v>
      </c>
      <c r="R16" s="12">
        <f t="shared" si="6"/>
        <v>135.44444444444446</v>
      </c>
      <c r="S16" s="12">
        <f t="shared" si="7"/>
        <v>131.99911111111112</v>
      </c>
      <c r="T16" s="11">
        <f t="shared" si="8"/>
        <v>-5.832048</v>
      </c>
      <c r="U16" s="11">
        <f t="shared" si="9"/>
        <v>-0.18604800000000044</v>
      </c>
      <c r="V16" s="61">
        <f t="shared" si="10"/>
        <v>3.6480000000000103</v>
      </c>
    </row>
    <row r="17" spans="1:22" ht="12.75">
      <c r="A17" s="163"/>
      <c r="B17" s="29">
        <v>13</v>
      </c>
      <c r="C17" s="56" t="s">
        <v>85</v>
      </c>
      <c r="D17" s="33">
        <v>36</v>
      </c>
      <c r="E17" s="33">
        <v>1987</v>
      </c>
      <c r="F17" s="33">
        <v>2206</v>
      </c>
      <c r="G17" s="33">
        <v>2206</v>
      </c>
      <c r="H17" s="11">
        <v>12.673</v>
      </c>
      <c r="I17" s="115">
        <f>+H17</f>
        <v>12.673</v>
      </c>
      <c r="J17" s="115">
        <v>7.980984</v>
      </c>
      <c r="K17" s="47">
        <f t="shared" si="1"/>
        <v>7.063000000000001</v>
      </c>
      <c r="L17" s="47">
        <f t="shared" si="2"/>
        <v>7.981000000000001</v>
      </c>
      <c r="M17" s="116">
        <v>110</v>
      </c>
      <c r="N17" s="34">
        <f t="shared" si="3"/>
        <v>5.609999999999999</v>
      </c>
      <c r="O17" s="115">
        <v>92</v>
      </c>
      <c r="P17" s="47">
        <f>O17*0.051</f>
        <v>4.691999999999999</v>
      </c>
      <c r="Q17" s="12">
        <f t="shared" si="5"/>
        <v>221.69400000000002</v>
      </c>
      <c r="R17" s="12">
        <f t="shared" si="6"/>
        <v>196.19444444444446</v>
      </c>
      <c r="S17" s="12">
        <f t="shared" si="7"/>
        <v>221.69444444444446</v>
      </c>
      <c r="T17" s="11">
        <f t="shared" si="8"/>
        <v>1.600000000046009E-05</v>
      </c>
      <c r="U17" s="11">
        <f t="shared" si="9"/>
        <v>0.9180000000000001</v>
      </c>
      <c r="V17" s="61">
        <f>O17-M17</f>
        <v>-18</v>
      </c>
    </row>
    <row r="18" spans="1:22" ht="12.75">
      <c r="A18" s="163"/>
      <c r="B18" s="29">
        <v>14</v>
      </c>
      <c r="C18" s="56" t="s">
        <v>90</v>
      </c>
      <c r="D18" s="33">
        <v>59</v>
      </c>
      <c r="E18" s="33">
        <v>1971</v>
      </c>
      <c r="F18" s="33">
        <v>3136.9</v>
      </c>
      <c r="G18" s="33">
        <v>3136.9</v>
      </c>
      <c r="H18" s="11">
        <v>12.848</v>
      </c>
      <c r="I18" s="115">
        <f>+H18</f>
        <v>12.848</v>
      </c>
      <c r="J18" s="115">
        <v>6.876177</v>
      </c>
      <c r="K18" s="47">
        <f t="shared" si="1"/>
        <v>6.575000000000001</v>
      </c>
      <c r="L18" s="47">
        <f t="shared" si="2"/>
        <v>6.875900000000001</v>
      </c>
      <c r="M18" s="116">
        <v>123</v>
      </c>
      <c r="N18" s="34">
        <f t="shared" si="3"/>
        <v>6.273</v>
      </c>
      <c r="O18" s="115">
        <v>117.10000000000001</v>
      </c>
      <c r="P18" s="47">
        <f>O18*0.051</f>
        <v>5.9721</v>
      </c>
      <c r="Q18" s="12">
        <f t="shared" si="5"/>
        <v>116.54537288135595</v>
      </c>
      <c r="R18" s="12">
        <f t="shared" si="6"/>
        <v>111.44067796610172</v>
      </c>
      <c r="S18" s="12">
        <f t="shared" si="7"/>
        <v>116.54067796610171</v>
      </c>
      <c r="T18" s="11">
        <f t="shared" si="8"/>
        <v>-0.00027699999999963865</v>
      </c>
      <c r="U18" s="11">
        <f t="shared" si="9"/>
        <v>0.3008999999999995</v>
      </c>
      <c r="V18" s="61">
        <f>O18-M18</f>
        <v>-5.8999999999999915</v>
      </c>
    </row>
    <row r="19" spans="1:22" ht="12.75">
      <c r="A19" s="163"/>
      <c r="B19" s="29">
        <v>15</v>
      </c>
      <c r="C19" s="22" t="s">
        <v>190</v>
      </c>
      <c r="D19" s="2">
        <v>10</v>
      </c>
      <c r="E19" s="2">
        <v>2010</v>
      </c>
      <c r="F19" s="12">
        <v>935.41</v>
      </c>
      <c r="G19" s="12">
        <v>935.41</v>
      </c>
      <c r="H19" s="11">
        <v>1.969</v>
      </c>
      <c r="I19" s="11">
        <f>H19</f>
        <v>1.969</v>
      </c>
      <c r="J19" s="11">
        <v>0.184</v>
      </c>
      <c r="K19" s="11">
        <f>I19-N19</f>
        <v>0.13300000000000023</v>
      </c>
      <c r="L19" s="11">
        <f>I19-P19</f>
        <v>0.18400000000000016</v>
      </c>
      <c r="M19" s="12">
        <v>36</v>
      </c>
      <c r="N19" s="34">
        <f>M19*0.051</f>
        <v>1.8359999999999999</v>
      </c>
      <c r="O19" s="12">
        <v>35</v>
      </c>
      <c r="P19" s="11">
        <f>O19*0.051</f>
        <v>1.785</v>
      </c>
      <c r="Q19" s="12">
        <f>J19*1000/D19</f>
        <v>18.4</v>
      </c>
      <c r="R19" s="12">
        <f>K19*1000/D19</f>
        <v>13.300000000000022</v>
      </c>
      <c r="S19" s="12">
        <f>L19*1000/D19</f>
        <v>18.400000000000016</v>
      </c>
      <c r="T19" s="11">
        <f>L19-J19</f>
        <v>0</v>
      </c>
      <c r="U19" s="11">
        <f>N19-P19</f>
        <v>0.050999999999999934</v>
      </c>
      <c r="V19" s="61">
        <f>O19-M19</f>
        <v>-1</v>
      </c>
    </row>
    <row r="20" spans="1:22" ht="12.75">
      <c r="A20" s="163"/>
      <c r="B20" s="29">
        <v>16</v>
      </c>
      <c r="C20" s="22" t="s">
        <v>221</v>
      </c>
      <c r="D20" s="2">
        <v>45</v>
      </c>
      <c r="E20" s="2">
        <v>2007</v>
      </c>
      <c r="F20" s="2">
        <v>2880.8</v>
      </c>
      <c r="G20" s="2">
        <v>2457.74</v>
      </c>
      <c r="H20" s="11">
        <v>2.254</v>
      </c>
      <c r="I20" s="11">
        <f>H20</f>
        <v>2.254</v>
      </c>
      <c r="J20" s="11">
        <v>3.6</v>
      </c>
      <c r="K20" s="11">
        <f>I20-N20</f>
        <v>-0.09199999999999964</v>
      </c>
      <c r="L20" s="11">
        <f>I20-P20</f>
        <v>0.010000000000000231</v>
      </c>
      <c r="M20" s="11">
        <v>46</v>
      </c>
      <c r="N20" s="34">
        <f>M20*0.051</f>
        <v>2.3459999999999996</v>
      </c>
      <c r="O20" s="11">
        <v>44</v>
      </c>
      <c r="P20" s="11">
        <f>O20*0.051</f>
        <v>2.2439999999999998</v>
      </c>
      <c r="Q20" s="12">
        <f>J20*1000/D20</f>
        <v>80</v>
      </c>
      <c r="R20" s="12">
        <f>K20*1000/D20</f>
        <v>-2.0444444444444363</v>
      </c>
      <c r="S20" s="12">
        <f>L20*1000/D20</f>
        <v>0.22222222222222734</v>
      </c>
      <c r="T20" s="11">
        <f>L20-J20</f>
        <v>-3.59</v>
      </c>
      <c r="U20" s="11">
        <f>N20-P20</f>
        <v>0.10199999999999987</v>
      </c>
      <c r="V20" s="61">
        <f>O20-M20</f>
        <v>-2</v>
      </c>
    </row>
    <row r="21" spans="1:22" ht="12.75">
      <c r="A21" s="163"/>
      <c r="B21" s="29">
        <v>17</v>
      </c>
      <c r="C21" s="22" t="s">
        <v>395</v>
      </c>
      <c r="D21" s="33">
        <v>66</v>
      </c>
      <c r="E21" s="33">
        <v>2007</v>
      </c>
      <c r="F21" s="11">
        <v>3992.9</v>
      </c>
      <c r="G21" s="11">
        <v>2152.38</v>
      </c>
      <c r="H21" s="34">
        <v>2.72</v>
      </c>
      <c r="I21" s="11">
        <f aca="true" t="shared" si="11" ref="I21:I29">H21</f>
        <v>2.72</v>
      </c>
      <c r="J21" s="11">
        <v>5.28</v>
      </c>
      <c r="K21" s="11">
        <f aca="true" t="shared" si="12" ref="K21:K29">I21-N21</f>
        <v>-0.03399999999999981</v>
      </c>
      <c r="L21" s="11">
        <f aca="true" t="shared" si="13" ref="L21:L29">I21-P21</f>
        <v>0.0814130000000004</v>
      </c>
      <c r="M21" s="11">
        <v>54</v>
      </c>
      <c r="N21" s="34">
        <f aca="true" t="shared" si="14" ref="N21:N29">M21*0.051</f>
        <v>2.754</v>
      </c>
      <c r="O21" s="11">
        <v>51.737</v>
      </c>
      <c r="P21" s="11">
        <f aca="true" t="shared" si="15" ref="P21:P29">O21*0.051</f>
        <v>2.638587</v>
      </c>
      <c r="Q21" s="12">
        <f aca="true" t="shared" si="16" ref="Q21:Q29">J21*1000/D21</f>
        <v>80</v>
      </c>
      <c r="R21" s="12">
        <f aca="true" t="shared" si="17" ref="R21:R29">K21*1000/D21</f>
        <v>-0.5151515151515123</v>
      </c>
      <c r="S21" s="12">
        <f aca="true" t="shared" si="18" ref="S21:S29">L21*1000/D21</f>
        <v>1.2335303030303093</v>
      </c>
      <c r="T21" s="11">
        <f aca="true" t="shared" si="19" ref="T21:T29">L21-J21</f>
        <v>-5.198587</v>
      </c>
      <c r="U21" s="11">
        <f aca="true" t="shared" si="20" ref="U21:U29">N21-P21</f>
        <v>0.11541300000000021</v>
      </c>
      <c r="V21" s="61">
        <f aca="true" t="shared" si="21" ref="V21:V29">O21-M21</f>
        <v>-2.262999999999998</v>
      </c>
    </row>
    <row r="22" spans="1:22" ht="12.75">
      <c r="A22" s="163"/>
      <c r="B22" s="29">
        <v>18</v>
      </c>
      <c r="C22" s="22" t="s">
        <v>220</v>
      </c>
      <c r="D22" s="33">
        <v>101</v>
      </c>
      <c r="E22" s="33">
        <v>2007</v>
      </c>
      <c r="F22" s="33">
        <v>6757.96</v>
      </c>
      <c r="G22" s="33">
        <v>4443.35</v>
      </c>
      <c r="H22" s="34">
        <v>6.359</v>
      </c>
      <c r="I22" s="11">
        <f t="shared" si="11"/>
        <v>6.359</v>
      </c>
      <c r="J22" s="11">
        <v>8.08</v>
      </c>
      <c r="K22" s="11">
        <f t="shared" si="12"/>
        <v>1.8710000000000004</v>
      </c>
      <c r="L22" s="11">
        <f t="shared" si="13"/>
        <v>1.9220000000000006</v>
      </c>
      <c r="M22" s="11">
        <v>88</v>
      </c>
      <c r="N22" s="34">
        <f t="shared" si="14"/>
        <v>4.4879999999999995</v>
      </c>
      <c r="O22" s="11">
        <v>87</v>
      </c>
      <c r="P22" s="11">
        <f t="shared" si="15"/>
        <v>4.436999999999999</v>
      </c>
      <c r="Q22" s="12">
        <f t="shared" si="16"/>
        <v>80</v>
      </c>
      <c r="R22" s="12">
        <f t="shared" si="17"/>
        <v>18.524752475247528</v>
      </c>
      <c r="S22" s="12">
        <f t="shared" si="18"/>
        <v>19.029702970297038</v>
      </c>
      <c r="T22" s="11">
        <f t="shared" si="19"/>
        <v>-6.1579999999999995</v>
      </c>
      <c r="U22" s="11">
        <f t="shared" si="20"/>
        <v>0.051000000000000156</v>
      </c>
      <c r="V22" s="61">
        <f t="shared" si="21"/>
        <v>-1</v>
      </c>
    </row>
    <row r="23" spans="1:22" ht="12.75">
      <c r="A23" s="163"/>
      <c r="B23" s="29">
        <v>19</v>
      </c>
      <c r="C23" s="22" t="s">
        <v>220</v>
      </c>
      <c r="D23" s="33">
        <v>56</v>
      </c>
      <c r="E23" s="33">
        <v>2007</v>
      </c>
      <c r="F23" s="11">
        <v>4059.71</v>
      </c>
      <c r="G23" s="11">
        <v>2664.7</v>
      </c>
      <c r="H23" s="34">
        <v>4.594</v>
      </c>
      <c r="I23" s="11">
        <f t="shared" si="11"/>
        <v>4.594</v>
      </c>
      <c r="J23" s="11">
        <v>4.48</v>
      </c>
      <c r="K23" s="11">
        <f t="shared" si="12"/>
        <v>1.1770000000000005</v>
      </c>
      <c r="L23" s="11">
        <f t="shared" si="13"/>
        <v>0.6160000000000005</v>
      </c>
      <c r="M23" s="11">
        <v>67</v>
      </c>
      <c r="N23" s="34">
        <f t="shared" si="14"/>
        <v>3.417</v>
      </c>
      <c r="O23" s="11">
        <v>78</v>
      </c>
      <c r="P23" s="11">
        <f t="shared" si="15"/>
        <v>3.9779999999999998</v>
      </c>
      <c r="Q23" s="12">
        <f t="shared" si="16"/>
        <v>80</v>
      </c>
      <c r="R23" s="12">
        <f t="shared" si="17"/>
        <v>21.01785714285715</v>
      </c>
      <c r="S23" s="12">
        <f t="shared" si="18"/>
        <v>11.00000000000001</v>
      </c>
      <c r="T23" s="11">
        <f t="shared" si="19"/>
        <v>-3.864</v>
      </c>
      <c r="U23" s="11">
        <f t="shared" si="20"/>
        <v>-0.5609999999999999</v>
      </c>
      <c r="V23" s="61">
        <f t="shared" si="21"/>
        <v>11</v>
      </c>
    </row>
    <row r="24" spans="1:22" ht="12.75">
      <c r="A24" s="163"/>
      <c r="B24" s="29">
        <v>20</v>
      </c>
      <c r="C24" s="22" t="s">
        <v>396</v>
      </c>
      <c r="D24" s="33">
        <v>45</v>
      </c>
      <c r="E24" s="33">
        <v>2007</v>
      </c>
      <c r="F24" s="33">
        <v>2889.73</v>
      </c>
      <c r="G24" s="33">
        <v>2478.67</v>
      </c>
      <c r="H24" s="34">
        <v>1.777</v>
      </c>
      <c r="I24" s="11">
        <f t="shared" si="11"/>
        <v>1.777</v>
      </c>
      <c r="J24" s="11">
        <v>3.6</v>
      </c>
      <c r="K24" s="11">
        <f t="shared" si="12"/>
        <v>0.29800000000000004</v>
      </c>
      <c r="L24" s="11">
        <f t="shared" si="13"/>
        <v>0.89419</v>
      </c>
      <c r="M24" s="11">
        <v>29</v>
      </c>
      <c r="N24" s="34">
        <f t="shared" si="14"/>
        <v>1.4789999999999999</v>
      </c>
      <c r="O24" s="11">
        <v>17.31</v>
      </c>
      <c r="P24" s="11">
        <f t="shared" si="15"/>
        <v>0.8828099999999999</v>
      </c>
      <c r="Q24" s="12">
        <f t="shared" si="16"/>
        <v>80</v>
      </c>
      <c r="R24" s="12">
        <f t="shared" si="17"/>
        <v>6.622222222222224</v>
      </c>
      <c r="S24" s="12">
        <f t="shared" si="18"/>
        <v>19.87088888888889</v>
      </c>
      <c r="T24" s="11">
        <f t="shared" si="19"/>
        <v>-2.70581</v>
      </c>
      <c r="U24" s="11">
        <f t="shared" si="20"/>
        <v>0.59619</v>
      </c>
      <c r="V24" s="61">
        <f t="shared" si="21"/>
        <v>-11.690000000000001</v>
      </c>
    </row>
    <row r="25" spans="1:22" ht="12.75">
      <c r="A25" s="163"/>
      <c r="B25" s="29">
        <v>21</v>
      </c>
      <c r="C25" s="18" t="s">
        <v>222</v>
      </c>
      <c r="D25" s="33">
        <v>54</v>
      </c>
      <c r="E25" s="33">
        <v>2009</v>
      </c>
      <c r="F25" s="33">
        <v>3738.9</v>
      </c>
      <c r="G25" s="33">
        <v>1426.41</v>
      </c>
      <c r="H25" s="12">
        <v>1.234</v>
      </c>
      <c r="I25" s="11">
        <f t="shared" si="11"/>
        <v>1.234</v>
      </c>
      <c r="J25" s="11">
        <v>4.32</v>
      </c>
      <c r="K25" s="11">
        <f t="shared" si="12"/>
        <v>0.979</v>
      </c>
      <c r="L25" s="11">
        <f t="shared" si="13"/>
        <v>1.081</v>
      </c>
      <c r="M25" s="11">
        <v>5</v>
      </c>
      <c r="N25" s="34">
        <f t="shared" si="14"/>
        <v>0.255</v>
      </c>
      <c r="O25" s="32">
        <v>3</v>
      </c>
      <c r="P25" s="11">
        <f t="shared" si="15"/>
        <v>0.153</v>
      </c>
      <c r="Q25" s="12">
        <f t="shared" si="16"/>
        <v>80</v>
      </c>
      <c r="R25" s="12">
        <f t="shared" si="17"/>
        <v>18.12962962962963</v>
      </c>
      <c r="S25" s="12">
        <f t="shared" si="18"/>
        <v>20.01851851851852</v>
      </c>
      <c r="T25" s="11">
        <f t="shared" si="19"/>
        <v>-3.2390000000000003</v>
      </c>
      <c r="U25" s="11">
        <f t="shared" si="20"/>
        <v>0.10200000000000001</v>
      </c>
      <c r="V25" s="61">
        <f t="shared" si="21"/>
        <v>-2</v>
      </c>
    </row>
    <row r="26" spans="1:22" ht="12.75">
      <c r="A26" s="163"/>
      <c r="B26" s="29">
        <v>22</v>
      </c>
      <c r="C26" s="18" t="s">
        <v>397</v>
      </c>
      <c r="D26" s="33">
        <v>13</v>
      </c>
      <c r="E26" s="33">
        <v>2007</v>
      </c>
      <c r="F26" s="33">
        <v>1168.64</v>
      </c>
      <c r="G26" s="33">
        <v>833</v>
      </c>
      <c r="H26" s="12">
        <v>0.618</v>
      </c>
      <c r="I26" s="11">
        <f t="shared" si="11"/>
        <v>0.618</v>
      </c>
      <c r="J26" s="11">
        <v>1.04</v>
      </c>
      <c r="K26" s="11">
        <f t="shared" si="12"/>
        <v>0.5619</v>
      </c>
      <c r="L26" s="11">
        <f t="shared" si="13"/>
        <v>0.41400000000000003</v>
      </c>
      <c r="M26" s="11">
        <v>1.1</v>
      </c>
      <c r="N26" s="34">
        <f t="shared" si="14"/>
        <v>0.056100000000000004</v>
      </c>
      <c r="O26" s="32">
        <v>4</v>
      </c>
      <c r="P26" s="11">
        <f t="shared" si="15"/>
        <v>0.204</v>
      </c>
      <c r="Q26" s="12">
        <f t="shared" si="16"/>
        <v>80</v>
      </c>
      <c r="R26" s="12">
        <f t="shared" si="17"/>
        <v>43.223076923076924</v>
      </c>
      <c r="S26" s="12">
        <f t="shared" si="18"/>
        <v>31.84615384615385</v>
      </c>
      <c r="T26" s="11">
        <f t="shared" si="19"/>
        <v>-0.626</v>
      </c>
      <c r="U26" s="11">
        <f t="shared" si="20"/>
        <v>-0.14789999999999998</v>
      </c>
      <c r="V26" s="61">
        <f t="shared" si="21"/>
        <v>2.9</v>
      </c>
    </row>
    <row r="27" spans="1:22" ht="12.75">
      <c r="A27" s="163"/>
      <c r="B27" s="29">
        <v>23</v>
      </c>
      <c r="C27" s="18" t="s">
        <v>398</v>
      </c>
      <c r="D27" s="33">
        <v>57</v>
      </c>
      <c r="E27" s="33">
        <v>2008</v>
      </c>
      <c r="F27" s="33">
        <v>3663.85</v>
      </c>
      <c r="G27" s="33">
        <v>2223.44</v>
      </c>
      <c r="H27" s="12">
        <v>4.172</v>
      </c>
      <c r="I27" s="11">
        <f t="shared" si="11"/>
        <v>4.172</v>
      </c>
      <c r="J27" s="11">
        <v>4.56</v>
      </c>
      <c r="K27" s="11">
        <f t="shared" si="12"/>
        <v>1.3159999999999998</v>
      </c>
      <c r="L27" s="11">
        <f t="shared" si="13"/>
        <v>2.1319999999999997</v>
      </c>
      <c r="M27" s="11">
        <v>56</v>
      </c>
      <c r="N27" s="34">
        <f t="shared" si="14"/>
        <v>2.856</v>
      </c>
      <c r="O27" s="32">
        <v>40</v>
      </c>
      <c r="P27" s="11">
        <f t="shared" si="15"/>
        <v>2.04</v>
      </c>
      <c r="Q27" s="12">
        <f t="shared" si="16"/>
        <v>80</v>
      </c>
      <c r="R27" s="12">
        <f t="shared" si="17"/>
        <v>23.08771929824561</v>
      </c>
      <c r="S27" s="12">
        <f t="shared" si="18"/>
        <v>37.403508771929815</v>
      </c>
      <c r="T27" s="11">
        <f t="shared" si="19"/>
        <v>-2.428</v>
      </c>
      <c r="U27" s="11">
        <f t="shared" si="20"/>
        <v>0.8159999999999998</v>
      </c>
      <c r="V27" s="61">
        <f t="shared" si="21"/>
        <v>-16</v>
      </c>
    </row>
    <row r="28" spans="1:22" ht="12.75">
      <c r="A28" s="163"/>
      <c r="B28" s="29">
        <v>24</v>
      </c>
      <c r="C28" s="18" t="s">
        <v>227</v>
      </c>
      <c r="D28" s="33">
        <v>12</v>
      </c>
      <c r="E28" s="33"/>
      <c r="F28" s="33">
        <v>440.78</v>
      </c>
      <c r="G28" s="33">
        <v>440.78</v>
      </c>
      <c r="H28" s="12">
        <v>2.346</v>
      </c>
      <c r="I28" s="11">
        <f t="shared" si="11"/>
        <v>2.346</v>
      </c>
      <c r="J28" s="11">
        <v>1.92</v>
      </c>
      <c r="K28" s="11">
        <f t="shared" si="12"/>
        <v>0.2805000000000004</v>
      </c>
      <c r="L28" s="11">
        <f t="shared" si="13"/>
        <v>0.2805000000000004</v>
      </c>
      <c r="M28" s="11">
        <v>40.5</v>
      </c>
      <c r="N28" s="34">
        <f t="shared" si="14"/>
        <v>2.0654999999999997</v>
      </c>
      <c r="O28" s="32">
        <v>40.5</v>
      </c>
      <c r="P28" s="11">
        <f t="shared" si="15"/>
        <v>2.0654999999999997</v>
      </c>
      <c r="Q28" s="12">
        <f t="shared" si="16"/>
        <v>160</v>
      </c>
      <c r="R28" s="12">
        <f t="shared" si="17"/>
        <v>23.375000000000032</v>
      </c>
      <c r="S28" s="12">
        <f t="shared" si="18"/>
        <v>23.375000000000032</v>
      </c>
      <c r="T28" s="11">
        <f t="shared" si="19"/>
        <v>-1.6394999999999995</v>
      </c>
      <c r="U28" s="11">
        <f t="shared" si="20"/>
        <v>0</v>
      </c>
      <c r="V28" s="61">
        <f t="shared" si="21"/>
        <v>0</v>
      </c>
    </row>
    <row r="29" spans="1:22" ht="12.75">
      <c r="A29" s="163"/>
      <c r="B29" s="29">
        <v>25</v>
      </c>
      <c r="C29" s="18" t="s">
        <v>225</v>
      </c>
      <c r="D29" s="26">
        <v>21</v>
      </c>
      <c r="E29" s="33">
        <v>1977</v>
      </c>
      <c r="F29" s="33">
        <v>1173.22</v>
      </c>
      <c r="G29" s="33">
        <v>1122.57</v>
      </c>
      <c r="H29" s="12">
        <v>3.912</v>
      </c>
      <c r="I29" s="11">
        <f t="shared" si="11"/>
        <v>3.912</v>
      </c>
      <c r="J29" s="11">
        <v>3.36</v>
      </c>
      <c r="K29" s="11">
        <f t="shared" si="12"/>
        <v>1.42524</v>
      </c>
      <c r="L29" s="11">
        <f t="shared" si="13"/>
        <v>1.42524</v>
      </c>
      <c r="M29" s="11">
        <v>48.76</v>
      </c>
      <c r="N29" s="15">
        <f t="shared" si="14"/>
        <v>2.48676</v>
      </c>
      <c r="O29" s="32">
        <v>48.76</v>
      </c>
      <c r="P29" s="11">
        <f t="shared" si="15"/>
        <v>2.48676</v>
      </c>
      <c r="Q29" s="12">
        <f t="shared" si="16"/>
        <v>160</v>
      </c>
      <c r="R29" s="12">
        <f t="shared" si="17"/>
        <v>67.86857142857143</v>
      </c>
      <c r="S29" s="12">
        <f t="shared" si="18"/>
        <v>67.86857142857143</v>
      </c>
      <c r="T29" s="11">
        <f t="shared" si="19"/>
        <v>-1.9347599999999998</v>
      </c>
      <c r="U29" s="11">
        <f t="shared" si="20"/>
        <v>0</v>
      </c>
      <c r="V29" s="61">
        <f t="shared" si="21"/>
        <v>0</v>
      </c>
    </row>
    <row r="30" spans="1:22" ht="12.75">
      <c r="A30" s="163"/>
      <c r="B30" s="29">
        <v>26</v>
      </c>
      <c r="C30" s="125" t="s">
        <v>153</v>
      </c>
      <c r="D30" s="126">
        <v>59</v>
      </c>
      <c r="E30" s="33">
        <v>1991</v>
      </c>
      <c r="F30" s="127">
        <v>2439.79</v>
      </c>
      <c r="G30" s="127">
        <v>2439.79</v>
      </c>
      <c r="H30" s="128">
        <v>9.79902</v>
      </c>
      <c r="I30" s="47">
        <f>H30</f>
        <v>9.79902</v>
      </c>
      <c r="J30" s="48">
        <v>9.44</v>
      </c>
      <c r="K30" s="47">
        <f>I30-N30</f>
        <v>5.209020000000001</v>
      </c>
      <c r="L30" s="47">
        <f>I30-P30</f>
        <v>1.6390200000000004</v>
      </c>
      <c r="M30" s="48" t="s">
        <v>420</v>
      </c>
      <c r="N30" s="34">
        <f>M30*0.051</f>
        <v>4.59</v>
      </c>
      <c r="O30" s="48">
        <v>160</v>
      </c>
      <c r="P30" s="47">
        <f>O30*0.051</f>
        <v>8.16</v>
      </c>
      <c r="Q30" s="48">
        <f>J30*1000/D30</f>
        <v>160</v>
      </c>
      <c r="R30" s="48">
        <f>K30*1000/D30</f>
        <v>88.2884745762712</v>
      </c>
      <c r="S30" s="48">
        <f>L30*1000/D30</f>
        <v>27.78000000000001</v>
      </c>
      <c r="T30" s="47">
        <f>L30-J30</f>
        <v>-7.800979999999999</v>
      </c>
      <c r="U30" s="47">
        <f>N30-P30</f>
        <v>-3.5700000000000003</v>
      </c>
      <c r="V30" s="63">
        <f>O30-M30</f>
        <v>70</v>
      </c>
    </row>
    <row r="31" spans="1:22" ht="12.75">
      <c r="A31" s="163"/>
      <c r="B31" s="29">
        <v>27</v>
      </c>
      <c r="C31" s="125" t="s">
        <v>421</v>
      </c>
      <c r="D31" s="126">
        <v>50</v>
      </c>
      <c r="E31" s="33">
        <v>1971</v>
      </c>
      <c r="F31" s="127">
        <v>2601.9</v>
      </c>
      <c r="G31" s="127">
        <v>2601.9</v>
      </c>
      <c r="H31" s="128">
        <v>10.542</v>
      </c>
      <c r="I31" s="47">
        <f aca="true" t="shared" si="22" ref="I31:I39">H31</f>
        <v>10.542</v>
      </c>
      <c r="J31" s="48">
        <v>8</v>
      </c>
      <c r="K31" s="47">
        <f aca="true" t="shared" si="23" ref="K31:K39">I31-N31</f>
        <v>5.697</v>
      </c>
      <c r="L31" s="47">
        <f aca="true" t="shared" si="24" ref="L31:L39">I31-P31</f>
        <v>2.3309999999999995</v>
      </c>
      <c r="M31" s="47" t="s">
        <v>422</v>
      </c>
      <c r="N31" s="34">
        <f aca="true" t="shared" si="25" ref="N31:N39">M31*0.051</f>
        <v>4.845</v>
      </c>
      <c r="O31" s="34">
        <v>161</v>
      </c>
      <c r="P31" s="47">
        <f aca="true" t="shared" si="26" ref="P31:P39">O31*0.051</f>
        <v>8.211</v>
      </c>
      <c r="Q31" s="48">
        <f aca="true" t="shared" si="27" ref="Q31:Q39">J31*1000/D31</f>
        <v>160</v>
      </c>
      <c r="R31" s="48">
        <f aca="true" t="shared" si="28" ref="R31:R39">K31*1000/D31</f>
        <v>113.94</v>
      </c>
      <c r="S31" s="48">
        <f aca="true" t="shared" si="29" ref="S31:S39">L31*1000/D31</f>
        <v>46.61999999999999</v>
      </c>
      <c r="T31" s="47">
        <f aca="true" t="shared" si="30" ref="T31:T39">L31-J31</f>
        <v>-5.6690000000000005</v>
      </c>
      <c r="U31" s="47">
        <f aca="true" t="shared" si="31" ref="U31:U39">N31-P31</f>
        <v>-3.3660000000000005</v>
      </c>
      <c r="V31" s="63">
        <f aca="true" t="shared" si="32" ref="V31:V39">O31-M31</f>
        <v>66</v>
      </c>
    </row>
    <row r="32" spans="1:22" ht="12.75">
      <c r="A32" s="163"/>
      <c r="B32" s="29">
        <v>28</v>
      </c>
      <c r="C32" s="125" t="s">
        <v>159</v>
      </c>
      <c r="D32" s="126">
        <v>60</v>
      </c>
      <c r="E32" s="33">
        <v>1974</v>
      </c>
      <c r="F32" s="127">
        <v>2729.69</v>
      </c>
      <c r="G32" s="127">
        <v>2729.69</v>
      </c>
      <c r="H32" s="128">
        <v>11.490480000000002</v>
      </c>
      <c r="I32" s="47">
        <f t="shared" si="22"/>
        <v>11.490480000000002</v>
      </c>
      <c r="J32" s="48">
        <v>9.6</v>
      </c>
      <c r="K32" s="47">
        <f t="shared" si="23"/>
        <v>5.574480000000002</v>
      </c>
      <c r="L32" s="47">
        <f t="shared" si="24"/>
        <v>4.350480000000002</v>
      </c>
      <c r="M32" s="47" t="s">
        <v>423</v>
      </c>
      <c r="N32" s="34">
        <f t="shared" si="25"/>
        <v>5.9159999999999995</v>
      </c>
      <c r="O32" s="47">
        <v>140</v>
      </c>
      <c r="P32" s="47">
        <f t="shared" si="26"/>
        <v>7.14</v>
      </c>
      <c r="Q32" s="48">
        <f t="shared" si="27"/>
        <v>160</v>
      </c>
      <c r="R32" s="48">
        <f t="shared" si="28"/>
        <v>92.90800000000004</v>
      </c>
      <c r="S32" s="48">
        <f t="shared" si="29"/>
        <v>72.50800000000004</v>
      </c>
      <c r="T32" s="47">
        <f t="shared" si="30"/>
        <v>-5.249519999999998</v>
      </c>
      <c r="U32" s="47">
        <f t="shared" si="31"/>
        <v>-1.2240000000000002</v>
      </c>
      <c r="V32" s="63">
        <f t="shared" si="32"/>
        <v>24</v>
      </c>
    </row>
    <row r="33" spans="1:22" ht="12.75">
      <c r="A33" s="163"/>
      <c r="B33" s="29">
        <v>29</v>
      </c>
      <c r="C33" s="125" t="s">
        <v>152</v>
      </c>
      <c r="D33" s="126">
        <v>52</v>
      </c>
      <c r="E33" s="33">
        <v>1973</v>
      </c>
      <c r="F33" s="127">
        <v>2557.44</v>
      </c>
      <c r="G33" s="127">
        <v>2528.84</v>
      </c>
      <c r="H33" s="128">
        <v>8.88288</v>
      </c>
      <c r="I33" s="47">
        <f t="shared" si="22"/>
        <v>8.88288</v>
      </c>
      <c r="J33" s="48">
        <v>8.32</v>
      </c>
      <c r="K33" s="47">
        <f t="shared" si="23"/>
        <v>4.59888</v>
      </c>
      <c r="L33" s="47">
        <f t="shared" si="24"/>
        <v>3.68088</v>
      </c>
      <c r="M33" s="47" t="s">
        <v>424</v>
      </c>
      <c r="N33" s="34">
        <f t="shared" si="25"/>
        <v>4.284</v>
      </c>
      <c r="O33" s="47">
        <v>102</v>
      </c>
      <c r="P33" s="47">
        <f t="shared" si="26"/>
        <v>5.202</v>
      </c>
      <c r="Q33" s="48">
        <f t="shared" si="27"/>
        <v>160</v>
      </c>
      <c r="R33" s="48">
        <f t="shared" si="28"/>
        <v>88.44</v>
      </c>
      <c r="S33" s="48">
        <f t="shared" si="29"/>
        <v>70.78615384615385</v>
      </c>
      <c r="T33" s="47">
        <f t="shared" si="30"/>
        <v>-4.63912</v>
      </c>
      <c r="U33" s="47">
        <f t="shared" si="31"/>
        <v>-0.9180000000000001</v>
      </c>
      <c r="V33" s="63">
        <f t="shared" si="32"/>
        <v>18</v>
      </c>
    </row>
    <row r="34" spans="1:22" ht="12.75">
      <c r="A34" s="163"/>
      <c r="B34" s="29">
        <v>30</v>
      </c>
      <c r="C34" s="125" t="s">
        <v>425</v>
      </c>
      <c r="D34" s="126">
        <v>42</v>
      </c>
      <c r="E34" s="33">
        <v>1995</v>
      </c>
      <c r="F34" s="127">
        <v>2416.2400000000002</v>
      </c>
      <c r="G34" s="127">
        <v>2416.2400000000002</v>
      </c>
      <c r="H34" s="128">
        <v>9.51498</v>
      </c>
      <c r="I34" s="47">
        <f t="shared" si="22"/>
        <v>9.51498</v>
      </c>
      <c r="J34" s="48">
        <v>6.72</v>
      </c>
      <c r="K34" s="47">
        <f t="shared" si="23"/>
        <v>4.26198</v>
      </c>
      <c r="L34" s="47">
        <f t="shared" si="24"/>
        <v>3.24198</v>
      </c>
      <c r="M34" s="47" t="s">
        <v>426</v>
      </c>
      <c r="N34" s="34">
        <f t="shared" si="25"/>
        <v>5.252999999999999</v>
      </c>
      <c r="O34" s="47">
        <v>123</v>
      </c>
      <c r="P34" s="47">
        <f t="shared" si="26"/>
        <v>6.273</v>
      </c>
      <c r="Q34" s="48">
        <f t="shared" si="27"/>
        <v>160</v>
      </c>
      <c r="R34" s="48">
        <f t="shared" si="28"/>
        <v>101.4757142857143</v>
      </c>
      <c r="S34" s="48">
        <f t="shared" si="29"/>
        <v>77.19</v>
      </c>
      <c r="T34" s="47">
        <f t="shared" si="30"/>
        <v>-3.47802</v>
      </c>
      <c r="U34" s="47">
        <f t="shared" si="31"/>
        <v>-1.0200000000000005</v>
      </c>
      <c r="V34" s="63">
        <f t="shared" si="32"/>
        <v>20</v>
      </c>
    </row>
    <row r="35" spans="1:22" ht="12.75">
      <c r="A35" s="163"/>
      <c r="B35" s="29">
        <v>31</v>
      </c>
      <c r="C35" s="125" t="s">
        <v>427</v>
      </c>
      <c r="D35" s="126">
        <v>10</v>
      </c>
      <c r="E35" s="33">
        <v>1973</v>
      </c>
      <c r="F35" s="127">
        <v>691.48</v>
      </c>
      <c r="G35" s="127">
        <v>691.48</v>
      </c>
      <c r="H35" s="128">
        <v>2.3374</v>
      </c>
      <c r="I35" s="47">
        <f t="shared" si="22"/>
        <v>2.3374</v>
      </c>
      <c r="J35" s="48">
        <v>1.6</v>
      </c>
      <c r="K35" s="47">
        <f t="shared" si="23"/>
        <v>0.9604000000000001</v>
      </c>
      <c r="L35" s="47">
        <f t="shared" si="24"/>
        <v>0.8074000000000003</v>
      </c>
      <c r="M35" s="48" t="s">
        <v>428</v>
      </c>
      <c r="N35" s="34">
        <f t="shared" si="25"/>
        <v>1.377</v>
      </c>
      <c r="O35" s="80">
        <v>30</v>
      </c>
      <c r="P35" s="47">
        <f t="shared" si="26"/>
        <v>1.5299999999999998</v>
      </c>
      <c r="Q35" s="48">
        <f t="shared" si="27"/>
        <v>160</v>
      </c>
      <c r="R35" s="48">
        <f t="shared" si="28"/>
        <v>96.04</v>
      </c>
      <c r="S35" s="48">
        <f t="shared" si="29"/>
        <v>80.74000000000004</v>
      </c>
      <c r="T35" s="47">
        <f t="shared" si="30"/>
        <v>-0.7925999999999997</v>
      </c>
      <c r="U35" s="47">
        <f t="shared" si="31"/>
        <v>-0.1529999999999998</v>
      </c>
      <c r="V35" s="63">
        <f t="shared" si="32"/>
        <v>3</v>
      </c>
    </row>
    <row r="36" spans="1:22" ht="12.75">
      <c r="A36" s="163"/>
      <c r="B36" s="29">
        <v>32</v>
      </c>
      <c r="C36" s="125" t="s">
        <v>161</v>
      </c>
      <c r="D36" s="126">
        <v>24</v>
      </c>
      <c r="E36" s="33">
        <v>1963</v>
      </c>
      <c r="F36" s="127">
        <v>1110.41</v>
      </c>
      <c r="G36" s="127">
        <v>1062.19</v>
      </c>
      <c r="H36" s="128">
        <v>4.717091</v>
      </c>
      <c r="I36" s="47">
        <f t="shared" si="22"/>
        <v>4.717091</v>
      </c>
      <c r="J36" s="48">
        <v>3.84</v>
      </c>
      <c r="K36" s="47">
        <f t="shared" si="23"/>
        <v>2.116091</v>
      </c>
      <c r="L36" s="47">
        <f t="shared" si="24"/>
        <v>1.7590910000000002</v>
      </c>
      <c r="M36" s="48" t="s">
        <v>429</v>
      </c>
      <c r="N36" s="34">
        <f t="shared" si="25"/>
        <v>2.601</v>
      </c>
      <c r="O36" s="80">
        <v>58</v>
      </c>
      <c r="P36" s="47">
        <f t="shared" si="26"/>
        <v>2.9579999999999997</v>
      </c>
      <c r="Q36" s="48">
        <f t="shared" si="27"/>
        <v>160</v>
      </c>
      <c r="R36" s="48">
        <f t="shared" si="28"/>
        <v>88.17045833333333</v>
      </c>
      <c r="S36" s="48">
        <f t="shared" si="29"/>
        <v>73.29545833333334</v>
      </c>
      <c r="T36" s="47">
        <f t="shared" si="30"/>
        <v>-2.0809089999999997</v>
      </c>
      <c r="U36" s="47">
        <f t="shared" si="31"/>
        <v>-0.35699999999999976</v>
      </c>
      <c r="V36" s="63">
        <f t="shared" si="32"/>
        <v>7</v>
      </c>
    </row>
    <row r="37" spans="1:22" ht="12.75">
      <c r="A37" s="163"/>
      <c r="B37" s="29">
        <v>33</v>
      </c>
      <c r="C37" s="125" t="s">
        <v>430</v>
      </c>
      <c r="D37" s="126">
        <v>35</v>
      </c>
      <c r="E37" s="33">
        <v>1972</v>
      </c>
      <c r="F37" s="127">
        <v>1482.2</v>
      </c>
      <c r="G37" s="127">
        <v>1457.75</v>
      </c>
      <c r="H37" s="128">
        <v>6.65503</v>
      </c>
      <c r="I37" s="47">
        <f t="shared" si="22"/>
        <v>6.65503</v>
      </c>
      <c r="J37" s="48">
        <v>5.6000000000000005</v>
      </c>
      <c r="K37" s="47">
        <f t="shared" si="23"/>
        <v>2.93203</v>
      </c>
      <c r="L37" s="47">
        <f t="shared" si="24"/>
        <v>2.54953</v>
      </c>
      <c r="M37" s="48" t="s">
        <v>431</v>
      </c>
      <c r="N37" s="34">
        <f t="shared" si="25"/>
        <v>3.723</v>
      </c>
      <c r="O37" s="80">
        <v>80.5</v>
      </c>
      <c r="P37" s="47">
        <f t="shared" si="26"/>
        <v>4.1055</v>
      </c>
      <c r="Q37" s="48">
        <f t="shared" si="27"/>
        <v>160.00000000000003</v>
      </c>
      <c r="R37" s="48">
        <f t="shared" si="28"/>
        <v>83.77228571428572</v>
      </c>
      <c r="S37" s="48">
        <f t="shared" si="29"/>
        <v>72.84371428571428</v>
      </c>
      <c r="T37" s="47">
        <f t="shared" si="30"/>
        <v>-3.0504700000000007</v>
      </c>
      <c r="U37" s="47">
        <f t="shared" si="31"/>
        <v>-0.3825000000000003</v>
      </c>
      <c r="V37" s="63">
        <f t="shared" si="32"/>
        <v>7.5</v>
      </c>
    </row>
    <row r="38" spans="1:22" ht="12.75">
      <c r="A38" s="163"/>
      <c r="B38" s="29">
        <v>34</v>
      </c>
      <c r="C38" s="125" t="s">
        <v>157</v>
      </c>
      <c r="D38" s="126">
        <v>60</v>
      </c>
      <c r="E38" s="33">
        <v>1975</v>
      </c>
      <c r="F38" s="127">
        <v>2706.9700000000003</v>
      </c>
      <c r="G38" s="127">
        <v>2706.9700000000003</v>
      </c>
      <c r="H38" s="128">
        <v>10.731999</v>
      </c>
      <c r="I38" s="47">
        <f t="shared" si="22"/>
        <v>10.731999</v>
      </c>
      <c r="J38" s="48">
        <v>9.67</v>
      </c>
      <c r="K38" s="47">
        <f t="shared" si="23"/>
        <v>5.580999</v>
      </c>
      <c r="L38" s="47">
        <f t="shared" si="24"/>
        <v>5.6574990000000005</v>
      </c>
      <c r="M38" s="48" t="s">
        <v>432</v>
      </c>
      <c r="N38" s="34">
        <f t="shared" si="25"/>
        <v>5.151</v>
      </c>
      <c r="O38" s="80">
        <v>99.5</v>
      </c>
      <c r="P38" s="47">
        <f t="shared" si="26"/>
        <v>5.0745</v>
      </c>
      <c r="Q38" s="48">
        <f t="shared" si="27"/>
        <v>161.16666666666666</v>
      </c>
      <c r="R38" s="48">
        <f t="shared" si="28"/>
        <v>93.01665000000001</v>
      </c>
      <c r="S38" s="48">
        <f t="shared" si="29"/>
        <v>94.29165000000002</v>
      </c>
      <c r="T38" s="47">
        <f t="shared" si="30"/>
        <v>-4.012500999999999</v>
      </c>
      <c r="U38" s="47">
        <f t="shared" si="31"/>
        <v>0.07650000000000023</v>
      </c>
      <c r="V38" s="63">
        <f t="shared" si="32"/>
        <v>-1.5</v>
      </c>
    </row>
    <row r="39" spans="1:22" ht="12.75">
      <c r="A39" s="163"/>
      <c r="B39" s="29">
        <v>35</v>
      </c>
      <c r="C39" s="125" t="s">
        <v>433</v>
      </c>
      <c r="D39" s="126">
        <v>9</v>
      </c>
      <c r="E39" s="33">
        <v>1977</v>
      </c>
      <c r="F39" s="127">
        <v>526.66</v>
      </c>
      <c r="G39" s="127">
        <v>526.66</v>
      </c>
      <c r="H39" s="128">
        <v>2.099997</v>
      </c>
      <c r="I39" s="47">
        <f t="shared" si="22"/>
        <v>2.099997</v>
      </c>
      <c r="J39" s="48">
        <v>1.44</v>
      </c>
      <c r="K39" s="47">
        <f t="shared" si="23"/>
        <v>1.0289970000000002</v>
      </c>
      <c r="L39" s="47">
        <f t="shared" si="24"/>
        <v>0.8759970000000001</v>
      </c>
      <c r="M39" s="48" t="s">
        <v>434</v>
      </c>
      <c r="N39" s="34">
        <f t="shared" si="25"/>
        <v>1.071</v>
      </c>
      <c r="O39" s="80">
        <v>24</v>
      </c>
      <c r="P39" s="47">
        <f t="shared" si="26"/>
        <v>1.224</v>
      </c>
      <c r="Q39" s="48">
        <f t="shared" si="27"/>
        <v>160</v>
      </c>
      <c r="R39" s="48">
        <f t="shared" si="28"/>
        <v>114.33300000000001</v>
      </c>
      <c r="S39" s="48">
        <f t="shared" si="29"/>
        <v>97.33300000000003</v>
      </c>
      <c r="T39" s="47">
        <f t="shared" si="30"/>
        <v>-0.5640029999999998</v>
      </c>
      <c r="U39" s="47">
        <f t="shared" si="31"/>
        <v>-0.15300000000000002</v>
      </c>
      <c r="V39" s="63">
        <f t="shared" si="32"/>
        <v>3</v>
      </c>
    </row>
    <row r="40" spans="1:22" ht="12.75">
      <c r="A40" s="163"/>
      <c r="B40" s="29">
        <v>36</v>
      </c>
      <c r="C40" s="56" t="s">
        <v>470</v>
      </c>
      <c r="D40" s="2">
        <v>54</v>
      </c>
      <c r="E40" s="2">
        <v>2008</v>
      </c>
      <c r="F40" s="12">
        <v>3786.21</v>
      </c>
      <c r="G40" s="12">
        <v>3093.15</v>
      </c>
      <c r="H40" s="11">
        <v>4.736</v>
      </c>
      <c r="I40" s="11">
        <f aca="true" t="shared" si="33" ref="I40:I46">H40</f>
        <v>4.736</v>
      </c>
      <c r="J40" s="11">
        <v>4.32</v>
      </c>
      <c r="K40" s="11">
        <f aca="true" t="shared" si="34" ref="K40:K46">I40-N40</f>
        <v>1.6760000000000002</v>
      </c>
      <c r="L40" s="11">
        <f aca="true" t="shared" si="35" ref="L40:L46">I40-P40</f>
        <v>1.013</v>
      </c>
      <c r="M40" s="12">
        <v>60</v>
      </c>
      <c r="N40" s="15">
        <f aca="true" t="shared" si="36" ref="N40:N45">M40*0.051</f>
        <v>3.0599999999999996</v>
      </c>
      <c r="O40" s="12">
        <v>73</v>
      </c>
      <c r="P40" s="11">
        <f>O40*0.051</f>
        <v>3.723</v>
      </c>
      <c r="Q40" s="12">
        <f aca="true" t="shared" si="37" ref="Q40:Q46">J40*1000/D40</f>
        <v>80</v>
      </c>
      <c r="R40" s="12">
        <f aca="true" t="shared" si="38" ref="R40:R46">K40*1000/D40</f>
        <v>31.03703703703704</v>
      </c>
      <c r="S40" s="12">
        <f aca="true" t="shared" si="39" ref="S40:S46">L40*1000/D40</f>
        <v>18.759259259259256</v>
      </c>
      <c r="T40" s="11">
        <f aca="true" t="shared" si="40" ref="T40:T46">L40-J40</f>
        <v>-3.3070000000000004</v>
      </c>
      <c r="U40" s="11">
        <f aca="true" t="shared" si="41" ref="U40:U46">N40-P40</f>
        <v>-0.6630000000000003</v>
      </c>
      <c r="V40" s="61">
        <f aca="true" t="shared" si="42" ref="V40:V46">O40-M40</f>
        <v>13</v>
      </c>
    </row>
    <row r="41" spans="1:22" ht="12.75">
      <c r="A41" s="163"/>
      <c r="B41" s="29">
        <v>37</v>
      </c>
      <c r="C41" s="56" t="s">
        <v>471</v>
      </c>
      <c r="D41" s="33">
        <v>22</v>
      </c>
      <c r="E41" s="33">
        <v>2006</v>
      </c>
      <c r="F41" s="12">
        <v>2558.48</v>
      </c>
      <c r="G41" s="12">
        <v>1279.24</v>
      </c>
      <c r="H41" s="34">
        <v>4.052</v>
      </c>
      <c r="I41" s="11">
        <f t="shared" si="33"/>
        <v>4.052</v>
      </c>
      <c r="J41" s="34">
        <v>3.500442</v>
      </c>
      <c r="K41" s="11">
        <f t="shared" si="34"/>
        <v>1.553</v>
      </c>
      <c r="L41" s="11">
        <f t="shared" si="35"/>
        <v>2.675</v>
      </c>
      <c r="M41" s="11">
        <v>49</v>
      </c>
      <c r="N41" s="34">
        <f t="shared" si="36"/>
        <v>2.4989999999999997</v>
      </c>
      <c r="O41" s="34">
        <v>27</v>
      </c>
      <c r="P41" s="11">
        <f>O41*0.051</f>
        <v>1.377</v>
      </c>
      <c r="Q41" s="12">
        <f t="shared" si="37"/>
        <v>159.111</v>
      </c>
      <c r="R41" s="12">
        <f t="shared" si="38"/>
        <v>70.5909090909091</v>
      </c>
      <c r="S41" s="12">
        <f t="shared" si="39"/>
        <v>121.5909090909091</v>
      </c>
      <c r="T41" s="11">
        <f t="shared" si="40"/>
        <v>-0.8254420000000002</v>
      </c>
      <c r="U41" s="11">
        <f t="shared" si="41"/>
        <v>1.1219999999999997</v>
      </c>
      <c r="V41" s="61">
        <f t="shared" si="42"/>
        <v>-22</v>
      </c>
    </row>
    <row r="42" spans="1:22" ht="12.75">
      <c r="A42" s="163"/>
      <c r="B42" s="29">
        <v>38</v>
      </c>
      <c r="C42" s="56" t="s">
        <v>473</v>
      </c>
      <c r="D42" s="33">
        <v>22</v>
      </c>
      <c r="E42" s="33">
        <v>2004</v>
      </c>
      <c r="F42" s="12">
        <v>1200</v>
      </c>
      <c r="G42" s="12">
        <v>1200</v>
      </c>
      <c r="H42" s="34">
        <v>5.59</v>
      </c>
      <c r="I42" s="11">
        <f t="shared" si="33"/>
        <v>5.59</v>
      </c>
      <c r="J42" s="34">
        <v>3.52</v>
      </c>
      <c r="K42" s="11">
        <f t="shared" si="34"/>
        <v>2.4789999999999996</v>
      </c>
      <c r="L42" s="11">
        <f t="shared" si="35"/>
        <v>2.4789999999999996</v>
      </c>
      <c r="M42" s="11">
        <v>61.00000000000001</v>
      </c>
      <c r="N42" s="34">
        <f t="shared" si="36"/>
        <v>3.111</v>
      </c>
      <c r="O42" s="11">
        <v>61.00000000000001</v>
      </c>
      <c r="P42" s="11">
        <f>O42*0.051</f>
        <v>3.111</v>
      </c>
      <c r="Q42" s="12">
        <f t="shared" si="37"/>
        <v>160</v>
      </c>
      <c r="R42" s="12">
        <f t="shared" si="38"/>
        <v>112.68181818181816</v>
      </c>
      <c r="S42" s="12">
        <f t="shared" si="39"/>
        <v>112.68181818181816</v>
      </c>
      <c r="T42" s="11">
        <f t="shared" si="40"/>
        <v>-1.0410000000000004</v>
      </c>
      <c r="U42" s="11">
        <f t="shared" si="41"/>
        <v>0</v>
      </c>
      <c r="V42" s="61">
        <f t="shared" si="42"/>
        <v>0</v>
      </c>
    </row>
    <row r="43" spans="1:22" ht="12.75">
      <c r="A43" s="163"/>
      <c r="B43" s="29">
        <v>39</v>
      </c>
      <c r="C43" s="22" t="s">
        <v>124</v>
      </c>
      <c r="D43" s="2">
        <v>26</v>
      </c>
      <c r="E43" s="2">
        <v>2008</v>
      </c>
      <c r="F43" s="2">
        <v>1320.85</v>
      </c>
      <c r="G43" s="2">
        <v>1320.85</v>
      </c>
      <c r="H43" s="2">
        <v>1.4881</v>
      </c>
      <c r="I43" s="2">
        <f t="shared" si="33"/>
        <v>1.4881</v>
      </c>
      <c r="J43" s="11">
        <v>2.051114</v>
      </c>
      <c r="K43" s="11">
        <f t="shared" si="34"/>
        <v>-1.6229000000000002</v>
      </c>
      <c r="L43" s="11">
        <f t="shared" si="35"/>
        <v>0.03820000000000001</v>
      </c>
      <c r="M43" s="11">
        <v>61.00000000000001</v>
      </c>
      <c r="N43" s="11">
        <f t="shared" si="36"/>
        <v>3.111</v>
      </c>
      <c r="O43" s="11">
        <v>27</v>
      </c>
      <c r="P43" s="11">
        <f>O43*0.0537</f>
        <v>1.4499</v>
      </c>
      <c r="Q43" s="11">
        <f t="shared" si="37"/>
        <v>78.889</v>
      </c>
      <c r="R43" s="11">
        <f t="shared" si="38"/>
        <v>-62.41923076923078</v>
      </c>
      <c r="S43" s="11">
        <f t="shared" si="39"/>
        <v>1.4692307692307696</v>
      </c>
      <c r="T43" s="11">
        <f t="shared" si="40"/>
        <v>-2.0129140000000003</v>
      </c>
      <c r="U43" s="11">
        <f t="shared" si="41"/>
        <v>1.6611000000000002</v>
      </c>
      <c r="V43" s="134">
        <f t="shared" si="42"/>
        <v>-34.00000000000001</v>
      </c>
    </row>
    <row r="44" spans="1:22" ht="12.75">
      <c r="A44" s="163"/>
      <c r="B44" s="29">
        <v>40</v>
      </c>
      <c r="C44" s="22" t="s">
        <v>500</v>
      </c>
      <c r="D44" s="2">
        <v>60</v>
      </c>
      <c r="E44" s="2">
        <v>2010</v>
      </c>
      <c r="F44" s="2">
        <v>2572.68</v>
      </c>
      <c r="G44" s="2">
        <v>2572.68</v>
      </c>
      <c r="H44" s="2">
        <v>1.837</v>
      </c>
      <c r="I44" s="2">
        <f t="shared" si="33"/>
        <v>1.837</v>
      </c>
      <c r="J44" s="11">
        <v>1.281956</v>
      </c>
      <c r="K44" s="11">
        <f t="shared" si="34"/>
        <v>0.20500000000000007</v>
      </c>
      <c r="L44" s="11">
        <f t="shared" si="35"/>
        <v>0.08616520000000016</v>
      </c>
      <c r="M44" s="11">
        <v>32</v>
      </c>
      <c r="N44" s="11">
        <f t="shared" si="36"/>
        <v>1.632</v>
      </c>
      <c r="O44" s="11">
        <v>32.604</v>
      </c>
      <c r="P44" s="11">
        <f>O44*0.0537</f>
        <v>1.7508347999999998</v>
      </c>
      <c r="Q44" s="11">
        <f t="shared" si="37"/>
        <v>21.365933333333334</v>
      </c>
      <c r="R44" s="11">
        <f t="shared" si="38"/>
        <v>3.4166666666666674</v>
      </c>
      <c r="S44" s="11">
        <f t="shared" si="39"/>
        <v>1.4360866666666694</v>
      </c>
      <c r="T44" s="11">
        <f t="shared" si="40"/>
        <v>-1.1957908</v>
      </c>
      <c r="U44" s="11">
        <f t="shared" si="41"/>
        <v>-0.11883479999999991</v>
      </c>
      <c r="V44" s="134">
        <f t="shared" si="42"/>
        <v>0.6039999999999992</v>
      </c>
    </row>
    <row r="45" spans="1:22" ht="12.75">
      <c r="A45" s="163"/>
      <c r="B45" s="29">
        <v>41</v>
      </c>
      <c r="C45" s="22" t="s">
        <v>501</v>
      </c>
      <c r="D45" s="2">
        <v>50</v>
      </c>
      <c r="E45" s="2">
        <v>1992</v>
      </c>
      <c r="F45" s="2">
        <v>2466.06</v>
      </c>
      <c r="G45" s="2">
        <v>2466.06</v>
      </c>
      <c r="H45" s="2">
        <v>5.571</v>
      </c>
      <c r="I45" s="2">
        <f t="shared" si="33"/>
        <v>5.571</v>
      </c>
      <c r="J45" s="11">
        <v>3.800244</v>
      </c>
      <c r="K45" s="11">
        <f t="shared" si="34"/>
        <v>2.358</v>
      </c>
      <c r="L45" s="11">
        <f t="shared" si="35"/>
        <v>2.801691</v>
      </c>
      <c r="M45" s="11">
        <v>63</v>
      </c>
      <c r="N45" s="11">
        <f t="shared" si="36"/>
        <v>3.2129999999999996</v>
      </c>
      <c r="O45" s="11">
        <v>51.57</v>
      </c>
      <c r="P45" s="11">
        <f>O45*0.0537</f>
        <v>2.769309</v>
      </c>
      <c r="Q45" s="11">
        <f t="shared" si="37"/>
        <v>76.00488</v>
      </c>
      <c r="R45" s="11">
        <f t="shared" si="38"/>
        <v>47.16</v>
      </c>
      <c r="S45" s="11">
        <f t="shared" si="39"/>
        <v>56.03382</v>
      </c>
      <c r="T45" s="11">
        <f t="shared" si="40"/>
        <v>-0.9985530000000002</v>
      </c>
      <c r="U45" s="11">
        <f t="shared" si="41"/>
        <v>0.44369099999999984</v>
      </c>
      <c r="V45" s="134">
        <f t="shared" si="42"/>
        <v>-11.43</v>
      </c>
    </row>
    <row r="46" spans="1:22" ht="12.75">
      <c r="A46" s="163"/>
      <c r="B46" s="29">
        <v>42</v>
      </c>
      <c r="C46" s="56" t="s">
        <v>236</v>
      </c>
      <c r="D46" s="99">
        <v>120</v>
      </c>
      <c r="E46" s="33" t="s">
        <v>28</v>
      </c>
      <c r="F46" s="105">
        <v>5688.93</v>
      </c>
      <c r="G46" s="105">
        <v>5688.93</v>
      </c>
      <c r="H46" s="100">
        <v>17.38</v>
      </c>
      <c r="I46" s="11">
        <f t="shared" si="33"/>
        <v>17.38</v>
      </c>
      <c r="J46" s="48">
        <v>19.04</v>
      </c>
      <c r="K46" s="11">
        <f t="shared" si="34"/>
        <v>4.990679999999999</v>
      </c>
      <c r="L46" s="11">
        <f t="shared" si="35"/>
        <v>3.8690627999999982</v>
      </c>
      <c r="M46" s="100">
        <v>226</v>
      </c>
      <c r="N46" s="15">
        <f>M46*0.05482</f>
        <v>12.38932</v>
      </c>
      <c r="O46" s="100">
        <v>246.46</v>
      </c>
      <c r="P46" s="11">
        <f>O46*0.05482</f>
        <v>13.5109372</v>
      </c>
      <c r="Q46" s="12">
        <f t="shared" si="37"/>
        <v>158.66666666666666</v>
      </c>
      <c r="R46" s="12">
        <f t="shared" si="38"/>
        <v>41.58899999999999</v>
      </c>
      <c r="S46" s="12">
        <f t="shared" si="39"/>
        <v>32.24218999999999</v>
      </c>
      <c r="T46" s="11">
        <f t="shared" si="40"/>
        <v>-15.170937200000001</v>
      </c>
      <c r="U46" s="11">
        <f t="shared" si="41"/>
        <v>-1.121617200000001</v>
      </c>
      <c r="V46" s="61">
        <f t="shared" si="42"/>
        <v>20.460000000000008</v>
      </c>
    </row>
    <row r="47" spans="1:22" ht="12.75">
      <c r="A47" s="163"/>
      <c r="B47" s="29">
        <v>43</v>
      </c>
      <c r="C47" s="56" t="s">
        <v>238</v>
      </c>
      <c r="D47" s="99">
        <v>20</v>
      </c>
      <c r="E47" s="33" t="s">
        <v>28</v>
      </c>
      <c r="F47" s="33">
        <v>899.93</v>
      </c>
      <c r="G47" s="33">
        <v>899.93</v>
      </c>
      <c r="H47" s="100">
        <v>2.54</v>
      </c>
      <c r="I47" s="11">
        <f aca="true" t="shared" si="43" ref="I47:I55">H47</f>
        <v>2.54</v>
      </c>
      <c r="J47" s="48">
        <v>3.2</v>
      </c>
      <c r="K47" s="11">
        <f aca="true" t="shared" si="44" ref="K47:K55">I47-N47</f>
        <v>1.60806</v>
      </c>
      <c r="L47" s="11">
        <f aca="true" t="shared" si="45" ref="L47:L55">I47-P47</f>
        <v>0.8329051999999999</v>
      </c>
      <c r="M47" s="100">
        <v>17</v>
      </c>
      <c r="N47" s="15">
        <f aca="true" t="shared" si="46" ref="N47:N55">M47*0.05482</f>
        <v>0.93194</v>
      </c>
      <c r="O47" s="100">
        <v>31.14</v>
      </c>
      <c r="P47" s="11">
        <f aca="true" t="shared" si="47" ref="P47:P55">O47*0.05482</f>
        <v>1.7070948000000001</v>
      </c>
      <c r="Q47" s="12">
        <f aca="true" t="shared" si="48" ref="Q47:Q55">J47*1000/D47</f>
        <v>160</v>
      </c>
      <c r="R47" s="12">
        <f aca="true" t="shared" si="49" ref="R47:R55">K47*1000/D47</f>
        <v>80.40299999999999</v>
      </c>
      <c r="S47" s="12">
        <f aca="true" t="shared" si="50" ref="S47:S55">L47*1000/D47</f>
        <v>41.64525999999999</v>
      </c>
      <c r="T47" s="11">
        <f aca="true" t="shared" si="51" ref="T47:T55">L47-J47</f>
        <v>-2.3670948000000003</v>
      </c>
      <c r="U47" s="11">
        <f aca="true" t="shared" si="52" ref="U47:U55">N47-P47</f>
        <v>-0.7751548000000001</v>
      </c>
      <c r="V47" s="61">
        <f aca="true" t="shared" si="53" ref="V47:V55">O47-M47</f>
        <v>14.14</v>
      </c>
    </row>
    <row r="48" spans="1:22" ht="12.75">
      <c r="A48" s="163"/>
      <c r="B48" s="29">
        <v>44</v>
      </c>
      <c r="C48" s="56" t="s">
        <v>239</v>
      </c>
      <c r="D48" s="99">
        <v>30</v>
      </c>
      <c r="E48" s="33" t="s">
        <v>28</v>
      </c>
      <c r="F48" s="33">
        <v>1498.7</v>
      </c>
      <c r="G48" s="33">
        <v>1498.7</v>
      </c>
      <c r="H48" s="100">
        <v>5.61</v>
      </c>
      <c r="I48" s="11">
        <f t="shared" si="43"/>
        <v>5.61</v>
      </c>
      <c r="J48" s="48">
        <v>4.8</v>
      </c>
      <c r="K48" s="11">
        <f t="shared" si="44"/>
        <v>2.3208</v>
      </c>
      <c r="L48" s="11">
        <f t="shared" si="45"/>
        <v>1.6202004000000003</v>
      </c>
      <c r="M48" s="100">
        <v>60</v>
      </c>
      <c r="N48" s="15">
        <f t="shared" si="46"/>
        <v>3.2892</v>
      </c>
      <c r="O48" s="100">
        <v>72.78</v>
      </c>
      <c r="P48" s="11">
        <f t="shared" si="47"/>
        <v>3.9897996</v>
      </c>
      <c r="Q48" s="12">
        <f t="shared" si="48"/>
        <v>160</v>
      </c>
      <c r="R48" s="12">
        <f t="shared" si="49"/>
        <v>77.36</v>
      </c>
      <c r="S48" s="12">
        <f t="shared" si="50"/>
        <v>54.00668000000001</v>
      </c>
      <c r="T48" s="11">
        <f t="shared" si="51"/>
        <v>-3.1797995999999995</v>
      </c>
      <c r="U48" s="11">
        <f t="shared" si="52"/>
        <v>-0.7005995999999999</v>
      </c>
      <c r="V48" s="61">
        <f t="shared" si="53"/>
        <v>12.780000000000001</v>
      </c>
    </row>
    <row r="49" spans="1:22" ht="12.75">
      <c r="A49" s="163"/>
      <c r="B49" s="29">
        <v>45</v>
      </c>
      <c r="C49" s="56" t="s">
        <v>240</v>
      </c>
      <c r="D49" s="99">
        <v>61</v>
      </c>
      <c r="E49" s="33" t="s">
        <v>28</v>
      </c>
      <c r="F49" s="33">
        <v>2733.85</v>
      </c>
      <c r="G49" s="33">
        <v>2733.85</v>
      </c>
      <c r="H49" s="100">
        <v>9.82</v>
      </c>
      <c r="I49" s="11">
        <f t="shared" si="43"/>
        <v>9.82</v>
      </c>
      <c r="J49" s="48">
        <v>9.6</v>
      </c>
      <c r="K49" s="11">
        <f t="shared" si="44"/>
        <v>4.83138</v>
      </c>
      <c r="L49" s="11">
        <f t="shared" si="45"/>
        <v>4.420778200000001</v>
      </c>
      <c r="M49" s="100">
        <v>91</v>
      </c>
      <c r="N49" s="15">
        <f t="shared" si="46"/>
        <v>4.98862</v>
      </c>
      <c r="O49" s="100">
        <v>98.49</v>
      </c>
      <c r="P49" s="11">
        <f t="shared" si="47"/>
        <v>5.399221799999999</v>
      </c>
      <c r="Q49" s="12">
        <f t="shared" si="48"/>
        <v>157.37704918032787</v>
      </c>
      <c r="R49" s="12">
        <f t="shared" si="49"/>
        <v>79.20295081967214</v>
      </c>
      <c r="S49" s="12">
        <f t="shared" si="50"/>
        <v>72.47177377049181</v>
      </c>
      <c r="T49" s="11">
        <f t="shared" si="51"/>
        <v>-5.179221799999999</v>
      </c>
      <c r="U49" s="11">
        <f t="shared" si="52"/>
        <v>-0.41060179999999935</v>
      </c>
      <c r="V49" s="61">
        <f t="shared" si="53"/>
        <v>7.489999999999995</v>
      </c>
    </row>
    <row r="50" spans="1:22" ht="12.75">
      <c r="A50" s="163"/>
      <c r="B50" s="29">
        <v>46</v>
      </c>
      <c r="C50" s="56" t="s">
        <v>235</v>
      </c>
      <c r="D50" s="99">
        <v>101</v>
      </c>
      <c r="E50" s="33" t="s">
        <v>28</v>
      </c>
      <c r="F50" s="33">
        <v>4440.62</v>
      </c>
      <c r="G50" s="33">
        <v>4440.6</v>
      </c>
      <c r="H50" s="100">
        <v>18.76</v>
      </c>
      <c r="I50" s="11">
        <f t="shared" si="43"/>
        <v>18.76</v>
      </c>
      <c r="J50" s="48">
        <v>16</v>
      </c>
      <c r="K50" s="11">
        <f t="shared" si="44"/>
        <v>9.714700000000002</v>
      </c>
      <c r="L50" s="11">
        <f t="shared" si="45"/>
        <v>8.623782</v>
      </c>
      <c r="M50" s="100">
        <v>165</v>
      </c>
      <c r="N50" s="15">
        <f t="shared" si="46"/>
        <v>9.0453</v>
      </c>
      <c r="O50" s="100">
        <v>184.9</v>
      </c>
      <c r="P50" s="11">
        <f t="shared" si="47"/>
        <v>10.136218000000001</v>
      </c>
      <c r="Q50" s="12">
        <f t="shared" si="48"/>
        <v>158.41584158415841</v>
      </c>
      <c r="R50" s="12">
        <f t="shared" si="49"/>
        <v>96.1851485148515</v>
      </c>
      <c r="S50" s="12">
        <f t="shared" si="50"/>
        <v>85.38398019801981</v>
      </c>
      <c r="T50" s="11">
        <f t="shared" si="51"/>
        <v>-7.376218</v>
      </c>
      <c r="U50" s="11">
        <f t="shared" si="52"/>
        <v>-1.090918000000002</v>
      </c>
      <c r="V50" s="61">
        <f t="shared" si="53"/>
        <v>19.900000000000006</v>
      </c>
    </row>
    <row r="51" spans="1:22" ht="12.75">
      <c r="A51" s="163"/>
      <c r="B51" s="29">
        <v>47</v>
      </c>
      <c r="C51" s="56" t="s">
        <v>234</v>
      </c>
      <c r="D51" s="99">
        <v>45</v>
      </c>
      <c r="E51" s="33" t="s">
        <v>28</v>
      </c>
      <c r="F51" s="33">
        <v>2339.15</v>
      </c>
      <c r="G51" s="33">
        <v>2339.15</v>
      </c>
      <c r="H51" s="100">
        <v>7.88</v>
      </c>
      <c r="I51" s="11">
        <f t="shared" si="43"/>
        <v>7.88</v>
      </c>
      <c r="J51" s="48">
        <v>7.2</v>
      </c>
      <c r="K51" s="11">
        <f t="shared" si="44"/>
        <v>3.71368</v>
      </c>
      <c r="L51" s="11">
        <f t="shared" si="45"/>
        <v>4.004225999999999</v>
      </c>
      <c r="M51" s="100">
        <v>76</v>
      </c>
      <c r="N51" s="15">
        <f t="shared" si="46"/>
        <v>4.16632</v>
      </c>
      <c r="O51" s="100">
        <v>70.7</v>
      </c>
      <c r="P51" s="11">
        <f t="shared" si="47"/>
        <v>3.8757740000000003</v>
      </c>
      <c r="Q51" s="12">
        <f t="shared" si="48"/>
        <v>160</v>
      </c>
      <c r="R51" s="12">
        <f t="shared" si="49"/>
        <v>82.52622222222223</v>
      </c>
      <c r="S51" s="12">
        <f t="shared" si="50"/>
        <v>88.98279999999998</v>
      </c>
      <c r="T51" s="11">
        <f t="shared" si="51"/>
        <v>-3.195774000000001</v>
      </c>
      <c r="U51" s="11">
        <f t="shared" si="52"/>
        <v>0.2905459999999995</v>
      </c>
      <c r="V51" s="61">
        <f t="shared" si="53"/>
        <v>-5.299999999999997</v>
      </c>
    </row>
    <row r="52" spans="1:22" ht="12.75">
      <c r="A52" s="163"/>
      <c r="B52" s="29">
        <v>48</v>
      </c>
      <c r="C52" s="56" t="s">
        <v>237</v>
      </c>
      <c r="D52" s="99">
        <v>45</v>
      </c>
      <c r="E52" s="33" t="s">
        <v>28</v>
      </c>
      <c r="F52" s="33">
        <v>2313.97</v>
      </c>
      <c r="G52" s="33">
        <v>2313.97</v>
      </c>
      <c r="H52" s="100">
        <v>7.92</v>
      </c>
      <c r="I52" s="11">
        <f t="shared" si="43"/>
        <v>7.92</v>
      </c>
      <c r="J52" s="48">
        <v>7.2</v>
      </c>
      <c r="K52" s="11">
        <f t="shared" si="44"/>
        <v>4.46634</v>
      </c>
      <c r="L52" s="11">
        <f t="shared" si="45"/>
        <v>4.0584792</v>
      </c>
      <c r="M52" s="100">
        <v>63</v>
      </c>
      <c r="N52" s="15">
        <f t="shared" si="46"/>
        <v>3.45366</v>
      </c>
      <c r="O52" s="100">
        <v>70.44</v>
      </c>
      <c r="P52" s="11">
        <f t="shared" si="47"/>
        <v>3.8615208</v>
      </c>
      <c r="Q52" s="12">
        <f t="shared" si="48"/>
        <v>160</v>
      </c>
      <c r="R52" s="12">
        <f t="shared" si="49"/>
        <v>99.25200000000001</v>
      </c>
      <c r="S52" s="12">
        <f t="shared" si="50"/>
        <v>90.18842666666666</v>
      </c>
      <c r="T52" s="11">
        <f t="shared" si="51"/>
        <v>-3.1415208000000003</v>
      </c>
      <c r="U52" s="11">
        <f t="shared" si="52"/>
        <v>-0.4078607999999999</v>
      </c>
      <c r="V52" s="61">
        <f t="shared" si="53"/>
        <v>7.439999999999998</v>
      </c>
    </row>
    <row r="53" spans="1:22" ht="12.75">
      <c r="A53" s="163"/>
      <c r="B53" s="29">
        <v>49</v>
      </c>
      <c r="C53" s="56" t="s">
        <v>508</v>
      </c>
      <c r="D53" s="99">
        <v>45</v>
      </c>
      <c r="E53" s="33" t="s">
        <v>28</v>
      </c>
      <c r="F53" s="33">
        <v>2317.01</v>
      </c>
      <c r="G53" s="33">
        <v>2317.01</v>
      </c>
      <c r="H53" s="100">
        <v>7.79</v>
      </c>
      <c r="I53" s="11">
        <f t="shared" si="43"/>
        <v>7.79</v>
      </c>
      <c r="J53" s="48">
        <v>7.2</v>
      </c>
      <c r="K53" s="11">
        <f t="shared" si="44"/>
        <v>3.73332</v>
      </c>
      <c r="L53" s="11">
        <f t="shared" si="45"/>
        <v>4.2475316</v>
      </c>
      <c r="M53" s="100">
        <v>74</v>
      </c>
      <c r="N53" s="15">
        <f t="shared" si="46"/>
        <v>4.05668</v>
      </c>
      <c r="O53" s="100">
        <v>64.62</v>
      </c>
      <c r="P53" s="11">
        <f t="shared" si="47"/>
        <v>3.5424684</v>
      </c>
      <c r="Q53" s="12">
        <f t="shared" si="48"/>
        <v>160</v>
      </c>
      <c r="R53" s="12">
        <f t="shared" si="49"/>
        <v>82.96266666666666</v>
      </c>
      <c r="S53" s="12">
        <f t="shared" si="50"/>
        <v>94.38959111111112</v>
      </c>
      <c r="T53" s="11">
        <f t="shared" si="51"/>
        <v>-2.9524684</v>
      </c>
      <c r="U53" s="11">
        <f t="shared" si="52"/>
        <v>0.5142115999999999</v>
      </c>
      <c r="V53" s="61">
        <f t="shared" si="53"/>
        <v>-9.379999999999995</v>
      </c>
    </row>
    <row r="54" spans="1:22" ht="12.75">
      <c r="A54" s="163"/>
      <c r="B54" s="29">
        <v>50</v>
      </c>
      <c r="C54" s="56" t="s">
        <v>242</v>
      </c>
      <c r="D54" s="99">
        <v>44</v>
      </c>
      <c r="E54" s="33" t="s">
        <v>28</v>
      </c>
      <c r="F54" s="33">
        <v>2249.75</v>
      </c>
      <c r="G54" s="33">
        <v>2249.75</v>
      </c>
      <c r="H54" s="100">
        <v>8.09</v>
      </c>
      <c r="I54" s="11">
        <f t="shared" si="43"/>
        <v>8.09</v>
      </c>
      <c r="J54" s="48">
        <v>7.04</v>
      </c>
      <c r="K54" s="11">
        <f t="shared" si="44"/>
        <v>4.69116</v>
      </c>
      <c r="L54" s="11">
        <f t="shared" si="45"/>
        <v>4.2652086</v>
      </c>
      <c r="M54" s="100">
        <v>62</v>
      </c>
      <c r="N54" s="15">
        <f t="shared" si="46"/>
        <v>3.39884</v>
      </c>
      <c r="O54" s="100">
        <v>69.77</v>
      </c>
      <c r="P54" s="11">
        <f t="shared" si="47"/>
        <v>3.8247913999999996</v>
      </c>
      <c r="Q54" s="12">
        <f t="shared" si="48"/>
        <v>160</v>
      </c>
      <c r="R54" s="12">
        <f t="shared" si="49"/>
        <v>106.61727272727272</v>
      </c>
      <c r="S54" s="12">
        <f t="shared" si="50"/>
        <v>96.93655909090909</v>
      </c>
      <c r="T54" s="11">
        <f t="shared" si="51"/>
        <v>-2.7747914</v>
      </c>
      <c r="U54" s="11">
        <f t="shared" si="52"/>
        <v>-0.42595139999999976</v>
      </c>
      <c r="V54" s="61">
        <f t="shared" si="53"/>
        <v>7.769999999999996</v>
      </c>
    </row>
    <row r="55" spans="1:22" ht="12.75">
      <c r="A55" s="163"/>
      <c r="B55" s="29">
        <v>51</v>
      </c>
      <c r="C55" s="56" t="s">
        <v>241</v>
      </c>
      <c r="D55" s="99">
        <v>55</v>
      </c>
      <c r="E55" s="33" t="s">
        <v>28</v>
      </c>
      <c r="F55" s="33">
        <v>2960.34</v>
      </c>
      <c r="G55" s="33">
        <v>2960.34</v>
      </c>
      <c r="H55" s="100">
        <v>11.08</v>
      </c>
      <c r="I55" s="11">
        <f t="shared" si="43"/>
        <v>11.08</v>
      </c>
      <c r="J55" s="48">
        <v>8.8</v>
      </c>
      <c r="K55" s="11">
        <f t="shared" si="44"/>
        <v>5.76246</v>
      </c>
      <c r="L55" s="11">
        <f t="shared" si="45"/>
        <v>5.7410802</v>
      </c>
      <c r="M55" s="100">
        <v>97</v>
      </c>
      <c r="N55" s="15">
        <f t="shared" si="46"/>
        <v>5.31754</v>
      </c>
      <c r="O55" s="100">
        <v>97.39</v>
      </c>
      <c r="P55" s="11">
        <f t="shared" si="47"/>
        <v>5.3389198</v>
      </c>
      <c r="Q55" s="12">
        <f t="shared" si="48"/>
        <v>160</v>
      </c>
      <c r="R55" s="12">
        <f t="shared" si="49"/>
        <v>104.772</v>
      </c>
      <c r="S55" s="12">
        <f t="shared" si="50"/>
        <v>104.38327636363636</v>
      </c>
      <c r="T55" s="11">
        <f t="shared" si="51"/>
        <v>-3.058919800000001</v>
      </c>
      <c r="U55" s="11">
        <f t="shared" si="52"/>
        <v>-0.02137980000000006</v>
      </c>
      <c r="V55" s="61">
        <f t="shared" si="53"/>
        <v>0.39000000000000057</v>
      </c>
    </row>
    <row r="56" spans="1:22" ht="12.75">
      <c r="A56" s="163"/>
      <c r="B56" s="29">
        <v>52</v>
      </c>
      <c r="C56" s="22" t="s">
        <v>253</v>
      </c>
      <c r="D56" s="2">
        <v>55</v>
      </c>
      <c r="E56" s="2">
        <v>1966</v>
      </c>
      <c r="F56" s="11">
        <v>2564.02</v>
      </c>
      <c r="G56" s="11">
        <v>2564.02</v>
      </c>
      <c r="H56" s="11">
        <v>8.9</v>
      </c>
      <c r="I56" s="11">
        <v>8.9</v>
      </c>
      <c r="J56" s="15">
        <v>8.8</v>
      </c>
      <c r="K56" s="14">
        <f aca="true" t="shared" si="54" ref="K56:K64">I56-N56</f>
        <v>4.221</v>
      </c>
      <c r="L56" s="14">
        <f aca="true" t="shared" si="55" ref="L56:L64">I56-P56</f>
        <v>2.6950000000000003</v>
      </c>
      <c r="M56" s="12">
        <v>84</v>
      </c>
      <c r="N56" s="15">
        <v>4.679</v>
      </c>
      <c r="O56" s="15">
        <v>110.7</v>
      </c>
      <c r="P56" s="14">
        <v>6.205</v>
      </c>
      <c r="Q56" s="12">
        <f>J56/D56*1000</f>
        <v>160</v>
      </c>
      <c r="R56" s="12">
        <f>K56/D56*1000</f>
        <v>76.74545454545455</v>
      </c>
      <c r="S56" s="12">
        <f>L56/D56*1000</f>
        <v>49</v>
      </c>
      <c r="T56" s="14">
        <f aca="true" t="shared" si="56" ref="T56:T65">L56-J56</f>
        <v>-6.105</v>
      </c>
      <c r="U56" s="15">
        <f aca="true" t="shared" si="57" ref="U56:U64">N56-P56</f>
        <v>-1.5259999999999998</v>
      </c>
      <c r="V56" s="62">
        <f aca="true" t="shared" si="58" ref="V56:V64">O56-M56</f>
        <v>26.700000000000003</v>
      </c>
    </row>
    <row r="57" spans="1:22" ht="12.75">
      <c r="A57" s="163"/>
      <c r="B57" s="29">
        <v>53</v>
      </c>
      <c r="C57" s="22" t="s">
        <v>254</v>
      </c>
      <c r="D57" s="2">
        <v>12</v>
      </c>
      <c r="E57" s="2">
        <v>1962</v>
      </c>
      <c r="F57" s="2">
        <v>533.7</v>
      </c>
      <c r="G57" s="2">
        <v>533.7</v>
      </c>
      <c r="H57" s="11">
        <v>1.88</v>
      </c>
      <c r="I57" s="11">
        <v>1.88</v>
      </c>
      <c r="J57" s="15">
        <v>1.92</v>
      </c>
      <c r="K57" s="14">
        <f t="shared" si="54"/>
        <v>1.323</v>
      </c>
      <c r="L57" s="14">
        <f t="shared" si="55"/>
        <v>1.1269999999999998</v>
      </c>
      <c r="M57" s="12">
        <v>10</v>
      </c>
      <c r="N57" s="15">
        <v>0.557</v>
      </c>
      <c r="O57" s="15">
        <v>13.52</v>
      </c>
      <c r="P57" s="14">
        <v>0.753</v>
      </c>
      <c r="Q57" s="12">
        <f>J57/D57*1000</f>
        <v>160</v>
      </c>
      <c r="R57" s="12">
        <f>K57/D57*1000</f>
        <v>110.25</v>
      </c>
      <c r="S57" s="12">
        <f>L57/D57*1000</f>
        <v>93.91666666666664</v>
      </c>
      <c r="T57" s="14">
        <f t="shared" si="56"/>
        <v>-0.7930000000000001</v>
      </c>
      <c r="U57" s="15">
        <f t="shared" si="57"/>
        <v>-0.19599999999999995</v>
      </c>
      <c r="V57" s="62">
        <f t="shared" si="58"/>
        <v>3.5199999999999996</v>
      </c>
    </row>
    <row r="58" spans="1:22" ht="12.75">
      <c r="A58" s="163"/>
      <c r="B58" s="29">
        <v>54</v>
      </c>
      <c r="C58" s="22" t="s">
        <v>255</v>
      </c>
      <c r="D58" s="2">
        <v>24</v>
      </c>
      <c r="E58" s="2">
        <v>1991</v>
      </c>
      <c r="F58" s="11">
        <v>1163.97</v>
      </c>
      <c r="G58" s="11">
        <v>1163.97</v>
      </c>
      <c r="H58" s="11">
        <v>4.37</v>
      </c>
      <c r="I58" s="11">
        <v>4.37</v>
      </c>
      <c r="J58" s="15">
        <v>3.84</v>
      </c>
      <c r="K58" s="14">
        <f t="shared" si="54"/>
        <v>1.9730000000000003</v>
      </c>
      <c r="L58" s="14">
        <f t="shared" si="55"/>
        <v>2.059</v>
      </c>
      <c r="M58" s="12">
        <v>47</v>
      </c>
      <c r="N58" s="15">
        <v>2.397</v>
      </c>
      <c r="O58" s="15">
        <v>45.324</v>
      </c>
      <c r="P58" s="15">
        <v>2.311</v>
      </c>
      <c r="Q58" s="12">
        <f>J58/D58*1000</f>
        <v>160</v>
      </c>
      <c r="R58" s="12">
        <f>K58/D58*1000</f>
        <v>82.20833333333334</v>
      </c>
      <c r="S58" s="12">
        <f>L58/D58*1000</f>
        <v>85.79166666666667</v>
      </c>
      <c r="T58" s="14">
        <f t="shared" si="56"/>
        <v>-1.7809999999999997</v>
      </c>
      <c r="U58" s="15">
        <f t="shared" si="57"/>
        <v>0.08599999999999985</v>
      </c>
      <c r="V58" s="62">
        <f t="shared" si="58"/>
        <v>-1.676000000000002</v>
      </c>
    </row>
    <row r="59" spans="1:22" ht="12.75">
      <c r="A59" s="163"/>
      <c r="B59" s="29">
        <v>55</v>
      </c>
      <c r="C59" s="22" t="s">
        <v>256</v>
      </c>
      <c r="D59" s="2">
        <v>50</v>
      </c>
      <c r="E59" s="2">
        <v>1978</v>
      </c>
      <c r="F59" s="11">
        <v>2593.16</v>
      </c>
      <c r="G59" s="11">
        <v>2593.16</v>
      </c>
      <c r="H59" s="11">
        <v>8.6</v>
      </c>
      <c r="I59" s="11">
        <v>8.6</v>
      </c>
      <c r="J59" s="12">
        <v>8</v>
      </c>
      <c r="K59" s="14">
        <f t="shared" si="54"/>
        <v>4.927999999999999</v>
      </c>
      <c r="L59" s="14">
        <f t="shared" si="55"/>
        <v>5.013999999999999</v>
      </c>
      <c r="M59" s="12">
        <v>72</v>
      </c>
      <c r="N59" s="15">
        <v>3.672</v>
      </c>
      <c r="O59" s="15">
        <v>70.322</v>
      </c>
      <c r="P59" s="15">
        <v>3.586</v>
      </c>
      <c r="Q59" s="12">
        <f>J59/D59*1000</f>
        <v>160</v>
      </c>
      <c r="R59" s="12">
        <f>K59/D59*1000</f>
        <v>98.55999999999997</v>
      </c>
      <c r="S59" s="12">
        <f>L59/D59*1000</f>
        <v>100.27999999999999</v>
      </c>
      <c r="T59" s="14">
        <f t="shared" si="56"/>
        <v>-2.9860000000000007</v>
      </c>
      <c r="U59" s="15">
        <f t="shared" si="57"/>
        <v>0.0860000000000003</v>
      </c>
      <c r="V59" s="61">
        <f t="shared" si="58"/>
        <v>-1.6779999999999973</v>
      </c>
    </row>
    <row r="60" spans="1:22" ht="12.75">
      <c r="A60" s="163"/>
      <c r="B60" s="29">
        <v>56</v>
      </c>
      <c r="C60" s="22" t="s">
        <v>257</v>
      </c>
      <c r="D60" s="2">
        <v>12</v>
      </c>
      <c r="E60" s="2">
        <v>1963</v>
      </c>
      <c r="F60" s="2">
        <v>532.45</v>
      </c>
      <c r="G60" s="2">
        <v>532.45</v>
      </c>
      <c r="H60" s="11">
        <v>1.49</v>
      </c>
      <c r="I60" s="11">
        <v>1.49</v>
      </c>
      <c r="J60" s="11">
        <v>1.92</v>
      </c>
      <c r="K60" s="14">
        <f t="shared" si="54"/>
        <v>0.766</v>
      </c>
      <c r="L60" s="14">
        <f t="shared" si="55"/>
        <v>0.792</v>
      </c>
      <c r="M60" s="12">
        <v>13</v>
      </c>
      <c r="N60" s="15">
        <v>0.724</v>
      </c>
      <c r="O60" s="11">
        <v>12.54</v>
      </c>
      <c r="P60" s="15">
        <v>0.698</v>
      </c>
      <c r="Q60" s="12">
        <f>J60/D60*1000</f>
        <v>160</v>
      </c>
      <c r="R60" s="12">
        <f>K60/D60*1000</f>
        <v>63.833333333333336</v>
      </c>
      <c r="S60" s="12">
        <f>L60/D60*1000</f>
        <v>66</v>
      </c>
      <c r="T60" s="14">
        <f t="shared" si="56"/>
        <v>-1.128</v>
      </c>
      <c r="U60" s="15">
        <f t="shared" si="57"/>
        <v>0.026000000000000023</v>
      </c>
      <c r="V60" s="61">
        <f t="shared" si="58"/>
        <v>-0.46000000000000085</v>
      </c>
    </row>
    <row r="61" spans="1:22" ht="12.75">
      <c r="A61" s="163"/>
      <c r="B61" s="29">
        <v>57</v>
      </c>
      <c r="C61" s="22" t="s">
        <v>520</v>
      </c>
      <c r="D61" s="2">
        <v>40</v>
      </c>
      <c r="E61" s="2">
        <v>1988</v>
      </c>
      <c r="F61" s="2">
        <v>2258.82</v>
      </c>
      <c r="G61" s="2">
        <v>2258.82</v>
      </c>
      <c r="H61" s="11">
        <v>4.875</v>
      </c>
      <c r="I61" s="11">
        <f>H61</f>
        <v>4.875</v>
      </c>
      <c r="J61" s="11">
        <v>6.4</v>
      </c>
      <c r="K61" s="11">
        <f t="shared" si="54"/>
        <v>2.121</v>
      </c>
      <c r="L61" s="11">
        <f t="shared" si="55"/>
        <v>2.3612100000000003</v>
      </c>
      <c r="M61" s="12">
        <v>54</v>
      </c>
      <c r="N61" s="15">
        <f>M61*0.051</f>
        <v>2.754</v>
      </c>
      <c r="O61" s="12">
        <v>49.29</v>
      </c>
      <c r="P61" s="11">
        <f>O61*0.051</f>
        <v>2.5137899999999997</v>
      </c>
      <c r="Q61" s="12">
        <f>J61*1000/D61</f>
        <v>160</v>
      </c>
      <c r="R61" s="12">
        <f>K61*1000/D61</f>
        <v>53.025</v>
      </c>
      <c r="S61" s="12">
        <f>L61*1000/D61</f>
        <v>59.03025</v>
      </c>
      <c r="T61" s="11">
        <f t="shared" si="56"/>
        <v>-4.0387900000000005</v>
      </c>
      <c r="U61" s="11">
        <f t="shared" si="57"/>
        <v>0.24021000000000026</v>
      </c>
      <c r="V61" s="61">
        <f t="shared" si="58"/>
        <v>-4.710000000000001</v>
      </c>
    </row>
    <row r="62" spans="1:22" ht="12.75">
      <c r="A62" s="163"/>
      <c r="B62" s="29">
        <v>58</v>
      </c>
      <c r="C62" s="22" t="s">
        <v>272</v>
      </c>
      <c r="D62" s="2">
        <v>45</v>
      </c>
      <c r="E62" s="2">
        <v>1988</v>
      </c>
      <c r="F62" s="11">
        <v>2339.39</v>
      </c>
      <c r="G62" s="11">
        <v>2339.39</v>
      </c>
      <c r="H62" s="15">
        <v>6.999</v>
      </c>
      <c r="I62" s="11">
        <f>H62</f>
        <v>6.999</v>
      </c>
      <c r="J62" s="15">
        <v>7.2</v>
      </c>
      <c r="K62" s="11">
        <f t="shared" si="54"/>
        <v>3.429</v>
      </c>
      <c r="L62" s="11">
        <f t="shared" si="55"/>
        <v>3.429</v>
      </c>
      <c r="M62" s="11">
        <v>70</v>
      </c>
      <c r="N62" s="15">
        <f>M62*0.051</f>
        <v>3.57</v>
      </c>
      <c r="O62" s="15">
        <v>70</v>
      </c>
      <c r="P62" s="11">
        <f>O62*0.051</f>
        <v>3.57</v>
      </c>
      <c r="Q62" s="12">
        <f>J62*1000/D62</f>
        <v>160</v>
      </c>
      <c r="R62" s="12">
        <f>K62*1000/D62</f>
        <v>76.2</v>
      </c>
      <c r="S62" s="12">
        <f>L62*1000/D62</f>
        <v>76.2</v>
      </c>
      <c r="T62" s="11">
        <f t="shared" si="56"/>
        <v>-3.7710000000000004</v>
      </c>
      <c r="U62" s="11">
        <f t="shared" si="57"/>
        <v>0</v>
      </c>
      <c r="V62" s="61">
        <f t="shared" si="58"/>
        <v>0</v>
      </c>
    </row>
    <row r="63" spans="1:22" ht="12.75">
      <c r="A63" s="163"/>
      <c r="B63" s="29">
        <v>59</v>
      </c>
      <c r="C63" s="22" t="s">
        <v>521</v>
      </c>
      <c r="D63" s="2">
        <v>45</v>
      </c>
      <c r="E63" s="2">
        <v>1975</v>
      </c>
      <c r="F63" s="2">
        <v>2311.28</v>
      </c>
      <c r="G63" s="2">
        <v>2311.28</v>
      </c>
      <c r="H63" s="15">
        <v>8.191</v>
      </c>
      <c r="I63" s="11">
        <f>H63</f>
        <v>8.191</v>
      </c>
      <c r="J63" s="15">
        <v>7.2</v>
      </c>
      <c r="K63" s="11">
        <f t="shared" si="54"/>
        <v>4.621</v>
      </c>
      <c r="L63" s="11">
        <f t="shared" si="55"/>
        <v>3.8560000000000008</v>
      </c>
      <c r="M63" s="11">
        <v>70</v>
      </c>
      <c r="N63" s="15">
        <f>M63*0.051</f>
        <v>3.57</v>
      </c>
      <c r="O63" s="11">
        <v>85</v>
      </c>
      <c r="P63" s="11">
        <f>O63*0.051</f>
        <v>4.335</v>
      </c>
      <c r="Q63" s="12">
        <f>J63*1000/D63</f>
        <v>160</v>
      </c>
      <c r="R63" s="12">
        <f>K63*1000/D63</f>
        <v>102.68888888888888</v>
      </c>
      <c r="S63" s="12">
        <f>L63*1000/D63</f>
        <v>85.68888888888891</v>
      </c>
      <c r="T63" s="11">
        <f t="shared" si="56"/>
        <v>-3.3439999999999994</v>
      </c>
      <c r="U63" s="11">
        <f t="shared" si="57"/>
        <v>-0.7650000000000001</v>
      </c>
      <c r="V63" s="61">
        <f t="shared" si="58"/>
        <v>15</v>
      </c>
    </row>
    <row r="64" spans="1:22" ht="12.75">
      <c r="A64" s="163"/>
      <c r="B64" s="29">
        <v>60</v>
      </c>
      <c r="C64" s="22" t="s">
        <v>623</v>
      </c>
      <c r="D64" s="2">
        <v>9</v>
      </c>
      <c r="E64" s="2" t="s">
        <v>28</v>
      </c>
      <c r="F64" s="2">
        <v>624.82</v>
      </c>
      <c r="G64" s="2">
        <v>624.82</v>
      </c>
      <c r="H64" s="11">
        <v>3.03</v>
      </c>
      <c r="I64" s="11">
        <f>H64</f>
        <v>3.03</v>
      </c>
      <c r="J64" s="11">
        <f>D64*0.1456</f>
        <v>1.3104</v>
      </c>
      <c r="K64" s="11">
        <f t="shared" si="54"/>
        <v>1.1497999999999997</v>
      </c>
      <c r="L64" s="11">
        <f t="shared" si="55"/>
        <v>0.2484099999999998</v>
      </c>
      <c r="M64" s="12">
        <v>34</v>
      </c>
      <c r="N64" s="15">
        <f>M64*0.0553</f>
        <v>1.8802</v>
      </c>
      <c r="O64" s="12">
        <v>50.3</v>
      </c>
      <c r="P64" s="11">
        <f>O64*0.0553</f>
        <v>2.78159</v>
      </c>
      <c r="Q64" s="12">
        <f>J64*1000/D64</f>
        <v>145.60000000000002</v>
      </c>
      <c r="R64" s="12">
        <f>K64*1000/D64</f>
        <v>127.75555555555553</v>
      </c>
      <c r="S64" s="12">
        <f>L64*1000/D64</f>
        <v>27.601111111111088</v>
      </c>
      <c r="T64" s="11">
        <f t="shared" si="56"/>
        <v>-1.0619900000000002</v>
      </c>
      <c r="U64" s="11">
        <f t="shared" si="57"/>
        <v>-0.9013899999999999</v>
      </c>
      <c r="V64" s="61">
        <f t="shared" si="58"/>
        <v>16.299999999999997</v>
      </c>
    </row>
    <row r="65" spans="1:22" ht="12.75">
      <c r="A65" s="163"/>
      <c r="B65" s="29">
        <v>61</v>
      </c>
      <c r="C65" s="22" t="s">
        <v>624</v>
      </c>
      <c r="D65" s="2">
        <v>22</v>
      </c>
      <c r="E65" s="2" t="s">
        <v>28</v>
      </c>
      <c r="F65" s="11">
        <v>1237.62</v>
      </c>
      <c r="G65" s="11">
        <v>1237.62</v>
      </c>
      <c r="H65" s="15">
        <v>5.5</v>
      </c>
      <c r="I65" s="11">
        <f aca="true" t="shared" si="59" ref="I65:I73">H65</f>
        <v>5.5</v>
      </c>
      <c r="J65" s="11">
        <f aca="true" t="shared" si="60" ref="J65:J73">D65*0.1456</f>
        <v>3.2032000000000003</v>
      </c>
      <c r="K65" s="11">
        <f aca="true" t="shared" si="61" ref="K65:K73">I65-N65</f>
        <v>2.3479</v>
      </c>
      <c r="L65" s="11">
        <f aca="true" t="shared" si="62" ref="L65:L73">I65-P65</f>
        <v>1.1312999999999995</v>
      </c>
      <c r="M65" s="11">
        <v>57</v>
      </c>
      <c r="N65" s="15">
        <f aca="true" t="shared" si="63" ref="N65:N73">M65*0.0553</f>
        <v>3.1521</v>
      </c>
      <c r="O65" s="15">
        <v>79</v>
      </c>
      <c r="P65" s="11">
        <f aca="true" t="shared" si="64" ref="P65:P73">O65*0.0553</f>
        <v>4.3687000000000005</v>
      </c>
      <c r="Q65" s="12">
        <f aca="true" t="shared" si="65" ref="Q65:Q73">J65*1000/D65</f>
        <v>145.60000000000002</v>
      </c>
      <c r="R65" s="12">
        <f aca="true" t="shared" si="66" ref="R65:R73">K65*1000/D65</f>
        <v>106.72272727272728</v>
      </c>
      <c r="S65" s="12">
        <f aca="true" t="shared" si="67" ref="S65:S73">L65*1000/D65</f>
        <v>51.42272727272725</v>
      </c>
      <c r="T65" s="11">
        <f t="shared" si="56"/>
        <v>-2.0719000000000007</v>
      </c>
      <c r="U65" s="11">
        <f aca="true" t="shared" si="68" ref="U65:U73">N65-P65</f>
        <v>-1.2166000000000006</v>
      </c>
      <c r="V65" s="61">
        <f aca="true" t="shared" si="69" ref="V65:V73">O65-M65</f>
        <v>22</v>
      </c>
    </row>
    <row r="66" spans="1:22" ht="12.75">
      <c r="A66" s="163"/>
      <c r="B66" s="29">
        <v>62</v>
      </c>
      <c r="C66" s="22" t="s">
        <v>625</v>
      </c>
      <c r="D66" s="2">
        <v>20</v>
      </c>
      <c r="E66" s="2" t="s">
        <v>28</v>
      </c>
      <c r="F66" s="2">
        <v>1089.03</v>
      </c>
      <c r="G66" s="2">
        <v>1089.03</v>
      </c>
      <c r="H66" s="15">
        <v>4.125</v>
      </c>
      <c r="I66" s="11">
        <f t="shared" si="59"/>
        <v>4.125</v>
      </c>
      <c r="J66" s="11">
        <f t="shared" si="60"/>
        <v>2.912</v>
      </c>
      <c r="K66" s="11">
        <f t="shared" si="61"/>
        <v>1.9129999999999998</v>
      </c>
      <c r="L66" s="11">
        <f t="shared" si="62"/>
        <v>1.05585</v>
      </c>
      <c r="M66" s="11">
        <v>40</v>
      </c>
      <c r="N66" s="15">
        <f t="shared" si="63"/>
        <v>2.212</v>
      </c>
      <c r="O66" s="11">
        <v>55.5</v>
      </c>
      <c r="P66" s="11">
        <f t="shared" si="64"/>
        <v>3.06915</v>
      </c>
      <c r="Q66" s="12">
        <f t="shared" si="65"/>
        <v>145.6</v>
      </c>
      <c r="R66" s="12">
        <f t="shared" si="66"/>
        <v>95.64999999999999</v>
      </c>
      <c r="S66" s="12">
        <f t="shared" si="67"/>
        <v>52.7925</v>
      </c>
      <c r="T66" s="11">
        <f aca="true" t="shared" si="70" ref="T66:T73">L66-J66</f>
        <v>-1.85615</v>
      </c>
      <c r="U66" s="11">
        <f t="shared" si="68"/>
        <v>-0.8571499999999999</v>
      </c>
      <c r="V66" s="61">
        <f t="shared" si="69"/>
        <v>15.5</v>
      </c>
    </row>
    <row r="67" spans="1:22" ht="12.75">
      <c r="A67" s="163"/>
      <c r="B67" s="29">
        <v>63</v>
      </c>
      <c r="C67" s="22" t="s">
        <v>626</v>
      </c>
      <c r="D67" s="2">
        <v>9</v>
      </c>
      <c r="E67" s="2" t="s">
        <v>28</v>
      </c>
      <c r="F67" s="11">
        <v>443.61</v>
      </c>
      <c r="G67" s="11">
        <v>443.61</v>
      </c>
      <c r="H67" s="15">
        <v>2.063</v>
      </c>
      <c r="I67" s="11">
        <f t="shared" si="59"/>
        <v>2.063</v>
      </c>
      <c r="J67" s="11">
        <f t="shared" si="60"/>
        <v>1.3104</v>
      </c>
      <c r="K67" s="11">
        <f t="shared" si="61"/>
        <v>1.1782000000000001</v>
      </c>
      <c r="L67" s="11">
        <f t="shared" si="62"/>
        <v>0.5699000000000001</v>
      </c>
      <c r="M67" s="11">
        <v>16</v>
      </c>
      <c r="N67" s="15">
        <f t="shared" si="63"/>
        <v>0.8848</v>
      </c>
      <c r="O67" s="11">
        <v>27</v>
      </c>
      <c r="P67" s="11">
        <f t="shared" si="64"/>
        <v>1.4931</v>
      </c>
      <c r="Q67" s="12">
        <f t="shared" si="65"/>
        <v>145.60000000000002</v>
      </c>
      <c r="R67" s="12">
        <f t="shared" si="66"/>
        <v>130.91111111111113</v>
      </c>
      <c r="S67" s="12">
        <f t="shared" si="67"/>
        <v>63.32222222222223</v>
      </c>
      <c r="T67" s="11">
        <f t="shared" si="70"/>
        <v>-0.7404999999999999</v>
      </c>
      <c r="U67" s="11">
        <f t="shared" si="68"/>
        <v>-0.6083000000000001</v>
      </c>
      <c r="V67" s="61">
        <f t="shared" si="69"/>
        <v>11</v>
      </c>
    </row>
    <row r="68" spans="1:22" ht="12.75">
      <c r="A68" s="163"/>
      <c r="B68" s="29">
        <v>64</v>
      </c>
      <c r="C68" s="22" t="s">
        <v>627</v>
      </c>
      <c r="D68" s="2">
        <v>40</v>
      </c>
      <c r="E68" s="2">
        <v>1993</v>
      </c>
      <c r="F68" s="2">
        <v>2229.96</v>
      </c>
      <c r="G68" s="2">
        <v>2229.96</v>
      </c>
      <c r="H68" s="15">
        <v>7.363</v>
      </c>
      <c r="I68" s="11">
        <f t="shared" si="59"/>
        <v>7.363</v>
      </c>
      <c r="J68" s="11">
        <f t="shared" si="60"/>
        <v>5.824</v>
      </c>
      <c r="K68" s="11">
        <f t="shared" si="61"/>
        <v>2.8284000000000002</v>
      </c>
      <c r="L68" s="11">
        <f t="shared" si="62"/>
        <v>2.5519</v>
      </c>
      <c r="M68" s="11">
        <v>82</v>
      </c>
      <c r="N68" s="15">
        <f t="shared" si="63"/>
        <v>4.5346</v>
      </c>
      <c r="O68" s="11">
        <v>87</v>
      </c>
      <c r="P68" s="11">
        <f t="shared" si="64"/>
        <v>4.811100000000001</v>
      </c>
      <c r="Q68" s="12">
        <f t="shared" si="65"/>
        <v>145.6</v>
      </c>
      <c r="R68" s="12">
        <f t="shared" si="66"/>
        <v>70.71000000000001</v>
      </c>
      <c r="S68" s="12">
        <f t="shared" si="67"/>
        <v>63.79749999999999</v>
      </c>
      <c r="T68" s="11">
        <f t="shared" si="70"/>
        <v>-3.2721</v>
      </c>
      <c r="U68" s="11">
        <f t="shared" si="68"/>
        <v>-0.2765000000000004</v>
      </c>
      <c r="V68" s="61">
        <f t="shared" si="69"/>
        <v>5</v>
      </c>
    </row>
    <row r="69" spans="1:22" ht="12.75">
      <c r="A69" s="163"/>
      <c r="B69" s="29">
        <v>65</v>
      </c>
      <c r="C69" s="18" t="s">
        <v>628</v>
      </c>
      <c r="D69" s="2">
        <v>20</v>
      </c>
      <c r="E69" s="2" t="s">
        <v>28</v>
      </c>
      <c r="F69" s="2">
        <v>1070.75</v>
      </c>
      <c r="G69" s="2">
        <v>1070.75</v>
      </c>
      <c r="H69" s="12">
        <v>4.618</v>
      </c>
      <c r="I69" s="11">
        <f t="shared" si="59"/>
        <v>4.618</v>
      </c>
      <c r="J69" s="11">
        <f t="shared" si="60"/>
        <v>2.912</v>
      </c>
      <c r="K69" s="11">
        <f t="shared" si="61"/>
        <v>1.9636000000000005</v>
      </c>
      <c r="L69" s="11">
        <f t="shared" si="62"/>
        <v>1.3553000000000002</v>
      </c>
      <c r="M69" s="12">
        <v>48</v>
      </c>
      <c r="N69" s="15">
        <f t="shared" si="63"/>
        <v>2.6544</v>
      </c>
      <c r="O69" s="17">
        <v>59</v>
      </c>
      <c r="P69" s="11">
        <f t="shared" si="64"/>
        <v>3.2627</v>
      </c>
      <c r="Q69" s="12">
        <f t="shared" si="65"/>
        <v>145.6</v>
      </c>
      <c r="R69" s="12">
        <f t="shared" si="66"/>
        <v>98.18000000000002</v>
      </c>
      <c r="S69" s="12">
        <f t="shared" si="67"/>
        <v>67.76500000000001</v>
      </c>
      <c r="T69" s="11">
        <f t="shared" si="70"/>
        <v>-1.5566999999999998</v>
      </c>
      <c r="U69" s="11">
        <f t="shared" si="68"/>
        <v>-0.6083000000000003</v>
      </c>
      <c r="V69" s="61">
        <f t="shared" si="69"/>
        <v>11</v>
      </c>
    </row>
    <row r="70" spans="1:22" ht="12.75">
      <c r="A70" s="163"/>
      <c r="B70" s="29">
        <v>66</v>
      </c>
      <c r="C70" s="18" t="s">
        <v>629</v>
      </c>
      <c r="D70" s="2">
        <v>11</v>
      </c>
      <c r="E70" s="2" t="s">
        <v>28</v>
      </c>
      <c r="F70" s="2">
        <v>556.88</v>
      </c>
      <c r="G70" s="2">
        <v>556.88</v>
      </c>
      <c r="H70" s="12">
        <v>2.32</v>
      </c>
      <c r="I70" s="11">
        <f t="shared" si="59"/>
        <v>2.32</v>
      </c>
      <c r="J70" s="11">
        <f t="shared" si="60"/>
        <v>1.6016000000000001</v>
      </c>
      <c r="K70" s="11">
        <f t="shared" si="61"/>
        <v>1.4351999999999998</v>
      </c>
      <c r="L70" s="11">
        <f t="shared" si="62"/>
        <v>0.7715999999999998</v>
      </c>
      <c r="M70" s="12">
        <v>16</v>
      </c>
      <c r="N70" s="15">
        <f t="shared" si="63"/>
        <v>0.8848</v>
      </c>
      <c r="O70" s="17">
        <v>28</v>
      </c>
      <c r="P70" s="11">
        <f t="shared" si="64"/>
        <v>1.5484</v>
      </c>
      <c r="Q70" s="12">
        <f t="shared" si="65"/>
        <v>145.60000000000002</v>
      </c>
      <c r="R70" s="12">
        <f t="shared" si="66"/>
        <v>130.47272727272727</v>
      </c>
      <c r="S70" s="12">
        <f t="shared" si="67"/>
        <v>70.14545454545453</v>
      </c>
      <c r="T70" s="11">
        <f t="shared" si="70"/>
        <v>-0.8300000000000003</v>
      </c>
      <c r="U70" s="11">
        <f t="shared" si="68"/>
        <v>-0.6636</v>
      </c>
      <c r="V70" s="61">
        <f t="shared" si="69"/>
        <v>12</v>
      </c>
    </row>
    <row r="71" spans="1:22" ht="12.75">
      <c r="A71" s="163"/>
      <c r="B71" s="29">
        <v>67</v>
      </c>
      <c r="C71" s="18" t="s">
        <v>282</v>
      </c>
      <c r="D71" s="2">
        <v>30</v>
      </c>
      <c r="E71" s="2" t="s">
        <v>28</v>
      </c>
      <c r="F71" s="2">
        <v>1717.43</v>
      </c>
      <c r="G71" s="2">
        <v>1717.43</v>
      </c>
      <c r="H71" s="12">
        <v>6.008</v>
      </c>
      <c r="I71" s="11">
        <f t="shared" si="59"/>
        <v>6.008</v>
      </c>
      <c r="J71" s="11">
        <f t="shared" si="60"/>
        <v>4.368</v>
      </c>
      <c r="K71" s="11">
        <f t="shared" si="61"/>
        <v>2.4688</v>
      </c>
      <c r="L71" s="11">
        <f t="shared" si="62"/>
        <v>2.137</v>
      </c>
      <c r="M71" s="12">
        <v>64</v>
      </c>
      <c r="N71" s="15">
        <f t="shared" si="63"/>
        <v>3.5392</v>
      </c>
      <c r="O71" s="17">
        <v>70</v>
      </c>
      <c r="P71" s="11">
        <f t="shared" si="64"/>
        <v>3.871</v>
      </c>
      <c r="Q71" s="12">
        <f t="shared" si="65"/>
        <v>145.6</v>
      </c>
      <c r="R71" s="12">
        <f t="shared" si="66"/>
        <v>82.29333333333332</v>
      </c>
      <c r="S71" s="12">
        <f t="shared" si="67"/>
        <v>71.23333333333333</v>
      </c>
      <c r="T71" s="11">
        <f t="shared" si="70"/>
        <v>-2.2310000000000003</v>
      </c>
      <c r="U71" s="11">
        <f t="shared" si="68"/>
        <v>-0.3317999999999999</v>
      </c>
      <c r="V71" s="61">
        <f t="shared" si="69"/>
        <v>6</v>
      </c>
    </row>
    <row r="72" spans="1:22" ht="12.75">
      <c r="A72" s="163"/>
      <c r="B72" s="29">
        <v>68</v>
      </c>
      <c r="C72" s="18" t="s">
        <v>630</v>
      </c>
      <c r="D72" s="2">
        <v>12</v>
      </c>
      <c r="E72" s="2" t="s">
        <v>28</v>
      </c>
      <c r="F72" s="2">
        <v>706.2</v>
      </c>
      <c r="G72" s="2">
        <v>706.2</v>
      </c>
      <c r="H72" s="12">
        <v>2.296</v>
      </c>
      <c r="I72" s="11">
        <f t="shared" si="59"/>
        <v>2.296</v>
      </c>
      <c r="J72" s="11">
        <f t="shared" si="60"/>
        <v>1.7472</v>
      </c>
      <c r="K72" s="11">
        <f t="shared" si="61"/>
        <v>0.9687999999999999</v>
      </c>
      <c r="L72" s="11">
        <f t="shared" si="62"/>
        <v>0.8581999999999999</v>
      </c>
      <c r="M72" s="12">
        <v>24</v>
      </c>
      <c r="N72" s="15">
        <f t="shared" si="63"/>
        <v>1.3272</v>
      </c>
      <c r="O72" s="17">
        <v>26</v>
      </c>
      <c r="P72" s="11">
        <f t="shared" si="64"/>
        <v>1.4378</v>
      </c>
      <c r="Q72" s="12">
        <f t="shared" si="65"/>
        <v>145.6</v>
      </c>
      <c r="R72" s="12">
        <f t="shared" si="66"/>
        <v>80.73333333333332</v>
      </c>
      <c r="S72" s="12">
        <f t="shared" si="67"/>
        <v>71.51666666666665</v>
      </c>
      <c r="T72" s="11">
        <f t="shared" si="70"/>
        <v>-0.8890000000000002</v>
      </c>
      <c r="U72" s="11">
        <f t="shared" si="68"/>
        <v>-0.11060000000000003</v>
      </c>
      <c r="V72" s="61">
        <f t="shared" si="69"/>
        <v>2</v>
      </c>
    </row>
    <row r="73" spans="1:22" ht="12.75">
      <c r="A73" s="163"/>
      <c r="B73" s="29">
        <v>69</v>
      </c>
      <c r="C73" s="18" t="s">
        <v>48</v>
      </c>
      <c r="D73" s="26">
        <v>30</v>
      </c>
      <c r="E73" s="2" t="s">
        <v>28</v>
      </c>
      <c r="F73" s="2">
        <v>1709.2</v>
      </c>
      <c r="G73" s="2">
        <v>1709.2</v>
      </c>
      <c r="H73" s="12">
        <v>4.748</v>
      </c>
      <c r="I73" s="11">
        <f t="shared" si="59"/>
        <v>4.748</v>
      </c>
      <c r="J73" s="11">
        <f t="shared" si="60"/>
        <v>4.368</v>
      </c>
      <c r="K73" s="11">
        <f t="shared" si="61"/>
        <v>1.983</v>
      </c>
      <c r="L73" s="11">
        <f t="shared" si="62"/>
        <v>2.2595</v>
      </c>
      <c r="M73" s="12">
        <v>50</v>
      </c>
      <c r="N73" s="15">
        <f t="shared" si="63"/>
        <v>2.765</v>
      </c>
      <c r="O73" s="17">
        <v>45</v>
      </c>
      <c r="P73" s="11">
        <f t="shared" si="64"/>
        <v>2.4885</v>
      </c>
      <c r="Q73" s="12">
        <f t="shared" si="65"/>
        <v>145.6</v>
      </c>
      <c r="R73" s="12">
        <f t="shared" si="66"/>
        <v>66.1</v>
      </c>
      <c r="S73" s="12">
        <f t="shared" si="67"/>
        <v>75.31666666666666</v>
      </c>
      <c r="T73" s="11">
        <f t="shared" si="70"/>
        <v>-2.1085000000000003</v>
      </c>
      <c r="U73" s="11">
        <f t="shared" si="68"/>
        <v>0.27649999999999997</v>
      </c>
      <c r="V73" s="61">
        <f t="shared" si="69"/>
        <v>-5</v>
      </c>
    </row>
    <row r="74" spans="1:22" ht="12.75">
      <c r="A74" s="163"/>
      <c r="B74" s="29">
        <v>70</v>
      </c>
      <c r="C74" s="22" t="s">
        <v>49</v>
      </c>
      <c r="D74" s="2">
        <v>116</v>
      </c>
      <c r="E74" s="2">
        <v>2007</v>
      </c>
      <c r="F74" s="11">
        <v>7057.15</v>
      </c>
      <c r="G74" s="11">
        <v>7057.15</v>
      </c>
      <c r="H74" s="2">
        <v>18.6</v>
      </c>
      <c r="I74" s="11">
        <f>H74</f>
        <v>18.6</v>
      </c>
      <c r="J74" s="2">
        <v>9.28</v>
      </c>
      <c r="K74" s="11">
        <f>I74-N74</f>
        <v>2.892000000000003</v>
      </c>
      <c r="L74" s="11">
        <f>I74-P74</f>
        <v>1.755312</v>
      </c>
      <c r="M74" s="2">
        <v>308</v>
      </c>
      <c r="N74" s="15">
        <f>M74*0.051</f>
        <v>15.707999999999998</v>
      </c>
      <c r="O74" s="2">
        <v>314.56</v>
      </c>
      <c r="P74" s="2">
        <v>16.844688</v>
      </c>
      <c r="Q74" s="12">
        <f>J74*1000/D74</f>
        <v>80</v>
      </c>
      <c r="R74" s="12">
        <f>K74*1000/D74</f>
        <v>24.931034482758648</v>
      </c>
      <c r="S74" s="12">
        <f>L74*1000/D74</f>
        <v>15.132</v>
      </c>
      <c r="T74" s="11">
        <f>L74-J74</f>
        <v>-7.524687999999999</v>
      </c>
      <c r="U74" s="11">
        <f>N74-P74</f>
        <v>-1.136688000000003</v>
      </c>
      <c r="V74" s="61">
        <f>O74-M74</f>
        <v>6.560000000000002</v>
      </c>
    </row>
    <row r="75" spans="1:22" ht="12.75">
      <c r="A75" s="163"/>
      <c r="B75" s="29">
        <v>71</v>
      </c>
      <c r="C75" s="22" t="s">
        <v>288</v>
      </c>
      <c r="D75" s="2">
        <v>56</v>
      </c>
      <c r="E75" s="2">
        <v>2008</v>
      </c>
      <c r="F75" s="11">
        <v>3105.9</v>
      </c>
      <c r="G75" s="11">
        <v>3105.9</v>
      </c>
      <c r="H75" s="2">
        <v>9</v>
      </c>
      <c r="I75" s="11">
        <f aca="true" t="shared" si="71" ref="I75:I98">H75</f>
        <v>9</v>
      </c>
      <c r="J75" s="2">
        <v>4.48</v>
      </c>
      <c r="K75" s="11">
        <f aca="true" t="shared" si="72" ref="K75:K102">I75-N75</f>
        <v>1.6560000000000006</v>
      </c>
      <c r="L75" s="11">
        <f aca="true" t="shared" si="73" ref="L75:L102">I75-P75</f>
        <v>0.7860709999999997</v>
      </c>
      <c r="M75" s="2">
        <v>144</v>
      </c>
      <c r="N75" s="15">
        <f aca="true" t="shared" si="74" ref="N75:N82">M75*0.051</f>
        <v>7.343999999999999</v>
      </c>
      <c r="O75" s="2">
        <v>153.388</v>
      </c>
      <c r="P75" s="2">
        <v>8.213929</v>
      </c>
      <c r="Q75" s="12">
        <f aca="true" t="shared" si="75" ref="Q75:Q101">J75*1000/D75</f>
        <v>80</v>
      </c>
      <c r="R75" s="12">
        <f aca="true" t="shared" si="76" ref="R75:R101">K75*1000/D75</f>
        <v>29.571428571428584</v>
      </c>
      <c r="S75" s="12">
        <f aca="true" t="shared" si="77" ref="S75:S101">L75*1000/D75</f>
        <v>14.036982142857138</v>
      </c>
      <c r="T75" s="11">
        <f aca="true" t="shared" si="78" ref="T75:T138">L75-J75</f>
        <v>-3.6939290000000007</v>
      </c>
      <c r="U75" s="11">
        <f aca="true" t="shared" si="79" ref="U75:U138">N75-P75</f>
        <v>-0.8699290000000008</v>
      </c>
      <c r="V75" s="61">
        <f aca="true" t="shared" si="80" ref="V75:V88">O75-M75</f>
        <v>9.388000000000005</v>
      </c>
    </row>
    <row r="76" spans="1:22" ht="12.75">
      <c r="A76" s="163"/>
      <c r="B76" s="29">
        <v>72</v>
      </c>
      <c r="C76" s="22" t="s">
        <v>289</v>
      </c>
      <c r="D76" s="2">
        <v>90</v>
      </c>
      <c r="E76" s="2">
        <v>2007</v>
      </c>
      <c r="F76" s="11">
        <v>5510.5</v>
      </c>
      <c r="G76" s="11">
        <v>5307.25</v>
      </c>
      <c r="H76" s="2">
        <v>11.992</v>
      </c>
      <c r="I76" s="11">
        <f t="shared" si="71"/>
        <v>11.992</v>
      </c>
      <c r="J76" s="2">
        <v>7.2</v>
      </c>
      <c r="K76" s="11">
        <f t="shared" si="72"/>
        <v>-0.8089999999999975</v>
      </c>
      <c r="L76" s="11">
        <f t="shared" si="73"/>
        <v>-1.5653089999999992</v>
      </c>
      <c r="M76" s="2">
        <v>251</v>
      </c>
      <c r="N76" s="15">
        <f t="shared" si="74"/>
        <v>12.800999999999998</v>
      </c>
      <c r="O76" s="2">
        <v>253.171</v>
      </c>
      <c r="P76" s="2">
        <v>13.557309</v>
      </c>
      <c r="Q76" s="12">
        <f t="shared" si="75"/>
        <v>80</v>
      </c>
      <c r="R76" s="12">
        <f t="shared" si="76"/>
        <v>-8.98888888888886</v>
      </c>
      <c r="S76" s="12">
        <f t="shared" si="77"/>
        <v>-17.392322222222216</v>
      </c>
      <c r="T76" s="11">
        <f t="shared" si="78"/>
        <v>-8.765308999999998</v>
      </c>
      <c r="U76" s="11">
        <f t="shared" si="79"/>
        <v>-0.7563090000000017</v>
      </c>
      <c r="V76" s="61">
        <f t="shared" si="80"/>
        <v>2.1709999999999923</v>
      </c>
    </row>
    <row r="77" spans="1:22" ht="12.75">
      <c r="A77" s="163"/>
      <c r="B77" s="29">
        <v>73</v>
      </c>
      <c r="C77" s="22" t="s">
        <v>290</v>
      </c>
      <c r="D77" s="2">
        <v>64</v>
      </c>
      <c r="E77" s="2">
        <v>2006</v>
      </c>
      <c r="F77" s="11">
        <v>3365.47</v>
      </c>
      <c r="G77" s="11">
        <v>3365.47</v>
      </c>
      <c r="H77" s="2">
        <v>6.87</v>
      </c>
      <c r="I77" s="11">
        <f t="shared" si="71"/>
        <v>6.87</v>
      </c>
      <c r="J77" s="2">
        <v>5.12</v>
      </c>
      <c r="K77" s="11">
        <f t="shared" si="72"/>
        <v>-0.8819999999999997</v>
      </c>
      <c r="L77" s="11">
        <f t="shared" si="73"/>
        <v>-1.0801949999999998</v>
      </c>
      <c r="M77" s="2">
        <v>152</v>
      </c>
      <c r="N77" s="15">
        <f t="shared" si="74"/>
        <v>7.752</v>
      </c>
      <c r="O77" s="2">
        <v>148.463</v>
      </c>
      <c r="P77" s="2">
        <v>7.950195</v>
      </c>
      <c r="Q77" s="12">
        <f t="shared" si="75"/>
        <v>80</v>
      </c>
      <c r="R77" s="12">
        <f t="shared" si="76"/>
        <v>-13.781249999999995</v>
      </c>
      <c r="S77" s="12">
        <f t="shared" si="77"/>
        <v>-16.878046874999995</v>
      </c>
      <c r="T77" s="11">
        <f t="shared" si="78"/>
        <v>-6.200195</v>
      </c>
      <c r="U77" s="11">
        <f t="shared" si="79"/>
        <v>-0.19819500000000012</v>
      </c>
      <c r="V77" s="61">
        <f t="shared" si="80"/>
        <v>-3.537000000000006</v>
      </c>
    </row>
    <row r="78" spans="1:22" ht="12.75">
      <c r="A78" s="163"/>
      <c r="B78" s="29">
        <v>74</v>
      </c>
      <c r="C78" s="27" t="s">
        <v>51</v>
      </c>
      <c r="D78" s="23">
        <v>60</v>
      </c>
      <c r="E78" s="23">
        <v>1965</v>
      </c>
      <c r="F78" s="24">
        <v>2700.04</v>
      </c>
      <c r="G78" s="24">
        <v>2700.04</v>
      </c>
      <c r="H78" s="23">
        <v>14</v>
      </c>
      <c r="I78" s="24">
        <f t="shared" si="71"/>
        <v>14</v>
      </c>
      <c r="J78" s="23">
        <v>9.6</v>
      </c>
      <c r="K78" s="24">
        <f t="shared" si="72"/>
        <v>5.432</v>
      </c>
      <c r="L78" s="24">
        <f t="shared" si="73"/>
        <v>6.462302</v>
      </c>
      <c r="M78" s="23">
        <v>168</v>
      </c>
      <c r="N78" s="25">
        <f t="shared" si="74"/>
        <v>8.568</v>
      </c>
      <c r="O78" s="23">
        <v>140.76</v>
      </c>
      <c r="P78" s="23">
        <v>7.537698</v>
      </c>
      <c r="Q78" s="28">
        <f t="shared" si="75"/>
        <v>160</v>
      </c>
      <c r="R78" s="28">
        <f t="shared" si="76"/>
        <v>90.53333333333333</v>
      </c>
      <c r="S78" s="28">
        <f t="shared" si="77"/>
        <v>107.70503333333335</v>
      </c>
      <c r="T78" s="24">
        <f t="shared" si="78"/>
        <v>-3.1376979999999994</v>
      </c>
      <c r="U78" s="24">
        <f t="shared" si="79"/>
        <v>1.0303019999999998</v>
      </c>
      <c r="V78" s="64">
        <f t="shared" si="80"/>
        <v>-27.24000000000001</v>
      </c>
    </row>
    <row r="79" spans="1:22" ht="12.75">
      <c r="A79" s="163"/>
      <c r="B79" s="29">
        <v>75</v>
      </c>
      <c r="C79" s="22" t="s">
        <v>52</v>
      </c>
      <c r="D79" s="2">
        <v>50</v>
      </c>
      <c r="E79" s="2">
        <v>2006</v>
      </c>
      <c r="F79" s="11">
        <v>2532.37</v>
      </c>
      <c r="G79" s="11">
        <v>2532.37</v>
      </c>
      <c r="H79" s="2">
        <v>8.2</v>
      </c>
      <c r="I79" s="11">
        <f t="shared" si="71"/>
        <v>8.2</v>
      </c>
      <c r="J79" s="2">
        <v>4</v>
      </c>
      <c r="K79" s="11">
        <f t="shared" si="72"/>
        <v>0.4479999999999995</v>
      </c>
      <c r="L79" s="11">
        <f t="shared" si="73"/>
        <v>-0.06838900000000159</v>
      </c>
      <c r="M79" s="2">
        <v>152</v>
      </c>
      <c r="N79" s="15">
        <f t="shared" si="74"/>
        <v>7.752</v>
      </c>
      <c r="O79" s="2">
        <v>154.405</v>
      </c>
      <c r="P79" s="2">
        <v>8.268389</v>
      </c>
      <c r="Q79" s="12">
        <f t="shared" si="75"/>
        <v>80</v>
      </c>
      <c r="R79" s="12">
        <f t="shared" si="76"/>
        <v>8.95999999999999</v>
      </c>
      <c r="S79" s="12">
        <f t="shared" si="77"/>
        <v>-1.3677800000000317</v>
      </c>
      <c r="T79" s="11">
        <f t="shared" si="78"/>
        <v>-4.068389000000002</v>
      </c>
      <c r="U79" s="11">
        <f t="shared" si="79"/>
        <v>-0.5163890000000011</v>
      </c>
      <c r="V79" s="61">
        <f t="shared" si="80"/>
        <v>2.405000000000001</v>
      </c>
    </row>
    <row r="80" spans="1:22" ht="12.75">
      <c r="A80" s="163"/>
      <c r="B80" s="29">
        <v>76</v>
      </c>
      <c r="C80" s="22" t="s">
        <v>291</v>
      </c>
      <c r="D80" s="2">
        <v>21</v>
      </c>
      <c r="E80" s="2">
        <v>2005</v>
      </c>
      <c r="F80" s="11">
        <v>1763.36</v>
      </c>
      <c r="G80" s="11">
        <v>1763.36</v>
      </c>
      <c r="H80" s="2">
        <v>4.4</v>
      </c>
      <c r="I80" s="11">
        <f t="shared" si="71"/>
        <v>4.4</v>
      </c>
      <c r="J80" s="2">
        <v>1.68</v>
      </c>
      <c r="K80" s="11">
        <f t="shared" si="72"/>
        <v>-0.4449999999999994</v>
      </c>
      <c r="L80" s="11">
        <f t="shared" si="73"/>
        <v>-0.42908599999999986</v>
      </c>
      <c r="M80" s="2">
        <v>95</v>
      </c>
      <c r="N80" s="15">
        <f t="shared" si="74"/>
        <v>4.845</v>
      </c>
      <c r="O80" s="2">
        <v>90.179</v>
      </c>
      <c r="P80" s="2">
        <v>4.829086</v>
      </c>
      <c r="Q80" s="12">
        <f t="shared" si="75"/>
        <v>80</v>
      </c>
      <c r="R80" s="12">
        <f t="shared" si="76"/>
        <v>-21.19047619047616</v>
      </c>
      <c r="S80" s="12">
        <f t="shared" si="77"/>
        <v>-20.43266666666666</v>
      </c>
      <c r="T80" s="11">
        <f t="shared" si="78"/>
        <v>-2.1090859999999996</v>
      </c>
      <c r="U80" s="11">
        <f t="shared" si="79"/>
        <v>0.01591399999999954</v>
      </c>
      <c r="V80" s="61">
        <f t="shared" si="80"/>
        <v>-4.820999999999998</v>
      </c>
    </row>
    <row r="81" spans="1:22" ht="12.75">
      <c r="A81" s="163"/>
      <c r="B81" s="29">
        <v>77</v>
      </c>
      <c r="C81" s="22" t="s">
        <v>292</v>
      </c>
      <c r="D81" s="2">
        <v>52</v>
      </c>
      <c r="E81" s="2">
        <v>2009</v>
      </c>
      <c r="F81" s="11">
        <v>2687.37</v>
      </c>
      <c r="G81" s="11">
        <v>2687.37</v>
      </c>
      <c r="H81" s="2">
        <v>5</v>
      </c>
      <c r="I81" s="11">
        <f t="shared" si="71"/>
        <v>5</v>
      </c>
      <c r="J81" s="2">
        <v>4.16</v>
      </c>
      <c r="K81" s="11">
        <f t="shared" si="72"/>
        <v>-0.7119999999999997</v>
      </c>
      <c r="L81" s="11">
        <f t="shared" si="73"/>
        <v>-0.7402939999999996</v>
      </c>
      <c r="M81" s="2">
        <v>112</v>
      </c>
      <c r="N81" s="15">
        <f t="shared" si="74"/>
        <v>5.712</v>
      </c>
      <c r="O81" s="2">
        <v>107.195</v>
      </c>
      <c r="P81" s="2">
        <v>5.740294</v>
      </c>
      <c r="Q81" s="12">
        <f t="shared" si="75"/>
        <v>80</v>
      </c>
      <c r="R81" s="12">
        <f t="shared" si="76"/>
        <v>-13.692307692307688</v>
      </c>
      <c r="S81" s="12">
        <f t="shared" si="77"/>
        <v>-14.236423076923067</v>
      </c>
      <c r="T81" s="11">
        <f t="shared" si="78"/>
        <v>-4.900294</v>
      </c>
      <c r="U81" s="11">
        <f t="shared" si="79"/>
        <v>-0.02829399999999982</v>
      </c>
      <c r="V81" s="61">
        <f t="shared" si="80"/>
        <v>-4.805000000000007</v>
      </c>
    </row>
    <row r="82" spans="1:22" ht="12.75">
      <c r="A82" s="163"/>
      <c r="B82" s="29">
        <v>78</v>
      </c>
      <c r="C82" s="22" t="s">
        <v>293</v>
      </c>
      <c r="D82" s="2">
        <v>64</v>
      </c>
      <c r="E82" s="2">
        <v>2006</v>
      </c>
      <c r="F82" s="11">
        <v>3331.9</v>
      </c>
      <c r="G82" s="11">
        <v>3331.9</v>
      </c>
      <c r="H82" s="2">
        <v>8.12</v>
      </c>
      <c r="I82" s="11">
        <f t="shared" si="71"/>
        <v>8.12</v>
      </c>
      <c r="J82" s="2">
        <v>5.12</v>
      </c>
      <c r="K82" s="11">
        <f t="shared" si="72"/>
        <v>-1.0090000000000003</v>
      </c>
      <c r="L82" s="11">
        <f t="shared" si="73"/>
        <v>-1.1051140000000004</v>
      </c>
      <c r="M82" s="2">
        <v>179</v>
      </c>
      <c r="N82" s="15">
        <f t="shared" si="74"/>
        <v>9.129</v>
      </c>
      <c r="O82" s="2">
        <v>172.271</v>
      </c>
      <c r="P82" s="2">
        <v>9.225114</v>
      </c>
      <c r="Q82" s="12">
        <f t="shared" si="75"/>
        <v>80</v>
      </c>
      <c r="R82" s="12">
        <f t="shared" si="76"/>
        <v>-15.765625000000005</v>
      </c>
      <c r="S82" s="12">
        <f t="shared" si="77"/>
        <v>-17.267406250000008</v>
      </c>
      <c r="T82" s="11">
        <f t="shared" si="78"/>
        <v>-6.2251140000000005</v>
      </c>
      <c r="U82" s="11">
        <f t="shared" si="79"/>
        <v>-0.09611400000000003</v>
      </c>
      <c r="V82" s="61">
        <f t="shared" si="80"/>
        <v>-6.729000000000013</v>
      </c>
    </row>
    <row r="83" spans="1:22" ht="12.75">
      <c r="A83" s="163"/>
      <c r="B83" s="29">
        <v>79</v>
      </c>
      <c r="C83" s="56" t="s">
        <v>63</v>
      </c>
      <c r="D83" s="33">
        <v>40</v>
      </c>
      <c r="E83" s="33">
        <v>1994</v>
      </c>
      <c r="F83" s="33">
        <v>2188.7</v>
      </c>
      <c r="G83" s="33">
        <v>2188.7</v>
      </c>
      <c r="H83" s="34">
        <v>9.43</v>
      </c>
      <c r="I83" s="47">
        <f t="shared" si="71"/>
        <v>9.43</v>
      </c>
      <c r="J83" s="34">
        <v>6.4</v>
      </c>
      <c r="K83" s="47">
        <f t="shared" si="72"/>
        <v>4.6054</v>
      </c>
      <c r="L83" s="47">
        <f t="shared" si="73"/>
        <v>4.8298</v>
      </c>
      <c r="M83" s="47">
        <v>86</v>
      </c>
      <c r="N83" s="34">
        <f>M83*0.0561</f>
        <v>4.824599999999999</v>
      </c>
      <c r="O83" s="47">
        <v>82</v>
      </c>
      <c r="P83" s="47">
        <f>O83*0.0561</f>
        <v>4.6002</v>
      </c>
      <c r="Q83" s="48">
        <f t="shared" si="75"/>
        <v>160</v>
      </c>
      <c r="R83" s="48">
        <f t="shared" si="76"/>
        <v>115.13500000000002</v>
      </c>
      <c r="S83" s="48">
        <f t="shared" si="77"/>
        <v>120.74499999999998</v>
      </c>
      <c r="T83" s="47">
        <f t="shared" si="78"/>
        <v>-1.5702000000000007</v>
      </c>
      <c r="U83" s="47">
        <f t="shared" si="79"/>
        <v>0.22439999999999927</v>
      </c>
      <c r="V83" s="63">
        <f t="shared" si="80"/>
        <v>-4</v>
      </c>
    </row>
    <row r="84" spans="1:22" ht="12.75">
      <c r="A84" s="163"/>
      <c r="B84" s="29">
        <v>80</v>
      </c>
      <c r="C84" s="56" t="s">
        <v>327</v>
      </c>
      <c r="D84" s="33">
        <v>12</v>
      </c>
      <c r="E84" s="33">
        <v>1974</v>
      </c>
      <c r="F84" s="33">
        <v>600.26</v>
      </c>
      <c r="G84" s="33">
        <v>600.26</v>
      </c>
      <c r="H84" s="34">
        <v>2.131</v>
      </c>
      <c r="I84" s="47">
        <f t="shared" si="71"/>
        <v>2.131</v>
      </c>
      <c r="J84" s="47">
        <v>1.92</v>
      </c>
      <c r="K84" s="47">
        <f t="shared" si="72"/>
        <v>1.4577999999999998</v>
      </c>
      <c r="L84" s="47">
        <f t="shared" si="73"/>
        <v>1.5138999999999998</v>
      </c>
      <c r="M84" s="48">
        <v>12</v>
      </c>
      <c r="N84" s="34">
        <f>M84*0.0561</f>
        <v>0.6732</v>
      </c>
      <c r="O84" s="48">
        <v>11</v>
      </c>
      <c r="P84" s="47">
        <f>O84*0.0561</f>
        <v>0.6171</v>
      </c>
      <c r="Q84" s="48">
        <f t="shared" si="75"/>
        <v>160</v>
      </c>
      <c r="R84" s="48">
        <f t="shared" si="76"/>
        <v>121.4833333333333</v>
      </c>
      <c r="S84" s="48">
        <f t="shared" si="77"/>
        <v>126.15833333333332</v>
      </c>
      <c r="T84" s="47">
        <f t="shared" si="78"/>
        <v>-0.4061000000000001</v>
      </c>
      <c r="U84" s="47">
        <f t="shared" si="79"/>
        <v>0.05610000000000004</v>
      </c>
      <c r="V84" s="63">
        <f t="shared" si="80"/>
        <v>-1</v>
      </c>
    </row>
    <row r="85" spans="1:22" ht="12.75">
      <c r="A85" s="163"/>
      <c r="B85" s="29">
        <v>81</v>
      </c>
      <c r="C85" s="56" t="s">
        <v>333</v>
      </c>
      <c r="D85" s="33">
        <v>20</v>
      </c>
      <c r="E85" s="33" t="s">
        <v>28</v>
      </c>
      <c r="F85" s="33">
        <v>1275.88</v>
      </c>
      <c r="G85" s="33">
        <v>1275.88</v>
      </c>
      <c r="H85" s="34">
        <v>5.12</v>
      </c>
      <c r="I85" s="47">
        <f t="shared" si="71"/>
        <v>5.12</v>
      </c>
      <c r="J85" s="48">
        <v>3.2</v>
      </c>
      <c r="K85" s="47">
        <f t="shared" si="72"/>
        <v>2.1208400000000003</v>
      </c>
      <c r="L85" s="47">
        <f t="shared" si="73"/>
        <v>1.8986800000000001</v>
      </c>
      <c r="M85" s="48">
        <v>54</v>
      </c>
      <c r="N85" s="34">
        <f>M85*0.05554</f>
        <v>2.99916</v>
      </c>
      <c r="O85" s="47">
        <v>58</v>
      </c>
      <c r="P85" s="47">
        <f>O85*0.05554</f>
        <v>3.22132</v>
      </c>
      <c r="Q85" s="48">
        <f t="shared" si="75"/>
        <v>160</v>
      </c>
      <c r="R85" s="48">
        <f t="shared" si="76"/>
        <v>106.042</v>
      </c>
      <c r="S85" s="47">
        <f t="shared" si="77"/>
        <v>94.934</v>
      </c>
      <c r="T85" s="47">
        <f t="shared" si="78"/>
        <v>-1.30132</v>
      </c>
      <c r="U85" s="47">
        <f t="shared" si="79"/>
        <v>-0.22216000000000014</v>
      </c>
      <c r="V85" s="63">
        <f t="shared" si="80"/>
        <v>4</v>
      </c>
    </row>
    <row r="86" spans="1:22" ht="12.75">
      <c r="A86" s="163"/>
      <c r="B86" s="29">
        <v>82</v>
      </c>
      <c r="C86" s="56" t="s">
        <v>334</v>
      </c>
      <c r="D86" s="33">
        <v>60</v>
      </c>
      <c r="E86" s="33" t="s">
        <v>28</v>
      </c>
      <c r="F86" s="33">
        <v>3153.07</v>
      </c>
      <c r="G86" s="33">
        <v>3153.07</v>
      </c>
      <c r="H86" s="34">
        <v>14.031</v>
      </c>
      <c r="I86" s="47">
        <f t="shared" si="71"/>
        <v>14.031</v>
      </c>
      <c r="J86" s="48">
        <v>9.6</v>
      </c>
      <c r="K86" s="47">
        <f t="shared" si="72"/>
        <v>6.255400000000001</v>
      </c>
      <c r="L86" s="47">
        <f t="shared" si="73"/>
        <v>3.3728740000000013</v>
      </c>
      <c r="M86" s="48">
        <v>140</v>
      </c>
      <c r="N86" s="34">
        <f>M86*0.05554</f>
        <v>7.7756</v>
      </c>
      <c r="O86" s="48">
        <v>191.9</v>
      </c>
      <c r="P86" s="47">
        <f>O86*0.05554</f>
        <v>10.658126</v>
      </c>
      <c r="Q86" s="48">
        <f t="shared" si="75"/>
        <v>160</v>
      </c>
      <c r="R86" s="48">
        <f t="shared" si="76"/>
        <v>104.25666666666667</v>
      </c>
      <c r="S86" s="47">
        <f t="shared" si="77"/>
        <v>56.214566666666684</v>
      </c>
      <c r="T86" s="47">
        <f t="shared" si="78"/>
        <v>-6.227125999999998</v>
      </c>
      <c r="U86" s="47">
        <f t="shared" si="79"/>
        <v>-2.8825259999999995</v>
      </c>
      <c r="V86" s="63">
        <f t="shared" si="80"/>
        <v>51.900000000000006</v>
      </c>
    </row>
    <row r="87" spans="1:22" ht="12.75">
      <c r="A87" s="163"/>
      <c r="B87" s="29">
        <v>83</v>
      </c>
      <c r="C87" s="56" t="s">
        <v>335</v>
      </c>
      <c r="D87" s="33">
        <v>60</v>
      </c>
      <c r="E87" s="33" t="s">
        <v>28</v>
      </c>
      <c r="F87" s="33">
        <v>2539.48</v>
      </c>
      <c r="G87" s="33">
        <v>2539.48</v>
      </c>
      <c r="H87" s="34">
        <v>9.24</v>
      </c>
      <c r="I87" s="47">
        <f t="shared" si="71"/>
        <v>9.24</v>
      </c>
      <c r="J87" s="48">
        <v>9.6</v>
      </c>
      <c r="K87" s="47">
        <f t="shared" si="72"/>
        <v>3.686</v>
      </c>
      <c r="L87" s="47">
        <f t="shared" si="73"/>
        <v>5.432733000000001</v>
      </c>
      <c r="M87" s="48">
        <v>100</v>
      </c>
      <c r="N87" s="34">
        <f>M87*0.05554</f>
        <v>5.554</v>
      </c>
      <c r="O87" s="48">
        <v>68.55</v>
      </c>
      <c r="P87" s="47">
        <f>O87*0.05554</f>
        <v>3.807267</v>
      </c>
      <c r="Q87" s="48">
        <f t="shared" si="75"/>
        <v>160</v>
      </c>
      <c r="R87" s="48">
        <f t="shared" si="76"/>
        <v>61.43333333333333</v>
      </c>
      <c r="S87" s="47">
        <f t="shared" si="77"/>
        <v>90.54555000000002</v>
      </c>
      <c r="T87" s="47">
        <f t="shared" si="78"/>
        <v>-4.167266999999999</v>
      </c>
      <c r="U87" s="47">
        <f t="shared" si="79"/>
        <v>1.7467330000000003</v>
      </c>
      <c r="V87" s="63">
        <f t="shared" si="80"/>
        <v>-31.450000000000003</v>
      </c>
    </row>
    <row r="88" spans="1:22" ht="12.75">
      <c r="A88" s="163"/>
      <c r="B88" s="29">
        <v>84</v>
      </c>
      <c r="C88" s="56" t="s">
        <v>65</v>
      </c>
      <c r="D88" s="33">
        <v>25</v>
      </c>
      <c r="E88" s="33" t="s">
        <v>28</v>
      </c>
      <c r="F88" s="33">
        <v>1349.82</v>
      </c>
      <c r="G88" s="33">
        <v>1349.82</v>
      </c>
      <c r="H88" s="34">
        <v>6.098</v>
      </c>
      <c r="I88" s="47">
        <f t="shared" si="71"/>
        <v>6.098</v>
      </c>
      <c r="J88" s="48">
        <v>4</v>
      </c>
      <c r="K88" s="47">
        <f t="shared" si="72"/>
        <v>2.732</v>
      </c>
      <c r="L88" s="47">
        <f t="shared" si="73"/>
        <v>1.7825419999999994</v>
      </c>
      <c r="M88" s="48">
        <v>66</v>
      </c>
      <c r="N88" s="34">
        <f aca="true" t="shared" si="81" ref="N88:N102">M88*0.051</f>
        <v>3.3659999999999997</v>
      </c>
      <c r="O88" s="48">
        <v>77.7</v>
      </c>
      <c r="P88" s="47">
        <f>O88*0.05554</f>
        <v>4.3154580000000005</v>
      </c>
      <c r="Q88" s="48">
        <f t="shared" si="75"/>
        <v>160</v>
      </c>
      <c r="R88" s="48">
        <f t="shared" si="76"/>
        <v>109.28</v>
      </c>
      <c r="S88" s="47">
        <f t="shared" si="77"/>
        <v>71.30167999999998</v>
      </c>
      <c r="T88" s="47">
        <f t="shared" si="78"/>
        <v>-2.2174580000000006</v>
      </c>
      <c r="U88" s="47">
        <f t="shared" si="79"/>
        <v>-0.9494580000000008</v>
      </c>
      <c r="V88" s="63">
        <f t="shared" si="80"/>
        <v>11.700000000000003</v>
      </c>
    </row>
    <row r="89" spans="1:22" ht="12.75">
      <c r="A89" s="163"/>
      <c r="B89" s="29">
        <v>85</v>
      </c>
      <c r="C89" s="56" t="s">
        <v>75</v>
      </c>
      <c r="D89" s="33">
        <v>20</v>
      </c>
      <c r="E89" s="33">
        <v>2004</v>
      </c>
      <c r="F89" s="76">
        <v>1327.9</v>
      </c>
      <c r="G89" s="76">
        <f aca="true" t="shared" si="82" ref="G89:G98">F89</f>
        <v>1327.9</v>
      </c>
      <c r="H89" s="47">
        <v>3.32</v>
      </c>
      <c r="I89" s="47">
        <f t="shared" si="71"/>
        <v>3.32</v>
      </c>
      <c r="J89" s="47">
        <v>1.6</v>
      </c>
      <c r="K89" s="47">
        <f t="shared" si="72"/>
        <v>1.076</v>
      </c>
      <c r="L89" s="47">
        <f t="shared" si="73"/>
        <v>0.41626399999999997</v>
      </c>
      <c r="M89" s="47">
        <v>44</v>
      </c>
      <c r="N89" s="34">
        <f t="shared" si="81"/>
        <v>2.2439999999999998</v>
      </c>
      <c r="O89" s="47">
        <v>51.76</v>
      </c>
      <c r="P89" s="47">
        <f aca="true" t="shared" si="83" ref="P89:P98">O89*0.0561</f>
        <v>2.903736</v>
      </c>
      <c r="Q89" s="48">
        <f t="shared" si="75"/>
        <v>80</v>
      </c>
      <c r="R89" s="48">
        <f t="shared" si="76"/>
        <v>53.8</v>
      </c>
      <c r="S89" s="48">
        <f t="shared" si="77"/>
        <v>20.8132</v>
      </c>
      <c r="T89" s="47">
        <f t="shared" si="78"/>
        <v>-1.1837360000000001</v>
      </c>
      <c r="U89" s="47">
        <f t="shared" si="79"/>
        <v>-0.6597360000000001</v>
      </c>
      <c r="V89" s="63">
        <f aca="true" t="shared" si="84" ref="V89:V98">1.1*O89-M89</f>
        <v>12.936</v>
      </c>
    </row>
    <row r="90" spans="1:22" ht="12.75">
      <c r="A90" s="163"/>
      <c r="B90" s="29">
        <v>86</v>
      </c>
      <c r="C90" s="56" t="s">
        <v>76</v>
      </c>
      <c r="D90" s="33">
        <v>60</v>
      </c>
      <c r="E90" s="33">
        <v>1967</v>
      </c>
      <c r="F90" s="76">
        <v>2700.9</v>
      </c>
      <c r="G90" s="76">
        <f t="shared" si="82"/>
        <v>2700.9</v>
      </c>
      <c r="H90" s="47">
        <v>10.87</v>
      </c>
      <c r="I90" s="47">
        <f t="shared" si="71"/>
        <v>10.87</v>
      </c>
      <c r="J90" s="47">
        <v>9.02</v>
      </c>
      <c r="K90" s="47">
        <f t="shared" si="72"/>
        <v>5.26</v>
      </c>
      <c r="L90" s="47">
        <f t="shared" si="73"/>
        <v>5.189875</v>
      </c>
      <c r="M90" s="48">
        <v>110</v>
      </c>
      <c r="N90" s="34">
        <f t="shared" si="81"/>
        <v>5.609999999999999</v>
      </c>
      <c r="O90" s="47">
        <v>101.25</v>
      </c>
      <c r="P90" s="47">
        <f t="shared" si="83"/>
        <v>5.680124999999999</v>
      </c>
      <c r="Q90" s="48">
        <f t="shared" si="75"/>
        <v>150.33333333333334</v>
      </c>
      <c r="R90" s="48">
        <f t="shared" si="76"/>
        <v>87.66666666666667</v>
      </c>
      <c r="S90" s="48">
        <f t="shared" si="77"/>
        <v>86.49791666666667</v>
      </c>
      <c r="T90" s="47">
        <f t="shared" si="78"/>
        <v>-3.830125</v>
      </c>
      <c r="U90" s="47">
        <f t="shared" si="79"/>
        <v>-0.07012499999999999</v>
      </c>
      <c r="V90" s="63">
        <f t="shared" si="84"/>
        <v>1.3750000000000142</v>
      </c>
    </row>
    <row r="91" spans="1:22" ht="12.75">
      <c r="A91" s="163"/>
      <c r="B91" s="29">
        <v>87</v>
      </c>
      <c r="C91" s="56" t="s">
        <v>77</v>
      </c>
      <c r="D91" s="33">
        <v>64</v>
      </c>
      <c r="E91" s="33">
        <v>1989</v>
      </c>
      <c r="F91" s="76">
        <v>4099.2</v>
      </c>
      <c r="G91" s="76">
        <v>3988.24</v>
      </c>
      <c r="H91" s="47">
        <v>15</v>
      </c>
      <c r="I91" s="47">
        <f t="shared" si="71"/>
        <v>15</v>
      </c>
      <c r="J91" s="47">
        <v>10.16</v>
      </c>
      <c r="K91" s="47">
        <f t="shared" si="72"/>
        <v>6.381</v>
      </c>
      <c r="L91" s="47">
        <f t="shared" si="73"/>
        <v>7.238003999999999</v>
      </c>
      <c r="M91" s="48">
        <v>169</v>
      </c>
      <c r="N91" s="34">
        <f t="shared" si="81"/>
        <v>8.619</v>
      </c>
      <c r="O91" s="47">
        <v>138.36</v>
      </c>
      <c r="P91" s="47">
        <f t="shared" si="83"/>
        <v>7.761996000000001</v>
      </c>
      <c r="Q91" s="48">
        <f t="shared" si="75"/>
        <v>158.75</v>
      </c>
      <c r="R91" s="48">
        <f t="shared" si="76"/>
        <v>99.703125</v>
      </c>
      <c r="S91" s="48">
        <f t="shared" si="77"/>
        <v>113.09381249999998</v>
      </c>
      <c r="T91" s="47">
        <f t="shared" si="78"/>
        <v>-2.921996000000001</v>
      </c>
      <c r="U91" s="47">
        <f t="shared" si="79"/>
        <v>0.857003999999999</v>
      </c>
      <c r="V91" s="63">
        <f t="shared" si="84"/>
        <v>-16.803999999999974</v>
      </c>
    </row>
    <row r="92" spans="1:22" ht="12.75">
      <c r="A92" s="163"/>
      <c r="B92" s="29">
        <v>88</v>
      </c>
      <c r="C92" s="56" t="s">
        <v>78</v>
      </c>
      <c r="D92" s="33">
        <v>60</v>
      </c>
      <c r="E92" s="33">
        <v>1971</v>
      </c>
      <c r="F92" s="76">
        <v>2692.5</v>
      </c>
      <c r="G92" s="76">
        <f t="shared" si="82"/>
        <v>2692.5</v>
      </c>
      <c r="H92" s="47">
        <v>12.33</v>
      </c>
      <c r="I92" s="47">
        <f t="shared" si="71"/>
        <v>12.33</v>
      </c>
      <c r="J92" s="47">
        <v>9.6</v>
      </c>
      <c r="K92" s="47">
        <f t="shared" si="72"/>
        <v>6.567</v>
      </c>
      <c r="L92" s="47">
        <f t="shared" si="73"/>
        <v>1.323741</v>
      </c>
      <c r="M92" s="48">
        <v>113</v>
      </c>
      <c r="N92" s="34">
        <f t="shared" si="81"/>
        <v>5.763</v>
      </c>
      <c r="O92" s="47">
        <v>196.19</v>
      </c>
      <c r="P92" s="47">
        <f t="shared" si="83"/>
        <v>11.006259</v>
      </c>
      <c r="Q92" s="48">
        <f t="shared" si="75"/>
        <v>160</v>
      </c>
      <c r="R92" s="48">
        <f t="shared" si="76"/>
        <v>109.45</v>
      </c>
      <c r="S92" s="48">
        <f t="shared" si="77"/>
        <v>22.06235</v>
      </c>
      <c r="T92" s="47">
        <f t="shared" si="78"/>
        <v>-8.276259</v>
      </c>
      <c r="U92" s="47">
        <f t="shared" si="79"/>
        <v>-5.243259</v>
      </c>
      <c r="V92" s="63">
        <f t="shared" si="84"/>
        <v>102.80900000000003</v>
      </c>
    </row>
    <row r="93" spans="1:22" ht="12.75">
      <c r="A93" s="163"/>
      <c r="B93" s="29">
        <v>89</v>
      </c>
      <c r="C93" s="56" t="s">
        <v>79</v>
      </c>
      <c r="D93" s="33">
        <v>72</v>
      </c>
      <c r="E93" s="33">
        <v>1973</v>
      </c>
      <c r="F93" s="76">
        <v>3772.5</v>
      </c>
      <c r="G93" s="76">
        <f t="shared" si="82"/>
        <v>3772.5</v>
      </c>
      <c r="H93" s="47">
        <v>15.35</v>
      </c>
      <c r="I93" s="47">
        <f t="shared" si="71"/>
        <v>15.35</v>
      </c>
      <c r="J93" s="47">
        <v>17.0567</v>
      </c>
      <c r="K93" s="47">
        <f t="shared" si="72"/>
        <v>6.476000000000001</v>
      </c>
      <c r="L93" s="47">
        <f t="shared" si="73"/>
        <v>6.326876</v>
      </c>
      <c r="M93" s="47">
        <v>174</v>
      </c>
      <c r="N93" s="34">
        <f t="shared" si="81"/>
        <v>8.873999999999999</v>
      </c>
      <c r="O93" s="47">
        <v>160.84</v>
      </c>
      <c r="P93" s="47">
        <f t="shared" si="83"/>
        <v>9.023124</v>
      </c>
      <c r="Q93" s="48">
        <f t="shared" si="75"/>
        <v>236.8986111111111</v>
      </c>
      <c r="R93" s="48">
        <f t="shared" si="76"/>
        <v>89.94444444444446</v>
      </c>
      <c r="S93" s="48">
        <f t="shared" si="77"/>
        <v>87.87327777777779</v>
      </c>
      <c r="T93" s="47">
        <f t="shared" si="78"/>
        <v>-10.729823999999999</v>
      </c>
      <c r="U93" s="47">
        <f t="shared" si="79"/>
        <v>-0.14912400000000048</v>
      </c>
      <c r="V93" s="63">
        <f t="shared" si="84"/>
        <v>2.9240000000000066</v>
      </c>
    </row>
    <row r="94" spans="1:22" ht="12.75">
      <c r="A94" s="163"/>
      <c r="B94" s="29">
        <v>90</v>
      </c>
      <c r="C94" s="56" t="s">
        <v>351</v>
      </c>
      <c r="D94" s="33">
        <v>22</v>
      </c>
      <c r="E94" s="33">
        <v>1981</v>
      </c>
      <c r="F94" s="76">
        <v>1202.9</v>
      </c>
      <c r="G94" s="76">
        <f t="shared" si="82"/>
        <v>1202.9</v>
      </c>
      <c r="H94" s="47">
        <v>4.63</v>
      </c>
      <c r="I94" s="47">
        <f t="shared" si="71"/>
        <v>4.63</v>
      </c>
      <c r="J94" s="47">
        <v>3.52</v>
      </c>
      <c r="K94" s="47">
        <f t="shared" si="72"/>
        <v>2.437</v>
      </c>
      <c r="L94" s="47">
        <f t="shared" si="73"/>
        <v>2.34112</v>
      </c>
      <c r="M94" s="48">
        <v>43</v>
      </c>
      <c r="N94" s="34">
        <f t="shared" si="81"/>
        <v>2.193</v>
      </c>
      <c r="O94" s="47">
        <v>40.8</v>
      </c>
      <c r="P94" s="47">
        <f t="shared" si="83"/>
        <v>2.28888</v>
      </c>
      <c r="Q94" s="48">
        <f t="shared" si="75"/>
        <v>160</v>
      </c>
      <c r="R94" s="48">
        <f t="shared" si="76"/>
        <v>110.77272727272727</v>
      </c>
      <c r="S94" s="48">
        <f t="shared" si="77"/>
        <v>106.41454545454545</v>
      </c>
      <c r="T94" s="47">
        <f t="shared" si="78"/>
        <v>-1.17888</v>
      </c>
      <c r="U94" s="47">
        <f t="shared" si="79"/>
        <v>-0.09587999999999974</v>
      </c>
      <c r="V94" s="63">
        <f t="shared" si="84"/>
        <v>1.8800000000000026</v>
      </c>
    </row>
    <row r="95" spans="1:22" ht="12.75">
      <c r="A95" s="163"/>
      <c r="B95" s="29">
        <v>91</v>
      </c>
      <c r="C95" s="56" t="s">
        <v>352</v>
      </c>
      <c r="D95" s="33">
        <v>54</v>
      </c>
      <c r="E95" s="33">
        <v>1980</v>
      </c>
      <c r="F95" s="76">
        <v>3508.9</v>
      </c>
      <c r="G95" s="76">
        <f t="shared" si="82"/>
        <v>3508.9</v>
      </c>
      <c r="H95" s="47">
        <v>18.73</v>
      </c>
      <c r="I95" s="47">
        <f t="shared" si="71"/>
        <v>18.73</v>
      </c>
      <c r="J95" s="47">
        <v>12.96</v>
      </c>
      <c r="K95" s="47">
        <f t="shared" si="72"/>
        <v>12.253</v>
      </c>
      <c r="L95" s="47">
        <f t="shared" si="73"/>
        <v>12.569098</v>
      </c>
      <c r="M95" s="48">
        <v>127</v>
      </c>
      <c r="N95" s="34">
        <f t="shared" si="81"/>
        <v>6.476999999999999</v>
      </c>
      <c r="O95" s="47">
        <v>109.82</v>
      </c>
      <c r="P95" s="47">
        <f t="shared" si="83"/>
        <v>6.160901999999999</v>
      </c>
      <c r="Q95" s="48">
        <f t="shared" si="75"/>
        <v>240</v>
      </c>
      <c r="R95" s="48">
        <f t="shared" si="76"/>
        <v>226.90740740740742</v>
      </c>
      <c r="S95" s="48">
        <f t="shared" si="77"/>
        <v>232.76107407407406</v>
      </c>
      <c r="T95" s="47">
        <f t="shared" si="78"/>
        <v>-0.3909020000000005</v>
      </c>
      <c r="U95" s="47">
        <f t="shared" si="79"/>
        <v>0.3160980000000002</v>
      </c>
      <c r="V95" s="63">
        <f t="shared" si="84"/>
        <v>-6.197999999999993</v>
      </c>
    </row>
    <row r="96" spans="1:22" ht="12.75">
      <c r="A96" s="163"/>
      <c r="B96" s="29">
        <v>92</v>
      </c>
      <c r="C96" s="56" t="s">
        <v>353</v>
      </c>
      <c r="D96" s="33">
        <v>55</v>
      </c>
      <c r="E96" s="33">
        <v>1978</v>
      </c>
      <c r="F96" s="76">
        <v>2694.1</v>
      </c>
      <c r="G96" s="76">
        <f t="shared" si="82"/>
        <v>2694.1</v>
      </c>
      <c r="H96" s="47">
        <v>13.19</v>
      </c>
      <c r="I96" s="47">
        <f t="shared" si="71"/>
        <v>13.19</v>
      </c>
      <c r="J96" s="47">
        <v>8.8</v>
      </c>
      <c r="K96" s="47">
        <f t="shared" si="72"/>
        <v>7.631</v>
      </c>
      <c r="L96" s="47">
        <f t="shared" si="73"/>
        <v>6.960655999999999</v>
      </c>
      <c r="M96" s="48">
        <v>109</v>
      </c>
      <c r="N96" s="34">
        <f t="shared" si="81"/>
        <v>5.558999999999999</v>
      </c>
      <c r="O96" s="47">
        <v>111.04</v>
      </c>
      <c r="P96" s="47">
        <f t="shared" si="83"/>
        <v>6.229344</v>
      </c>
      <c r="Q96" s="48">
        <f t="shared" si="75"/>
        <v>160</v>
      </c>
      <c r="R96" s="48">
        <f t="shared" si="76"/>
        <v>138.74545454545455</v>
      </c>
      <c r="S96" s="48">
        <f t="shared" si="77"/>
        <v>126.5573818181818</v>
      </c>
      <c r="T96" s="47">
        <f t="shared" si="78"/>
        <v>-1.8393440000000014</v>
      </c>
      <c r="U96" s="47">
        <f t="shared" si="79"/>
        <v>-0.6703440000000009</v>
      </c>
      <c r="V96" s="63">
        <f t="shared" si="84"/>
        <v>13.14400000000002</v>
      </c>
    </row>
    <row r="97" spans="1:22" ht="12.75">
      <c r="A97" s="163"/>
      <c r="B97" s="29">
        <v>93</v>
      </c>
      <c r="C97" s="56" t="s">
        <v>80</v>
      </c>
      <c r="D97" s="33">
        <v>84</v>
      </c>
      <c r="E97" s="33">
        <v>1980</v>
      </c>
      <c r="F97" s="76">
        <v>4931</v>
      </c>
      <c r="G97" s="76">
        <f t="shared" si="82"/>
        <v>4931</v>
      </c>
      <c r="H97" s="47">
        <v>26.95</v>
      </c>
      <c r="I97" s="47">
        <f t="shared" si="71"/>
        <v>26.95</v>
      </c>
      <c r="J97" s="47">
        <v>19.36</v>
      </c>
      <c r="K97" s="47">
        <f t="shared" si="72"/>
        <v>16.240000000000002</v>
      </c>
      <c r="L97" s="47">
        <f t="shared" si="73"/>
        <v>17.3569</v>
      </c>
      <c r="M97" s="48">
        <v>210</v>
      </c>
      <c r="N97" s="34">
        <f t="shared" si="81"/>
        <v>10.709999999999999</v>
      </c>
      <c r="O97" s="47">
        <v>171</v>
      </c>
      <c r="P97" s="47">
        <f t="shared" si="83"/>
        <v>9.5931</v>
      </c>
      <c r="Q97" s="48">
        <f t="shared" si="75"/>
        <v>230.47619047619048</v>
      </c>
      <c r="R97" s="48">
        <f t="shared" si="76"/>
        <v>193.33333333333334</v>
      </c>
      <c r="S97" s="48">
        <f t="shared" si="77"/>
        <v>206.6297619047619</v>
      </c>
      <c r="T97" s="47">
        <f t="shared" si="78"/>
        <v>-2.0031</v>
      </c>
      <c r="U97" s="47">
        <f t="shared" si="79"/>
        <v>1.1168999999999993</v>
      </c>
      <c r="V97" s="63">
        <f t="shared" si="84"/>
        <v>-21.899999999999977</v>
      </c>
    </row>
    <row r="98" spans="1:22" ht="12.75">
      <c r="A98" s="163"/>
      <c r="B98" s="29">
        <v>94</v>
      </c>
      <c r="C98" s="56" t="s">
        <v>81</v>
      </c>
      <c r="D98" s="33">
        <v>70</v>
      </c>
      <c r="E98" s="33">
        <v>1980</v>
      </c>
      <c r="F98" s="76">
        <v>3393.5</v>
      </c>
      <c r="G98" s="76">
        <f t="shared" si="82"/>
        <v>3393.5</v>
      </c>
      <c r="H98" s="47">
        <v>17.02</v>
      </c>
      <c r="I98" s="47">
        <f t="shared" si="71"/>
        <v>17.02</v>
      </c>
      <c r="J98" s="47">
        <v>11.04</v>
      </c>
      <c r="K98" s="47">
        <f t="shared" si="72"/>
        <v>8.86</v>
      </c>
      <c r="L98" s="47">
        <f t="shared" si="73"/>
        <v>8.432773000000001</v>
      </c>
      <c r="M98" s="47">
        <v>160</v>
      </c>
      <c r="N98" s="34">
        <f t="shared" si="81"/>
        <v>8.16</v>
      </c>
      <c r="O98" s="47">
        <v>153.07</v>
      </c>
      <c r="P98" s="47">
        <f t="shared" si="83"/>
        <v>8.587226999999999</v>
      </c>
      <c r="Q98" s="48">
        <f t="shared" si="75"/>
        <v>157.71428571428572</v>
      </c>
      <c r="R98" s="48">
        <f t="shared" si="76"/>
        <v>126.57142857142857</v>
      </c>
      <c r="S98" s="48">
        <f t="shared" si="77"/>
        <v>120.46818571428572</v>
      </c>
      <c r="T98" s="47">
        <f t="shared" si="78"/>
        <v>-2.607226999999998</v>
      </c>
      <c r="U98" s="47">
        <f t="shared" si="79"/>
        <v>-0.42722699999999847</v>
      </c>
      <c r="V98" s="63">
        <f t="shared" si="84"/>
        <v>8.37700000000001</v>
      </c>
    </row>
    <row r="99" spans="1:22" ht="12.75">
      <c r="A99" s="163"/>
      <c r="B99" s="29">
        <v>95</v>
      </c>
      <c r="C99" s="56" t="s">
        <v>93</v>
      </c>
      <c r="D99" s="33">
        <v>38</v>
      </c>
      <c r="E99" s="33">
        <v>1985</v>
      </c>
      <c r="F99" s="33">
        <v>3829</v>
      </c>
      <c r="G99" s="33">
        <v>3829</v>
      </c>
      <c r="H99" s="34">
        <v>10.784</v>
      </c>
      <c r="I99" s="60">
        <f>+H99</f>
        <v>10.784</v>
      </c>
      <c r="J99" s="139">
        <v>7.912702</v>
      </c>
      <c r="K99" s="47">
        <f t="shared" si="72"/>
        <v>7.265000000000001</v>
      </c>
      <c r="L99" s="47">
        <f t="shared" si="73"/>
        <v>7.912700000000001</v>
      </c>
      <c r="M99" s="140">
        <v>69</v>
      </c>
      <c r="N99" s="34">
        <f t="shared" si="81"/>
        <v>3.5189999999999997</v>
      </c>
      <c r="O99" s="139">
        <v>56.300000000000004</v>
      </c>
      <c r="P99" s="47">
        <f>O99*0.051</f>
        <v>2.8713</v>
      </c>
      <c r="Q99" s="48">
        <f t="shared" si="75"/>
        <v>208.229</v>
      </c>
      <c r="R99" s="48">
        <f t="shared" si="76"/>
        <v>191.1842105263158</v>
      </c>
      <c r="S99" s="48">
        <f t="shared" si="77"/>
        <v>208.22894736842107</v>
      </c>
      <c r="T99" s="47">
        <f t="shared" si="78"/>
        <v>-1.9999999993913775E-06</v>
      </c>
      <c r="U99" s="47">
        <f t="shared" si="79"/>
        <v>0.6476999999999995</v>
      </c>
      <c r="V99" s="63">
        <f aca="true" t="shared" si="85" ref="V99:V150">O99-M99</f>
        <v>-12.699999999999996</v>
      </c>
    </row>
    <row r="100" spans="1:22" ht="12.75">
      <c r="A100" s="163"/>
      <c r="B100" s="29">
        <v>96</v>
      </c>
      <c r="C100" s="56" t="s">
        <v>95</v>
      </c>
      <c r="D100" s="33">
        <v>36</v>
      </c>
      <c r="E100" s="33">
        <v>1989</v>
      </c>
      <c r="F100" s="33">
        <v>2215</v>
      </c>
      <c r="G100" s="33">
        <v>2215</v>
      </c>
      <c r="H100" s="47">
        <v>11.948</v>
      </c>
      <c r="I100" s="60">
        <f>+H100</f>
        <v>11.948</v>
      </c>
      <c r="J100" s="115">
        <v>8.097515</v>
      </c>
      <c r="K100" s="47">
        <f t="shared" si="72"/>
        <v>7.970000000000001</v>
      </c>
      <c r="L100" s="47">
        <f t="shared" si="73"/>
        <v>8.0975</v>
      </c>
      <c r="M100" s="116">
        <v>78</v>
      </c>
      <c r="N100" s="34">
        <f t="shared" si="81"/>
        <v>3.9779999999999998</v>
      </c>
      <c r="O100" s="115">
        <v>75.5</v>
      </c>
      <c r="P100" s="47">
        <f>O100*0.051</f>
        <v>3.8505</v>
      </c>
      <c r="Q100" s="48">
        <f t="shared" si="75"/>
        <v>224.9309722222222</v>
      </c>
      <c r="R100" s="48">
        <f t="shared" si="76"/>
        <v>221.3888888888889</v>
      </c>
      <c r="S100" s="48">
        <f t="shared" si="77"/>
        <v>224.93055555555554</v>
      </c>
      <c r="T100" s="47">
        <f t="shared" si="78"/>
        <v>-1.4999999999432134E-05</v>
      </c>
      <c r="U100" s="47">
        <f t="shared" si="79"/>
        <v>0.12749999999999995</v>
      </c>
      <c r="V100" s="63">
        <f t="shared" si="85"/>
        <v>-2.5</v>
      </c>
    </row>
    <row r="101" spans="1:22" ht="12.75">
      <c r="A101" s="163"/>
      <c r="B101" s="29">
        <v>97</v>
      </c>
      <c r="C101" s="56" t="s">
        <v>97</v>
      </c>
      <c r="D101" s="33">
        <v>60</v>
      </c>
      <c r="E101" s="33">
        <v>1986</v>
      </c>
      <c r="F101" s="33">
        <v>2368</v>
      </c>
      <c r="G101" s="33">
        <v>2368</v>
      </c>
      <c r="H101" s="34">
        <v>11.74</v>
      </c>
      <c r="I101" s="60">
        <f>+H101</f>
        <v>11.74</v>
      </c>
      <c r="J101" s="115">
        <v>8.20572</v>
      </c>
      <c r="K101" s="47">
        <f t="shared" si="72"/>
        <v>7.609000000000001</v>
      </c>
      <c r="L101" s="47">
        <f t="shared" si="73"/>
        <v>8.2057</v>
      </c>
      <c r="M101" s="116">
        <v>81</v>
      </c>
      <c r="N101" s="34">
        <f t="shared" si="81"/>
        <v>4.130999999999999</v>
      </c>
      <c r="O101" s="115">
        <v>69.3</v>
      </c>
      <c r="P101" s="47">
        <f>O101*0.051</f>
        <v>3.5342999999999996</v>
      </c>
      <c r="Q101" s="48">
        <f t="shared" si="75"/>
        <v>136.762</v>
      </c>
      <c r="R101" s="48">
        <f t="shared" si="76"/>
        <v>126.81666666666668</v>
      </c>
      <c r="S101" s="48">
        <f t="shared" si="77"/>
        <v>136.76166666666668</v>
      </c>
      <c r="T101" s="47">
        <f t="shared" si="78"/>
        <v>-1.9999999999242846E-05</v>
      </c>
      <c r="U101" s="47">
        <f t="shared" si="79"/>
        <v>0.5966999999999998</v>
      </c>
      <c r="V101" s="63">
        <f t="shared" si="85"/>
        <v>-11.700000000000003</v>
      </c>
    </row>
    <row r="102" spans="1:22" ht="12.75">
      <c r="A102" s="163"/>
      <c r="B102" s="29">
        <v>98</v>
      </c>
      <c r="C102" s="56" t="s">
        <v>101</v>
      </c>
      <c r="D102" s="33">
        <v>55</v>
      </c>
      <c r="E102" s="33">
        <v>1995</v>
      </c>
      <c r="F102" s="33">
        <v>3365</v>
      </c>
      <c r="G102" s="33">
        <v>3365</v>
      </c>
      <c r="H102" s="48">
        <v>12.728</v>
      </c>
      <c r="I102" s="60">
        <f>+H102</f>
        <v>12.728</v>
      </c>
      <c r="J102" s="115">
        <v>6.3020000000000005</v>
      </c>
      <c r="K102" s="47">
        <f t="shared" si="72"/>
        <v>6.3020000000000005</v>
      </c>
      <c r="L102" s="47">
        <f t="shared" si="73"/>
        <v>6.3020000000000005</v>
      </c>
      <c r="M102" s="116">
        <v>126</v>
      </c>
      <c r="N102" s="34">
        <f t="shared" si="81"/>
        <v>6.425999999999999</v>
      </c>
      <c r="O102" s="115">
        <v>126</v>
      </c>
      <c r="P102" s="47">
        <f>O102*0.051</f>
        <v>6.425999999999999</v>
      </c>
      <c r="Q102" s="48">
        <f>J102*1000/D101</f>
        <v>105.03333333333335</v>
      </c>
      <c r="R102" s="48">
        <f>K102*1000/D101</f>
        <v>105.03333333333335</v>
      </c>
      <c r="S102" s="48">
        <f>L102*1000/D101</f>
        <v>105.03333333333335</v>
      </c>
      <c r="T102" s="47">
        <f t="shared" si="78"/>
        <v>0</v>
      </c>
      <c r="U102" s="47">
        <f t="shared" si="79"/>
        <v>0</v>
      </c>
      <c r="V102" s="63">
        <f t="shared" si="85"/>
        <v>0</v>
      </c>
    </row>
    <row r="103" spans="1:22" ht="12.75">
      <c r="A103" s="163"/>
      <c r="B103" s="29">
        <v>99</v>
      </c>
      <c r="C103" s="56" t="s">
        <v>137</v>
      </c>
      <c r="D103" s="33">
        <v>45</v>
      </c>
      <c r="E103" s="33">
        <v>1991</v>
      </c>
      <c r="F103" s="33">
        <v>2321.73</v>
      </c>
      <c r="G103" s="33">
        <v>2321.73</v>
      </c>
      <c r="H103" s="48">
        <v>6.58</v>
      </c>
      <c r="I103" s="48">
        <v>2.91</v>
      </c>
      <c r="J103" s="48">
        <v>3.67</v>
      </c>
      <c r="K103" s="48">
        <f>H103-N103</f>
        <v>3.4654000000000003</v>
      </c>
      <c r="L103" s="48">
        <f>H103-P103</f>
        <v>3.5201740000000004</v>
      </c>
      <c r="M103" s="48">
        <v>58</v>
      </c>
      <c r="N103" s="48">
        <f>M103*0.0537</f>
        <v>3.1146</v>
      </c>
      <c r="O103" s="48">
        <v>56.98</v>
      </c>
      <c r="P103" s="48">
        <f>O103*0.0537</f>
        <v>3.0598259999999997</v>
      </c>
      <c r="Q103" s="48">
        <f aca="true" t="shared" si="86" ref="Q103:Q150">J103*1000/D103</f>
        <v>81.55555555555556</v>
      </c>
      <c r="R103" s="48">
        <f aca="true" t="shared" si="87" ref="R103:R150">K103*1000/D103</f>
        <v>77.00888888888889</v>
      </c>
      <c r="S103" s="48">
        <f aca="true" t="shared" si="88" ref="S103:S150">L103*1000/D103</f>
        <v>78.2260888888889</v>
      </c>
      <c r="T103" s="47">
        <f t="shared" si="78"/>
        <v>-0.14982599999999957</v>
      </c>
      <c r="U103" s="47">
        <f t="shared" si="79"/>
        <v>0.0547740000000001</v>
      </c>
      <c r="V103" s="141">
        <f t="shared" si="85"/>
        <v>-1.0200000000000031</v>
      </c>
    </row>
    <row r="104" spans="1:22" ht="12.75">
      <c r="A104" s="163"/>
      <c r="B104" s="29">
        <v>100</v>
      </c>
      <c r="C104" s="56" t="s">
        <v>138</v>
      </c>
      <c r="D104" s="33">
        <v>44</v>
      </c>
      <c r="E104" s="33">
        <v>1975</v>
      </c>
      <c r="F104" s="33">
        <v>2245.79</v>
      </c>
      <c r="G104" s="33">
        <v>2245.79</v>
      </c>
      <c r="H104" s="48">
        <v>6.8</v>
      </c>
      <c r="I104" s="48">
        <v>3.21</v>
      </c>
      <c r="J104" s="48">
        <v>3.59</v>
      </c>
      <c r="K104" s="48">
        <f>H104-N104</f>
        <v>3.4706</v>
      </c>
      <c r="L104" s="48">
        <f>H104-P104</f>
        <v>3.5919619999999997</v>
      </c>
      <c r="M104" s="48">
        <v>62</v>
      </c>
      <c r="N104" s="48">
        <f>M104*0.0537</f>
        <v>3.3293999999999997</v>
      </c>
      <c r="O104" s="48">
        <v>59.74</v>
      </c>
      <c r="P104" s="48">
        <f>O104*0.0537</f>
        <v>3.208038</v>
      </c>
      <c r="Q104" s="48">
        <f t="shared" si="86"/>
        <v>81.5909090909091</v>
      </c>
      <c r="R104" s="48">
        <f t="shared" si="87"/>
        <v>78.87727272727273</v>
      </c>
      <c r="S104" s="48">
        <f t="shared" si="88"/>
        <v>81.6355</v>
      </c>
      <c r="T104" s="47">
        <f t="shared" si="78"/>
        <v>0.0019619999999997972</v>
      </c>
      <c r="U104" s="47">
        <f t="shared" si="79"/>
        <v>0.12136199999999953</v>
      </c>
      <c r="V104" s="141">
        <f t="shared" si="85"/>
        <v>-2.259999999999998</v>
      </c>
    </row>
    <row r="105" spans="1:22" ht="12.75">
      <c r="A105" s="163"/>
      <c r="B105" s="29">
        <v>101</v>
      </c>
      <c r="C105" s="56" t="s">
        <v>192</v>
      </c>
      <c r="D105" s="33">
        <v>40</v>
      </c>
      <c r="E105" s="33">
        <v>1982</v>
      </c>
      <c r="F105" s="48">
        <v>2278.82</v>
      </c>
      <c r="G105" s="48">
        <v>2160.52</v>
      </c>
      <c r="H105" s="34">
        <v>7.799</v>
      </c>
      <c r="I105" s="47">
        <f aca="true" t="shared" si="89" ref="I105:I131">H105</f>
        <v>7.799</v>
      </c>
      <c r="J105" s="47">
        <v>5.0639</v>
      </c>
      <c r="K105" s="47">
        <f aca="true" t="shared" si="90" ref="K105:K150">I105-N105</f>
        <v>4.627820000000001</v>
      </c>
      <c r="L105" s="47">
        <f aca="true" t="shared" si="91" ref="L105:L150">I105-P105</f>
        <v>5.0638700000000005</v>
      </c>
      <c r="M105" s="48">
        <v>62.18</v>
      </c>
      <c r="N105" s="34">
        <f aca="true" t="shared" si="92" ref="N105:N150">M105*0.051</f>
        <v>3.1711799999999997</v>
      </c>
      <c r="O105" s="48">
        <v>53.63</v>
      </c>
      <c r="P105" s="47">
        <f aca="true" t="shared" si="93" ref="P105:P141">O105*0.051</f>
        <v>2.73513</v>
      </c>
      <c r="Q105" s="48">
        <f t="shared" si="86"/>
        <v>126.59750000000001</v>
      </c>
      <c r="R105" s="48">
        <f t="shared" si="87"/>
        <v>115.69550000000001</v>
      </c>
      <c r="S105" s="48">
        <f t="shared" si="88"/>
        <v>126.59675000000001</v>
      </c>
      <c r="T105" s="47">
        <f t="shared" si="78"/>
        <v>-2.9999999999752447E-05</v>
      </c>
      <c r="U105" s="47">
        <f t="shared" si="79"/>
        <v>0.4360499999999998</v>
      </c>
      <c r="V105" s="63">
        <f t="shared" si="85"/>
        <v>-8.549999999999997</v>
      </c>
    </row>
    <row r="106" spans="1:22" ht="12.75">
      <c r="A106" s="163"/>
      <c r="B106" s="29">
        <v>102</v>
      </c>
      <c r="C106" s="56" t="s">
        <v>194</v>
      </c>
      <c r="D106" s="33">
        <v>50</v>
      </c>
      <c r="E106" s="33">
        <v>1974</v>
      </c>
      <c r="F106" s="48">
        <v>2591.85</v>
      </c>
      <c r="G106" s="48">
        <v>2591.85</v>
      </c>
      <c r="H106" s="34">
        <v>7.359</v>
      </c>
      <c r="I106" s="47">
        <f t="shared" si="89"/>
        <v>7.359</v>
      </c>
      <c r="J106" s="47">
        <v>4.146</v>
      </c>
      <c r="K106" s="47">
        <f t="shared" si="90"/>
        <v>3.6870000000000003</v>
      </c>
      <c r="L106" s="47">
        <f t="shared" si="91"/>
        <v>4.146000000000001</v>
      </c>
      <c r="M106" s="48">
        <v>72</v>
      </c>
      <c r="N106" s="34">
        <f t="shared" si="92"/>
        <v>3.6719999999999997</v>
      </c>
      <c r="O106" s="48">
        <v>63</v>
      </c>
      <c r="P106" s="47">
        <f t="shared" si="93"/>
        <v>3.2129999999999996</v>
      </c>
      <c r="Q106" s="48">
        <f t="shared" si="86"/>
        <v>82.92</v>
      </c>
      <c r="R106" s="48">
        <f t="shared" si="87"/>
        <v>73.74000000000001</v>
      </c>
      <c r="S106" s="48">
        <f t="shared" si="88"/>
        <v>82.92000000000002</v>
      </c>
      <c r="T106" s="47">
        <f t="shared" si="78"/>
        <v>0</v>
      </c>
      <c r="U106" s="47">
        <f t="shared" si="79"/>
        <v>0.4590000000000001</v>
      </c>
      <c r="V106" s="63">
        <f t="shared" si="85"/>
        <v>-9</v>
      </c>
    </row>
    <row r="107" spans="1:22" ht="12.75">
      <c r="A107" s="163"/>
      <c r="B107" s="29">
        <v>103</v>
      </c>
      <c r="C107" s="56" t="s">
        <v>195</v>
      </c>
      <c r="D107" s="33">
        <v>40</v>
      </c>
      <c r="E107" s="33">
        <v>1987</v>
      </c>
      <c r="F107" s="48">
        <v>2280.42</v>
      </c>
      <c r="G107" s="48">
        <v>2280.42</v>
      </c>
      <c r="H107" s="34">
        <v>8.359</v>
      </c>
      <c r="I107" s="47">
        <f t="shared" si="89"/>
        <v>8.359</v>
      </c>
      <c r="J107" s="34">
        <v>5.095</v>
      </c>
      <c r="K107" s="47">
        <f t="shared" si="90"/>
        <v>4.789</v>
      </c>
      <c r="L107" s="47">
        <f t="shared" si="91"/>
        <v>5.095000000000001</v>
      </c>
      <c r="M107" s="47">
        <v>70</v>
      </c>
      <c r="N107" s="34">
        <f t="shared" si="92"/>
        <v>3.57</v>
      </c>
      <c r="O107" s="47">
        <v>64</v>
      </c>
      <c r="P107" s="47">
        <f t="shared" si="93"/>
        <v>3.264</v>
      </c>
      <c r="Q107" s="48">
        <f t="shared" si="86"/>
        <v>127.375</v>
      </c>
      <c r="R107" s="48">
        <f t="shared" si="87"/>
        <v>119.725</v>
      </c>
      <c r="S107" s="48">
        <f t="shared" si="88"/>
        <v>127.37500000000003</v>
      </c>
      <c r="T107" s="47">
        <f t="shared" si="78"/>
        <v>0</v>
      </c>
      <c r="U107" s="47">
        <f t="shared" si="79"/>
        <v>0.30600000000000005</v>
      </c>
      <c r="V107" s="63">
        <f t="shared" si="85"/>
        <v>-6</v>
      </c>
    </row>
    <row r="108" spans="1:22" ht="12.75">
      <c r="A108" s="163"/>
      <c r="B108" s="29">
        <v>104</v>
      </c>
      <c r="C108" s="56" t="s">
        <v>196</v>
      </c>
      <c r="D108" s="33">
        <v>40</v>
      </c>
      <c r="E108" s="33">
        <v>1981</v>
      </c>
      <c r="F108" s="48">
        <v>2251.3</v>
      </c>
      <c r="G108" s="48">
        <v>2251.3</v>
      </c>
      <c r="H108" s="48">
        <v>7.962</v>
      </c>
      <c r="I108" s="47">
        <f t="shared" si="89"/>
        <v>7.962</v>
      </c>
      <c r="J108" s="48">
        <v>4.749</v>
      </c>
      <c r="K108" s="47">
        <f t="shared" si="90"/>
        <v>3.933</v>
      </c>
      <c r="L108" s="47">
        <f t="shared" si="91"/>
        <v>4.7490000000000006</v>
      </c>
      <c r="M108" s="48">
        <v>79</v>
      </c>
      <c r="N108" s="34">
        <f t="shared" si="92"/>
        <v>4.029</v>
      </c>
      <c r="O108" s="48">
        <v>63</v>
      </c>
      <c r="P108" s="47">
        <f t="shared" si="93"/>
        <v>3.2129999999999996</v>
      </c>
      <c r="Q108" s="48">
        <f t="shared" si="86"/>
        <v>118.725</v>
      </c>
      <c r="R108" s="48">
        <f t="shared" si="87"/>
        <v>98.325</v>
      </c>
      <c r="S108" s="48">
        <f t="shared" si="88"/>
        <v>118.72500000000002</v>
      </c>
      <c r="T108" s="47">
        <f t="shared" si="78"/>
        <v>0</v>
      </c>
      <c r="U108" s="47">
        <f t="shared" si="79"/>
        <v>0.8160000000000003</v>
      </c>
      <c r="V108" s="63">
        <f t="shared" si="85"/>
        <v>-16</v>
      </c>
    </row>
    <row r="109" spans="1:22" ht="12.75">
      <c r="A109" s="163"/>
      <c r="B109" s="29">
        <v>105</v>
      </c>
      <c r="C109" s="56" t="s">
        <v>198</v>
      </c>
      <c r="D109" s="33">
        <v>19</v>
      </c>
      <c r="E109" s="33">
        <v>1984</v>
      </c>
      <c r="F109" s="48">
        <v>1053.81</v>
      </c>
      <c r="G109" s="48">
        <v>994.89</v>
      </c>
      <c r="H109" s="48">
        <v>3.43</v>
      </c>
      <c r="I109" s="47">
        <f t="shared" si="89"/>
        <v>3.43</v>
      </c>
      <c r="J109" s="48">
        <v>2.257</v>
      </c>
      <c r="K109" s="47">
        <f t="shared" si="90"/>
        <v>1.4920000000000002</v>
      </c>
      <c r="L109" s="47">
        <f t="shared" si="91"/>
        <v>2.2570000000000006</v>
      </c>
      <c r="M109" s="48">
        <v>38</v>
      </c>
      <c r="N109" s="34">
        <f t="shared" si="92"/>
        <v>1.938</v>
      </c>
      <c r="O109" s="48">
        <v>23</v>
      </c>
      <c r="P109" s="47">
        <f t="shared" si="93"/>
        <v>1.1729999999999998</v>
      </c>
      <c r="Q109" s="48">
        <f t="shared" si="86"/>
        <v>118.78947368421052</v>
      </c>
      <c r="R109" s="48">
        <f t="shared" si="87"/>
        <v>78.5263157894737</v>
      </c>
      <c r="S109" s="48">
        <f t="shared" si="88"/>
        <v>118.78947368421055</v>
      </c>
      <c r="T109" s="47">
        <f t="shared" si="78"/>
        <v>0</v>
      </c>
      <c r="U109" s="47">
        <f t="shared" si="79"/>
        <v>0.7650000000000001</v>
      </c>
      <c r="V109" s="63">
        <f t="shared" si="85"/>
        <v>-15</v>
      </c>
    </row>
    <row r="110" spans="1:22" ht="12.75">
      <c r="A110" s="163"/>
      <c r="B110" s="29">
        <v>106</v>
      </c>
      <c r="C110" s="56" t="s">
        <v>199</v>
      </c>
      <c r="D110" s="33">
        <v>40</v>
      </c>
      <c r="E110" s="33">
        <v>1983</v>
      </c>
      <c r="F110" s="48">
        <v>2254.6</v>
      </c>
      <c r="G110" s="48">
        <v>2254.6</v>
      </c>
      <c r="H110" s="48">
        <v>8.425</v>
      </c>
      <c r="I110" s="47">
        <f t="shared" si="89"/>
        <v>8.425</v>
      </c>
      <c r="J110" s="48">
        <v>5.926</v>
      </c>
      <c r="K110" s="47">
        <f t="shared" si="90"/>
        <v>5.569000000000001</v>
      </c>
      <c r="L110" s="47">
        <f t="shared" si="91"/>
        <v>5.926000000000001</v>
      </c>
      <c r="M110" s="48">
        <v>56</v>
      </c>
      <c r="N110" s="34">
        <f t="shared" si="92"/>
        <v>2.856</v>
      </c>
      <c r="O110" s="48">
        <v>49</v>
      </c>
      <c r="P110" s="47">
        <f t="shared" si="93"/>
        <v>2.4989999999999997</v>
      </c>
      <c r="Q110" s="48">
        <f t="shared" si="86"/>
        <v>148.15</v>
      </c>
      <c r="R110" s="48">
        <f t="shared" si="87"/>
        <v>139.22500000000002</v>
      </c>
      <c r="S110" s="48">
        <f t="shared" si="88"/>
        <v>148.15000000000003</v>
      </c>
      <c r="T110" s="47">
        <f t="shared" si="78"/>
        <v>0</v>
      </c>
      <c r="U110" s="47">
        <f t="shared" si="79"/>
        <v>0.3570000000000002</v>
      </c>
      <c r="V110" s="63">
        <f t="shared" si="85"/>
        <v>-7</v>
      </c>
    </row>
    <row r="111" spans="1:22" ht="12.75">
      <c r="A111" s="163"/>
      <c r="B111" s="29">
        <v>107</v>
      </c>
      <c r="C111" s="56" t="s">
        <v>200</v>
      </c>
      <c r="D111" s="33">
        <v>40</v>
      </c>
      <c r="E111" s="33">
        <v>1984</v>
      </c>
      <c r="F111" s="48">
        <v>2269.42</v>
      </c>
      <c r="G111" s="48">
        <v>2269.42</v>
      </c>
      <c r="H111" s="47">
        <v>8.361</v>
      </c>
      <c r="I111" s="47">
        <f t="shared" si="89"/>
        <v>8.361</v>
      </c>
      <c r="J111" s="47">
        <v>5.148</v>
      </c>
      <c r="K111" s="47">
        <f t="shared" si="90"/>
        <v>4.8420000000000005</v>
      </c>
      <c r="L111" s="47">
        <f t="shared" si="91"/>
        <v>5.1480000000000015</v>
      </c>
      <c r="M111" s="47">
        <v>69</v>
      </c>
      <c r="N111" s="34">
        <f t="shared" si="92"/>
        <v>3.5189999999999997</v>
      </c>
      <c r="O111" s="47">
        <v>63</v>
      </c>
      <c r="P111" s="47">
        <f t="shared" si="93"/>
        <v>3.2129999999999996</v>
      </c>
      <c r="Q111" s="48">
        <f t="shared" si="86"/>
        <v>128.7</v>
      </c>
      <c r="R111" s="48">
        <f t="shared" si="87"/>
        <v>121.05000000000003</v>
      </c>
      <c r="S111" s="48">
        <f t="shared" si="88"/>
        <v>128.70000000000005</v>
      </c>
      <c r="T111" s="47">
        <f t="shared" si="78"/>
        <v>0</v>
      </c>
      <c r="U111" s="47">
        <f t="shared" si="79"/>
        <v>0.30600000000000005</v>
      </c>
      <c r="V111" s="63">
        <f t="shared" si="85"/>
        <v>-6</v>
      </c>
    </row>
    <row r="112" spans="1:22" ht="12.75">
      <c r="A112" s="163"/>
      <c r="B112" s="29">
        <v>108</v>
      </c>
      <c r="C112" s="56" t="s">
        <v>399</v>
      </c>
      <c r="D112" s="33">
        <v>20</v>
      </c>
      <c r="E112" s="33">
        <v>1979</v>
      </c>
      <c r="F112" s="33">
        <v>1062.72</v>
      </c>
      <c r="G112" s="33">
        <v>1062.72</v>
      </c>
      <c r="H112" s="34">
        <v>4.844</v>
      </c>
      <c r="I112" s="47">
        <f t="shared" si="89"/>
        <v>4.844</v>
      </c>
      <c r="J112" s="47">
        <v>3.2</v>
      </c>
      <c r="K112" s="47">
        <f t="shared" si="90"/>
        <v>2.7020000000000004</v>
      </c>
      <c r="L112" s="47">
        <f t="shared" si="91"/>
        <v>1.4270000000000005</v>
      </c>
      <c r="M112" s="47">
        <v>42</v>
      </c>
      <c r="N112" s="34">
        <f t="shared" si="92"/>
        <v>2.142</v>
      </c>
      <c r="O112" s="47">
        <v>67</v>
      </c>
      <c r="P112" s="47">
        <f t="shared" si="93"/>
        <v>3.417</v>
      </c>
      <c r="Q112" s="48">
        <f t="shared" si="86"/>
        <v>160</v>
      </c>
      <c r="R112" s="48">
        <f t="shared" si="87"/>
        <v>135.10000000000002</v>
      </c>
      <c r="S112" s="48">
        <f t="shared" si="88"/>
        <v>71.35000000000002</v>
      </c>
      <c r="T112" s="47">
        <f t="shared" si="78"/>
        <v>-1.7729999999999997</v>
      </c>
      <c r="U112" s="47">
        <f t="shared" si="79"/>
        <v>-1.275</v>
      </c>
      <c r="V112" s="63">
        <f t="shared" si="85"/>
        <v>25</v>
      </c>
    </row>
    <row r="113" spans="1:22" ht="12.75">
      <c r="A113" s="163"/>
      <c r="B113" s="29">
        <v>109</v>
      </c>
      <c r="C113" s="56" t="s">
        <v>400</v>
      </c>
      <c r="D113" s="33">
        <v>22</v>
      </c>
      <c r="E113" s="33">
        <v>1977</v>
      </c>
      <c r="F113" s="33">
        <v>1182.38</v>
      </c>
      <c r="G113" s="33">
        <v>1121.73</v>
      </c>
      <c r="H113" s="34">
        <v>4.887</v>
      </c>
      <c r="I113" s="47">
        <f t="shared" si="89"/>
        <v>4.887</v>
      </c>
      <c r="J113" s="47">
        <v>3.52</v>
      </c>
      <c r="K113" s="47">
        <f t="shared" si="90"/>
        <v>1.5719999999999996</v>
      </c>
      <c r="L113" s="47">
        <f t="shared" si="91"/>
        <v>1.5719999999999996</v>
      </c>
      <c r="M113" s="47">
        <v>65</v>
      </c>
      <c r="N113" s="34">
        <f t="shared" si="92"/>
        <v>3.315</v>
      </c>
      <c r="O113" s="47">
        <v>65</v>
      </c>
      <c r="P113" s="47">
        <f t="shared" si="93"/>
        <v>3.315</v>
      </c>
      <c r="Q113" s="48">
        <f t="shared" si="86"/>
        <v>160</v>
      </c>
      <c r="R113" s="48">
        <f t="shared" si="87"/>
        <v>71.45454545454544</v>
      </c>
      <c r="S113" s="48">
        <f t="shared" si="88"/>
        <v>71.45454545454544</v>
      </c>
      <c r="T113" s="47">
        <f t="shared" si="78"/>
        <v>-1.9480000000000004</v>
      </c>
      <c r="U113" s="47">
        <f t="shared" si="79"/>
        <v>0</v>
      </c>
      <c r="V113" s="63">
        <f t="shared" si="85"/>
        <v>0</v>
      </c>
    </row>
    <row r="114" spans="1:22" ht="12.75">
      <c r="A114" s="163"/>
      <c r="B114" s="29">
        <v>110</v>
      </c>
      <c r="C114" s="56" t="s">
        <v>226</v>
      </c>
      <c r="D114" s="33">
        <v>50</v>
      </c>
      <c r="E114" s="33">
        <v>1971</v>
      </c>
      <c r="F114" s="33">
        <v>2640.68</v>
      </c>
      <c r="G114" s="33">
        <v>2640.68</v>
      </c>
      <c r="H114" s="34">
        <v>9.865</v>
      </c>
      <c r="I114" s="47">
        <f t="shared" si="89"/>
        <v>9.865</v>
      </c>
      <c r="J114" s="47">
        <v>8</v>
      </c>
      <c r="K114" s="47">
        <f t="shared" si="90"/>
        <v>3.9469600000000007</v>
      </c>
      <c r="L114" s="47">
        <f t="shared" si="91"/>
        <v>3.9469600000000007</v>
      </c>
      <c r="M114" s="47">
        <v>116.04</v>
      </c>
      <c r="N114" s="34">
        <f t="shared" si="92"/>
        <v>5.9180399999999995</v>
      </c>
      <c r="O114" s="47">
        <v>116.04</v>
      </c>
      <c r="P114" s="47">
        <f t="shared" si="93"/>
        <v>5.9180399999999995</v>
      </c>
      <c r="Q114" s="48">
        <f t="shared" si="86"/>
        <v>160</v>
      </c>
      <c r="R114" s="48">
        <f t="shared" si="87"/>
        <v>78.93920000000001</v>
      </c>
      <c r="S114" s="48">
        <f t="shared" si="88"/>
        <v>78.93920000000001</v>
      </c>
      <c r="T114" s="47">
        <f t="shared" si="78"/>
        <v>-4.053039999999999</v>
      </c>
      <c r="U114" s="47">
        <f t="shared" si="79"/>
        <v>0</v>
      </c>
      <c r="V114" s="63">
        <f t="shared" si="85"/>
        <v>0</v>
      </c>
    </row>
    <row r="115" spans="1:22" ht="12.75">
      <c r="A115" s="163"/>
      <c r="B115" s="29">
        <v>111</v>
      </c>
      <c r="C115" s="56" t="s">
        <v>228</v>
      </c>
      <c r="D115" s="33">
        <v>29</v>
      </c>
      <c r="E115" s="33"/>
      <c r="F115" s="33">
        <v>1155.18</v>
      </c>
      <c r="G115" s="33">
        <v>1155.18</v>
      </c>
      <c r="H115" s="34">
        <v>6.134</v>
      </c>
      <c r="I115" s="47">
        <f t="shared" si="89"/>
        <v>6.134</v>
      </c>
      <c r="J115" s="47">
        <v>4.64</v>
      </c>
      <c r="K115" s="47">
        <f t="shared" si="90"/>
        <v>2.7170000000000005</v>
      </c>
      <c r="L115" s="47">
        <f t="shared" si="91"/>
        <v>2.4742400000000004</v>
      </c>
      <c r="M115" s="47">
        <v>67</v>
      </c>
      <c r="N115" s="34">
        <f t="shared" si="92"/>
        <v>3.417</v>
      </c>
      <c r="O115" s="47">
        <v>71.76</v>
      </c>
      <c r="P115" s="47">
        <f t="shared" si="93"/>
        <v>3.65976</v>
      </c>
      <c r="Q115" s="48">
        <f t="shared" si="86"/>
        <v>160</v>
      </c>
      <c r="R115" s="48">
        <f t="shared" si="87"/>
        <v>93.68965517241381</v>
      </c>
      <c r="S115" s="48">
        <f t="shared" si="88"/>
        <v>85.31862068965518</v>
      </c>
      <c r="T115" s="47">
        <f t="shared" si="78"/>
        <v>-2.1657599999999992</v>
      </c>
      <c r="U115" s="47">
        <f t="shared" si="79"/>
        <v>-0.2427600000000001</v>
      </c>
      <c r="V115" s="63">
        <f t="shared" si="85"/>
        <v>4.760000000000005</v>
      </c>
    </row>
    <row r="116" spans="1:22" ht="12.75">
      <c r="A116" s="163"/>
      <c r="B116" s="29">
        <v>112</v>
      </c>
      <c r="C116" s="56" t="s">
        <v>224</v>
      </c>
      <c r="D116" s="33">
        <v>50</v>
      </c>
      <c r="E116" s="33">
        <v>1970</v>
      </c>
      <c r="F116" s="47">
        <v>2565.37</v>
      </c>
      <c r="G116" s="47">
        <v>2565.37</v>
      </c>
      <c r="H116" s="34">
        <v>9.129</v>
      </c>
      <c r="I116" s="47">
        <f t="shared" si="89"/>
        <v>9.129</v>
      </c>
      <c r="J116" s="47">
        <v>8</v>
      </c>
      <c r="K116" s="47">
        <f t="shared" si="90"/>
        <v>4.4879999999999995</v>
      </c>
      <c r="L116" s="47">
        <f t="shared" si="91"/>
        <v>4.3248</v>
      </c>
      <c r="M116" s="47">
        <v>91</v>
      </c>
      <c r="N116" s="34">
        <f t="shared" si="92"/>
        <v>4.641</v>
      </c>
      <c r="O116" s="47">
        <v>94.2</v>
      </c>
      <c r="P116" s="47">
        <f t="shared" si="93"/>
        <v>4.8042</v>
      </c>
      <c r="Q116" s="48">
        <f t="shared" si="86"/>
        <v>160</v>
      </c>
      <c r="R116" s="48">
        <f t="shared" si="87"/>
        <v>89.76</v>
      </c>
      <c r="S116" s="48">
        <f t="shared" si="88"/>
        <v>86.49600000000001</v>
      </c>
      <c r="T116" s="47">
        <f t="shared" si="78"/>
        <v>-3.6752000000000002</v>
      </c>
      <c r="U116" s="47">
        <f t="shared" si="79"/>
        <v>-0.1631999999999998</v>
      </c>
      <c r="V116" s="63">
        <f t="shared" si="85"/>
        <v>3.200000000000003</v>
      </c>
    </row>
    <row r="117" spans="1:22" ht="12.75">
      <c r="A117" s="163"/>
      <c r="B117" s="29">
        <v>113</v>
      </c>
      <c r="C117" s="56" t="s">
        <v>401</v>
      </c>
      <c r="D117" s="33">
        <v>38</v>
      </c>
      <c r="E117" s="33">
        <v>1977</v>
      </c>
      <c r="F117" s="33">
        <v>2051.81</v>
      </c>
      <c r="G117" s="33">
        <v>2051.81</v>
      </c>
      <c r="H117" s="48">
        <v>8.231</v>
      </c>
      <c r="I117" s="47">
        <f t="shared" si="89"/>
        <v>8.231</v>
      </c>
      <c r="J117" s="47">
        <v>6.08</v>
      </c>
      <c r="K117" s="47">
        <f t="shared" si="90"/>
        <v>3.4104800000000006</v>
      </c>
      <c r="L117" s="47">
        <f t="shared" si="91"/>
        <v>3.4104800000000006</v>
      </c>
      <c r="M117" s="47">
        <v>94.52</v>
      </c>
      <c r="N117" s="34">
        <f t="shared" si="92"/>
        <v>4.820519999999999</v>
      </c>
      <c r="O117" s="47">
        <v>94.52</v>
      </c>
      <c r="P117" s="47">
        <f t="shared" si="93"/>
        <v>4.820519999999999</v>
      </c>
      <c r="Q117" s="48">
        <f t="shared" si="86"/>
        <v>160</v>
      </c>
      <c r="R117" s="48">
        <f t="shared" si="87"/>
        <v>89.74947368421054</v>
      </c>
      <c r="S117" s="48">
        <f t="shared" si="88"/>
        <v>89.74947368421054</v>
      </c>
      <c r="T117" s="47">
        <f t="shared" si="78"/>
        <v>-2.6695199999999994</v>
      </c>
      <c r="U117" s="47">
        <f t="shared" si="79"/>
        <v>0</v>
      </c>
      <c r="V117" s="63">
        <f t="shared" si="85"/>
        <v>0</v>
      </c>
    </row>
    <row r="118" spans="1:22" ht="12.75">
      <c r="A118" s="163"/>
      <c r="B118" s="29">
        <v>114</v>
      </c>
      <c r="C118" s="56" t="s">
        <v>402</v>
      </c>
      <c r="D118" s="33">
        <v>30</v>
      </c>
      <c r="E118" s="33">
        <v>1994</v>
      </c>
      <c r="F118" s="33">
        <v>1911.17</v>
      </c>
      <c r="G118" s="33">
        <v>1911.17</v>
      </c>
      <c r="H118" s="48">
        <v>7.8</v>
      </c>
      <c r="I118" s="47">
        <f t="shared" si="89"/>
        <v>7.8</v>
      </c>
      <c r="J118" s="47">
        <v>4.8</v>
      </c>
      <c r="K118" s="47">
        <f t="shared" si="90"/>
        <v>2.7</v>
      </c>
      <c r="L118" s="47">
        <f t="shared" si="91"/>
        <v>2.7</v>
      </c>
      <c r="M118" s="47">
        <v>100</v>
      </c>
      <c r="N118" s="34">
        <f t="shared" si="92"/>
        <v>5.1</v>
      </c>
      <c r="O118" s="47">
        <v>100</v>
      </c>
      <c r="P118" s="47">
        <f t="shared" si="93"/>
        <v>5.1</v>
      </c>
      <c r="Q118" s="48">
        <f t="shared" si="86"/>
        <v>160</v>
      </c>
      <c r="R118" s="48">
        <f t="shared" si="87"/>
        <v>90</v>
      </c>
      <c r="S118" s="48">
        <f t="shared" si="88"/>
        <v>90</v>
      </c>
      <c r="T118" s="47">
        <f t="shared" si="78"/>
        <v>-2.0999999999999996</v>
      </c>
      <c r="U118" s="47">
        <f t="shared" si="79"/>
        <v>0</v>
      </c>
      <c r="V118" s="63">
        <f t="shared" si="85"/>
        <v>0</v>
      </c>
    </row>
    <row r="119" spans="1:22" ht="12.75">
      <c r="A119" s="163"/>
      <c r="B119" s="29">
        <v>115</v>
      </c>
      <c r="C119" s="56" t="s">
        <v>403</v>
      </c>
      <c r="D119" s="33">
        <v>9</v>
      </c>
      <c r="E119" s="33"/>
      <c r="F119" s="33">
        <v>530.1</v>
      </c>
      <c r="G119" s="33">
        <v>530.1</v>
      </c>
      <c r="H119" s="48">
        <v>1.887</v>
      </c>
      <c r="I119" s="47">
        <f t="shared" si="89"/>
        <v>1.887</v>
      </c>
      <c r="J119" s="47">
        <v>1.44</v>
      </c>
      <c r="K119" s="47">
        <f t="shared" si="90"/>
        <v>0.8160000000000001</v>
      </c>
      <c r="L119" s="47">
        <f t="shared" si="91"/>
        <v>0.8160000000000001</v>
      </c>
      <c r="M119" s="47">
        <v>21</v>
      </c>
      <c r="N119" s="34">
        <f t="shared" si="92"/>
        <v>1.071</v>
      </c>
      <c r="O119" s="47">
        <v>21</v>
      </c>
      <c r="P119" s="47">
        <f t="shared" si="93"/>
        <v>1.071</v>
      </c>
      <c r="Q119" s="48">
        <f t="shared" si="86"/>
        <v>160</v>
      </c>
      <c r="R119" s="48">
        <f t="shared" si="87"/>
        <v>90.66666666666669</v>
      </c>
      <c r="S119" s="48">
        <f t="shared" si="88"/>
        <v>90.66666666666669</v>
      </c>
      <c r="T119" s="47">
        <f t="shared" si="78"/>
        <v>-0.6239999999999999</v>
      </c>
      <c r="U119" s="47">
        <f t="shared" si="79"/>
        <v>0</v>
      </c>
      <c r="V119" s="63">
        <f t="shared" si="85"/>
        <v>0</v>
      </c>
    </row>
    <row r="120" spans="1:22" ht="12.75">
      <c r="A120" s="163"/>
      <c r="B120" s="29">
        <v>116</v>
      </c>
      <c r="C120" s="56" t="s">
        <v>404</v>
      </c>
      <c r="D120" s="33">
        <v>9</v>
      </c>
      <c r="E120" s="33">
        <v>1989</v>
      </c>
      <c r="F120" s="33">
        <v>596.79</v>
      </c>
      <c r="G120" s="33">
        <v>596.79</v>
      </c>
      <c r="H120" s="48">
        <v>2.466</v>
      </c>
      <c r="I120" s="47">
        <f t="shared" si="89"/>
        <v>2.466</v>
      </c>
      <c r="J120" s="47">
        <v>1.44</v>
      </c>
      <c r="K120" s="47">
        <f t="shared" si="90"/>
        <v>1.1910000000000003</v>
      </c>
      <c r="L120" s="47">
        <f t="shared" si="91"/>
        <v>0.8595000000000004</v>
      </c>
      <c r="M120" s="47">
        <v>25</v>
      </c>
      <c r="N120" s="34">
        <f t="shared" si="92"/>
        <v>1.275</v>
      </c>
      <c r="O120" s="47">
        <v>31.5</v>
      </c>
      <c r="P120" s="47">
        <f t="shared" si="93"/>
        <v>1.6064999999999998</v>
      </c>
      <c r="Q120" s="48">
        <f t="shared" si="86"/>
        <v>160</v>
      </c>
      <c r="R120" s="48">
        <f t="shared" si="87"/>
        <v>132.33333333333337</v>
      </c>
      <c r="S120" s="48">
        <f t="shared" si="88"/>
        <v>95.50000000000004</v>
      </c>
      <c r="T120" s="47">
        <f t="shared" si="78"/>
        <v>-0.5804999999999996</v>
      </c>
      <c r="U120" s="47">
        <f t="shared" si="79"/>
        <v>-0.3314999999999999</v>
      </c>
      <c r="V120" s="63">
        <f t="shared" si="85"/>
        <v>6.5</v>
      </c>
    </row>
    <row r="121" spans="1:22" ht="12.75">
      <c r="A121" s="163"/>
      <c r="B121" s="29">
        <v>117</v>
      </c>
      <c r="C121" s="56" t="s">
        <v>405</v>
      </c>
      <c r="D121" s="33">
        <v>16</v>
      </c>
      <c r="E121" s="33">
        <v>1982</v>
      </c>
      <c r="F121" s="47">
        <v>1150.52</v>
      </c>
      <c r="G121" s="47">
        <v>1150.52</v>
      </c>
      <c r="H121" s="47">
        <v>4.155</v>
      </c>
      <c r="I121" s="47">
        <f t="shared" si="89"/>
        <v>4.155</v>
      </c>
      <c r="J121" s="47">
        <v>2.56</v>
      </c>
      <c r="K121" s="47">
        <f t="shared" si="90"/>
        <v>1.3500000000000005</v>
      </c>
      <c r="L121" s="47">
        <f t="shared" si="91"/>
        <v>1.5285000000000006</v>
      </c>
      <c r="M121" s="47">
        <v>55</v>
      </c>
      <c r="N121" s="34">
        <f t="shared" si="92"/>
        <v>2.8049999999999997</v>
      </c>
      <c r="O121" s="47">
        <v>51.5</v>
      </c>
      <c r="P121" s="47">
        <f t="shared" si="93"/>
        <v>2.6264999999999996</v>
      </c>
      <c r="Q121" s="48">
        <f t="shared" si="86"/>
        <v>160</v>
      </c>
      <c r="R121" s="48">
        <f t="shared" si="87"/>
        <v>84.37500000000003</v>
      </c>
      <c r="S121" s="48">
        <f t="shared" si="88"/>
        <v>95.53125000000004</v>
      </c>
      <c r="T121" s="47">
        <f t="shared" si="78"/>
        <v>-1.0314999999999994</v>
      </c>
      <c r="U121" s="47">
        <f t="shared" si="79"/>
        <v>0.1785000000000001</v>
      </c>
      <c r="V121" s="63">
        <f t="shared" si="85"/>
        <v>-3.5</v>
      </c>
    </row>
    <row r="122" spans="1:22" ht="12.75">
      <c r="A122" s="163"/>
      <c r="B122" s="29">
        <v>118</v>
      </c>
      <c r="C122" s="125" t="s">
        <v>435</v>
      </c>
      <c r="D122" s="126">
        <v>49</v>
      </c>
      <c r="E122" s="33">
        <v>1984</v>
      </c>
      <c r="F122" s="127">
        <v>2586</v>
      </c>
      <c r="G122" s="127">
        <v>2521.39</v>
      </c>
      <c r="H122" s="128">
        <v>10.374680000000001</v>
      </c>
      <c r="I122" s="47">
        <f t="shared" si="89"/>
        <v>10.374680000000001</v>
      </c>
      <c r="J122" s="48">
        <v>7.84</v>
      </c>
      <c r="K122" s="47">
        <f t="shared" si="90"/>
        <v>6.243680000000002</v>
      </c>
      <c r="L122" s="47">
        <f t="shared" si="91"/>
        <v>4.764680000000002</v>
      </c>
      <c r="M122" s="47" t="s">
        <v>436</v>
      </c>
      <c r="N122" s="34">
        <f t="shared" si="92"/>
        <v>4.130999999999999</v>
      </c>
      <c r="O122" s="47">
        <v>110</v>
      </c>
      <c r="P122" s="47">
        <f t="shared" si="93"/>
        <v>5.609999999999999</v>
      </c>
      <c r="Q122" s="48">
        <f t="shared" si="86"/>
        <v>160</v>
      </c>
      <c r="R122" s="48">
        <f t="shared" si="87"/>
        <v>127.42204081632657</v>
      </c>
      <c r="S122" s="48">
        <f t="shared" si="88"/>
        <v>97.23836734693882</v>
      </c>
      <c r="T122" s="47">
        <f t="shared" si="78"/>
        <v>-3.075319999999998</v>
      </c>
      <c r="U122" s="47">
        <f t="shared" si="79"/>
        <v>-1.479</v>
      </c>
      <c r="V122" s="63">
        <f t="shared" si="85"/>
        <v>29</v>
      </c>
    </row>
    <row r="123" spans="1:22" ht="12.75">
      <c r="A123" s="163"/>
      <c r="B123" s="29">
        <v>119</v>
      </c>
      <c r="C123" s="125" t="s">
        <v>162</v>
      </c>
      <c r="D123" s="126">
        <v>48</v>
      </c>
      <c r="E123" s="33">
        <v>1995</v>
      </c>
      <c r="F123" s="127">
        <v>2596.85</v>
      </c>
      <c r="G123" s="127">
        <v>2596.85</v>
      </c>
      <c r="H123" s="128">
        <v>10.383</v>
      </c>
      <c r="I123" s="47">
        <f t="shared" si="89"/>
        <v>10.383</v>
      </c>
      <c r="J123" s="48">
        <v>7.68</v>
      </c>
      <c r="K123" s="47">
        <f t="shared" si="90"/>
        <v>5.486999999999999</v>
      </c>
      <c r="L123" s="47">
        <f t="shared" si="91"/>
        <v>4.824</v>
      </c>
      <c r="M123" s="48" t="s">
        <v>437</v>
      </c>
      <c r="N123" s="34">
        <f t="shared" si="92"/>
        <v>4.896</v>
      </c>
      <c r="O123" s="48">
        <v>109</v>
      </c>
      <c r="P123" s="47">
        <f t="shared" si="93"/>
        <v>5.558999999999999</v>
      </c>
      <c r="Q123" s="48">
        <f t="shared" si="86"/>
        <v>160</v>
      </c>
      <c r="R123" s="48">
        <f t="shared" si="87"/>
        <v>114.31249999999999</v>
      </c>
      <c r="S123" s="48">
        <f t="shared" si="88"/>
        <v>100.5</v>
      </c>
      <c r="T123" s="47">
        <f t="shared" si="78"/>
        <v>-2.856</v>
      </c>
      <c r="U123" s="47">
        <f t="shared" si="79"/>
        <v>-0.6629999999999994</v>
      </c>
      <c r="V123" s="63">
        <f t="shared" si="85"/>
        <v>13</v>
      </c>
    </row>
    <row r="124" spans="1:22" ht="12.75">
      <c r="A124" s="163"/>
      <c r="B124" s="29">
        <v>120</v>
      </c>
      <c r="C124" s="125" t="s">
        <v>438</v>
      </c>
      <c r="D124" s="126">
        <v>65</v>
      </c>
      <c r="E124" s="33">
        <v>1992</v>
      </c>
      <c r="F124" s="127">
        <v>3575.98</v>
      </c>
      <c r="G124" s="127">
        <v>3525.71</v>
      </c>
      <c r="H124" s="128">
        <v>13.374742999999999</v>
      </c>
      <c r="I124" s="47">
        <f t="shared" si="89"/>
        <v>13.374742999999999</v>
      </c>
      <c r="J124" s="48">
        <v>10.4</v>
      </c>
      <c r="K124" s="47">
        <f t="shared" si="90"/>
        <v>7.662742999999999</v>
      </c>
      <c r="L124" s="47">
        <f t="shared" si="91"/>
        <v>6.897742999999999</v>
      </c>
      <c r="M124" s="48" t="s">
        <v>439</v>
      </c>
      <c r="N124" s="34">
        <f t="shared" si="92"/>
        <v>5.712</v>
      </c>
      <c r="O124" s="48">
        <v>127</v>
      </c>
      <c r="P124" s="47">
        <f t="shared" si="93"/>
        <v>6.476999999999999</v>
      </c>
      <c r="Q124" s="48">
        <f t="shared" si="86"/>
        <v>160</v>
      </c>
      <c r="R124" s="48">
        <f t="shared" si="87"/>
        <v>117.88835384615382</v>
      </c>
      <c r="S124" s="48">
        <f t="shared" si="88"/>
        <v>106.11912307692307</v>
      </c>
      <c r="T124" s="47">
        <f t="shared" si="78"/>
        <v>-3.502257000000001</v>
      </c>
      <c r="U124" s="47">
        <f t="shared" si="79"/>
        <v>-0.7649999999999997</v>
      </c>
      <c r="V124" s="63">
        <f t="shared" si="85"/>
        <v>15</v>
      </c>
    </row>
    <row r="125" spans="1:22" ht="12.75">
      <c r="A125" s="163"/>
      <c r="B125" s="29">
        <v>121</v>
      </c>
      <c r="C125" s="125" t="s">
        <v>160</v>
      </c>
      <c r="D125" s="126">
        <v>25</v>
      </c>
      <c r="E125" s="33">
        <v>1993</v>
      </c>
      <c r="F125" s="127">
        <v>1334.51</v>
      </c>
      <c r="G125" s="127">
        <v>1334.51</v>
      </c>
      <c r="H125" s="128">
        <v>5.9</v>
      </c>
      <c r="I125" s="47">
        <f t="shared" si="89"/>
        <v>5.9</v>
      </c>
      <c r="J125" s="48">
        <v>4</v>
      </c>
      <c r="K125" s="47">
        <f t="shared" si="90"/>
        <v>2.4320000000000004</v>
      </c>
      <c r="L125" s="47">
        <f t="shared" si="91"/>
        <v>2.6360000000000006</v>
      </c>
      <c r="M125" s="48" t="s">
        <v>440</v>
      </c>
      <c r="N125" s="34">
        <f t="shared" si="92"/>
        <v>3.468</v>
      </c>
      <c r="O125" s="48">
        <v>64</v>
      </c>
      <c r="P125" s="47">
        <f t="shared" si="93"/>
        <v>3.264</v>
      </c>
      <c r="Q125" s="48">
        <f t="shared" si="86"/>
        <v>160</v>
      </c>
      <c r="R125" s="48">
        <f t="shared" si="87"/>
        <v>97.28000000000002</v>
      </c>
      <c r="S125" s="48">
        <f t="shared" si="88"/>
        <v>105.44000000000001</v>
      </c>
      <c r="T125" s="47">
        <f t="shared" si="78"/>
        <v>-1.3639999999999994</v>
      </c>
      <c r="U125" s="47">
        <f t="shared" si="79"/>
        <v>0.20400000000000018</v>
      </c>
      <c r="V125" s="63">
        <f t="shared" si="85"/>
        <v>-4</v>
      </c>
    </row>
    <row r="126" spans="1:22" ht="12.75">
      <c r="A126" s="163"/>
      <c r="B126" s="29">
        <v>122</v>
      </c>
      <c r="C126" s="125" t="s">
        <v>441</v>
      </c>
      <c r="D126" s="126">
        <v>46</v>
      </c>
      <c r="E126" s="33">
        <v>1980</v>
      </c>
      <c r="F126" s="127">
        <v>2202.13</v>
      </c>
      <c r="G126" s="127">
        <v>2202.13</v>
      </c>
      <c r="H126" s="128">
        <v>9.395086000000001</v>
      </c>
      <c r="I126" s="47">
        <f t="shared" si="89"/>
        <v>9.395086000000001</v>
      </c>
      <c r="J126" s="48">
        <v>7.36</v>
      </c>
      <c r="K126" s="47">
        <f t="shared" si="90"/>
        <v>5.315086000000001</v>
      </c>
      <c r="L126" s="47">
        <f t="shared" si="91"/>
        <v>4.840786000000001</v>
      </c>
      <c r="M126" s="47" t="s">
        <v>442</v>
      </c>
      <c r="N126" s="34">
        <f t="shared" si="92"/>
        <v>4.08</v>
      </c>
      <c r="O126" s="47">
        <v>89.3</v>
      </c>
      <c r="P126" s="47">
        <f t="shared" si="93"/>
        <v>4.5543</v>
      </c>
      <c r="Q126" s="48">
        <f t="shared" si="86"/>
        <v>160</v>
      </c>
      <c r="R126" s="48">
        <f t="shared" si="87"/>
        <v>115.54534782608698</v>
      </c>
      <c r="S126" s="48">
        <f t="shared" si="88"/>
        <v>105.23447826086958</v>
      </c>
      <c r="T126" s="47">
        <f t="shared" si="78"/>
        <v>-2.519213999999999</v>
      </c>
      <c r="U126" s="47">
        <f t="shared" si="79"/>
        <v>-0.4742999999999995</v>
      </c>
      <c r="V126" s="63">
        <f t="shared" si="85"/>
        <v>9.299999999999997</v>
      </c>
    </row>
    <row r="127" spans="1:22" ht="12.75">
      <c r="A127" s="163"/>
      <c r="B127" s="29">
        <v>123</v>
      </c>
      <c r="C127" s="125" t="s">
        <v>164</v>
      </c>
      <c r="D127" s="126">
        <v>49</v>
      </c>
      <c r="E127" s="33">
        <v>1970</v>
      </c>
      <c r="F127" s="127">
        <v>2597.84</v>
      </c>
      <c r="G127" s="127">
        <v>2461.48</v>
      </c>
      <c r="H127" s="128">
        <v>9.969336</v>
      </c>
      <c r="I127" s="47">
        <f t="shared" si="89"/>
        <v>9.969336</v>
      </c>
      <c r="J127" s="48">
        <v>7.84</v>
      </c>
      <c r="K127" s="47">
        <f t="shared" si="90"/>
        <v>5.1243360000000004</v>
      </c>
      <c r="L127" s="47">
        <f t="shared" si="91"/>
        <v>5.022336</v>
      </c>
      <c r="M127" s="48" t="s">
        <v>422</v>
      </c>
      <c r="N127" s="34">
        <f t="shared" si="92"/>
        <v>4.845</v>
      </c>
      <c r="O127" s="48">
        <v>97</v>
      </c>
      <c r="P127" s="47">
        <f t="shared" si="93"/>
        <v>4.947</v>
      </c>
      <c r="Q127" s="48">
        <f t="shared" si="86"/>
        <v>160</v>
      </c>
      <c r="R127" s="48">
        <f t="shared" si="87"/>
        <v>104.57828571428571</v>
      </c>
      <c r="S127" s="48">
        <f t="shared" si="88"/>
        <v>102.49665306122449</v>
      </c>
      <c r="T127" s="47">
        <f t="shared" si="78"/>
        <v>-2.8176639999999997</v>
      </c>
      <c r="U127" s="47">
        <f t="shared" si="79"/>
        <v>-0.10200000000000031</v>
      </c>
      <c r="V127" s="63">
        <f t="shared" si="85"/>
        <v>2</v>
      </c>
    </row>
    <row r="128" spans="1:22" ht="12.75">
      <c r="A128" s="163"/>
      <c r="B128" s="29">
        <v>124</v>
      </c>
      <c r="C128" s="125" t="s">
        <v>155</v>
      </c>
      <c r="D128" s="126">
        <v>60</v>
      </c>
      <c r="E128" s="33">
        <v>1991</v>
      </c>
      <c r="F128" s="127">
        <v>2442.75</v>
      </c>
      <c r="G128" s="127">
        <v>2442.75</v>
      </c>
      <c r="H128" s="128">
        <v>11.419979999999999</v>
      </c>
      <c r="I128" s="47">
        <f t="shared" si="89"/>
        <v>11.419979999999999</v>
      </c>
      <c r="J128" s="48">
        <v>9.6</v>
      </c>
      <c r="K128" s="47">
        <f t="shared" si="90"/>
        <v>6.778979999999999</v>
      </c>
      <c r="L128" s="47">
        <f t="shared" si="91"/>
        <v>6.536219999999999</v>
      </c>
      <c r="M128" s="48" t="s">
        <v>443</v>
      </c>
      <c r="N128" s="34">
        <f t="shared" si="92"/>
        <v>4.641</v>
      </c>
      <c r="O128" s="48">
        <v>95.76</v>
      </c>
      <c r="P128" s="47">
        <f t="shared" si="93"/>
        <v>4.88376</v>
      </c>
      <c r="Q128" s="48">
        <f t="shared" si="86"/>
        <v>160</v>
      </c>
      <c r="R128" s="48">
        <f t="shared" si="87"/>
        <v>112.98299999999998</v>
      </c>
      <c r="S128" s="48">
        <f t="shared" si="88"/>
        <v>108.93699999999998</v>
      </c>
      <c r="T128" s="47">
        <f t="shared" si="78"/>
        <v>-3.0637800000000004</v>
      </c>
      <c r="U128" s="47">
        <f t="shared" si="79"/>
        <v>-0.24275999999999964</v>
      </c>
      <c r="V128" s="63">
        <f t="shared" si="85"/>
        <v>4.760000000000005</v>
      </c>
    </row>
    <row r="129" spans="1:22" ht="12.75">
      <c r="A129" s="163"/>
      <c r="B129" s="29">
        <v>125</v>
      </c>
      <c r="C129" s="125" t="s">
        <v>163</v>
      </c>
      <c r="D129" s="126">
        <v>30</v>
      </c>
      <c r="E129" s="33">
        <v>1979</v>
      </c>
      <c r="F129" s="127">
        <v>1717.94</v>
      </c>
      <c r="G129" s="127">
        <v>1717.94</v>
      </c>
      <c r="H129" s="128">
        <v>5.8962900000000005</v>
      </c>
      <c r="I129" s="47">
        <f t="shared" si="89"/>
        <v>5.8962900000000005</v>
      </c>
      <c r="J129" s="48">
        <v>4.8</v>
      </c>
      <c r="K129" s="47">
        <f t="shared" si="90"/>
        <v>3.1422900000000005</v>
      </c>
      <c r="L129" s="47">
        <f t="shared" si="91"/>
        <v>3.2952900000000005</v>
      </c>
      <c r="M129" s="48" t="s">
        <v>444</v>
      </c>
      <c r="N129" s="34">
        <f t="shared" si="92"/>
        <v>2.754</v>
      </c>
      <c r="O129" s="48">
        <v>51</v>
      </c>
      <c r="P129" s="47">
        <f t="shared" si="93"/>
        <v>2.601</v>
      </c>
      <c r="Q129" s="48">
        <f t="shared" si="86"/>
        <v>160</v>
      </c>
      <c r="R129" s="48">
        <f t="shared" si="87"/>
        <v>104.74300000000001</v>
      </c>
      <c r="S129" s="48">
        <f t="shared" si="88"/>
        <v>109.84300000000002</v>
      </c>
      <c r="T129" s="47">
        <f t="shared" si="78"/>
        <v>-1.5047099999999993</v>
      </c>
      <c r="U129" s="47">
        <f t="shared" si="79"/>
        <v>0.15300000000000002</v>
      </c>
      <c r="V129" s="63">
        <f t="shared" si="85"/>
        <v>-3</v>
      </c>
    </row>
    <row r="130" spans="1:22" ht="12.75">
      <c r="A130" s="163"/>
      <c r="B130" s="29">
        <v>126</v>
      </c>
      <c r="C130" s="125" t="s">
        <v>445</v>
      </c>
      <c r="D130" s="126">
        <v>20</v>
      </c>
      <c r="E130" s="33">
        <v>1985</v>
      </c>
      <c r="F130" s="127">
        <v>1062.17</v>
      </c>
      <c r="G130" s="127">
        <v>1062.17</v>
      </c>
      <c r="H130" s="128">
        <v>4.800000000000001</v>
      </c>
      <c r="I130" s="47">
        <f t="shared" si="89"/>
        <v>4.800000000000001</v>
      </c>
      <c r="J130" s="48">
        <v>3.2</v>
      </c>
      <c r="K130" s="47">
        <f t="shared" si="90"/>
        <v>2.1990000000000007</v>
      </c>
      <c r="L130" s="47">
        <f t="shared" si="91"/>
        <v>2.1990000000000007</v>
      </c>
      <c r="M130" s="48" t="s">
        <v>429</v>
      </c>
      <c r="N130" s="34">
        <f t="shared" si="92"/>
        <v>2.601</v>
      </c>
      <c r="O130" s="48">
        <v>51</v>
      </c>
      <c r="P130" s="47">
        <f t="shared" si="93"/>
        <v>2.601</v>
      </c>
      <c r="Q130" s="48">
        <f t="shared" si="86"/>
        <v>160</v>
      </c>
      <c r="R130" s="48">
        <f t="shared" si="87"/>
        <v>109.95000000000005</v>
      </c>
      <c r="S130" s="48">
        <f t="shared" si="88"/>
        <v>109.95000000000005</v>
      </c>
      <c r="T130" s="47">
        <f t="shared" si="78"/>
        <v>-1.0009999999999994</v>
      </c>
      <c r="U130" s="47">
        <f t="shared" si="79"/>
        <v>0</v>
      </c>
      <c r="V130" s="63">
        <f t="shared" si="85"/>
        <v>0</v>
      </c>
    </row>
    <row r="131" spans="1:22" ht="12.75">
      <c r="A131" s="163"/>
      <c r="B131" s="29">
        <v>127</v>
      </c>
      <c r="C131" s="125" t="s">
        <v>446</v>
      </c>
      <c r="D131" s="126">
        <v>41</v>
      </c>
      <c r="E131" s="33">
        <v>1990</v>
      </c>
      <c r="F131" s="127">
        <v>2295.46</v>
      </c>
      <c r="G131" s="127">
        <v>2295.46</v>
      </c>
      <c r="H131" s="128">
        <v>8.800001</v>
      </c>
      <c r="I131" s="47">
        <f t="shared" si="89"/>
        <v>8.800001</v>
      </c>
      <c r="J131" s="48">
        <v>6.5600000000000005</v>
      </c>
      <c r="K131" s="47">
        <f t="shared" si="90"/>
        <v>4.975001000000001</v>
      </c>
      <c r="L131" s="47">
        <f t="shared" si="91"/>
        <v>4.465001</v>
      </c>
      <c r="M131" s="47" t="s">
        <v>447</v>
      </c>
      <c r="N131" s="34">
        <f t="shared" si="92"/>
        <v>3.8249999999999997</v>
      </c>
      <c r="O131" s="47">
        <v>85</v>
      </c>
      <c r="P131" s="47">
        <f t="shared" si="93"/>
        <v>4.335</v>
      </c>
      <c r="Q131" s="48">
        <f t="shared" si="86"/>
        <v>160.00000000000003</v>
      </c>
      <c r="R131" s="48">
        <f t="shared" si="87"/>
        <v>121.34148780487807</v>
      </c>
      <c r="S131" s="48">
        <f t="shared" si="88"/>
        <v>108.90246341463416</v>
      </c>
      <c r="T131" s="47">
        <f t="shared" si="78"/>
        <v>-2.0949990000000005</v>
      </c>
      <c r="U131" s="47">
        <f t="shared" si="79"/>
        <v>-0.5100000000000002</v>
      </c>
      <c r="V131" s="63">
        <f t="shared" si="85"/>
        <v>10</v>
      </c>
    </row>
    <row r="132" spans="1:22" ht="12.75">
      <c r="A132" s="163"/>
      <c r="B132" s="29">
        <v>128</v>
      </c>
      <c r="C132" s="56" t="s">
        <v>474</v>
      </c>
      <c r="D132" s="33">
        <v>55</v>
      </c>
      <c r="E132" s="33">
        <v>1990</v>
      </c>
      <c r="F132" s="48">
        <v>3527.73</v>
      </c>
      <c r="G132" s="48">
        <v>3527.73</v>
      </c>
      <c r="H132" s="34">
        <v>14.619</v>
      </c>
      <c r="I132" s="47">
        <v>14.619</v>
      </c>
      <c r="J132" s="34">
        <v>12.56</v>
      </c>
      <c r="K132" s="47">
        <f t="shared" si="90"/>
        <v>8.142</v>
      </c>
      <c r="L132" s="47">
        <f t="shared" si="91"/>
        <v>7.938000000000001</v>
      </c>
      <c r="M132" s="47">
        <v>127</v>
      </c>
      <c r="N132" s="34">
        <f t="shared" si="92"/>
        <v>6.476999999999999</v>
      </c>
      <c r="O132" s="47">
        <v>131</v>
      </c>
      <c r="P132" s="47">
        <f t="shared" si="93"/>
        <v>6.680999999999999</v>
      </c>
      <c r="Q132" s="48">
        <f t="shared" si="86"/>
        <v>228.36363636363637</v>
      </c>
      <c r="R132" s="48">
        <f t="shared" si="87"/>
        <v>148.03636363636363</v>
      </c>
      <c r="S132" s="48">
        <f t="shared" si="88"/>
        <v>144.32727272727274</v>
      </c>
      <c r="T132" s="47">
        <f t="shared" si="78"/>
        <v>-4.622</v>
      </c>
      <c r="U132" s="47">
        <f t="shared" si="79"/>
        <v>-0.20399999999999974</v>
      </c>
      <c r="V132" s="63">
        <f t="shared" si="85"/>
        <v>4</v>
      </c>
    </row>
    <row r="133" spans="1:22" ht="12.75">
      <c r="A133" s="163"/>
      <c r="B133" s="29">
        <v>129</v>
      </c>
      <c r="C133" s="56" t="s">
        <v>475</v>
      </c>
      <c r="D133" s="33">
        <v>101</v>
      </c>
      <c r="E133" s="33">
        <v>1968</v>
      </c>
      <c r="F133" s="48">
        <v>4482.08</v>
      </c>
      <c r="G133" s="48">
        <v>4482.08</v>
      </c>
      <c r="H133" s="34">
        <v>20.924</v>
      </c>
      <c r="I133" s="47">
        <v>20.924</v>
      </c>
      <c r="J133" s="47">
        <v>15.831546</v>
      </c>
      <c r="K133" s="47">
        <f t="shared" si="90"/>
        <v>10.877</v>
      </c>
      <c r="L133" s="47">
        <f t="shared" si="91"/>
        <v>11.4125</v>
      </c>
      <c r="M133" s="48">
        <v>197</v>
      </c>
      <c r="N133" s="34">
        <f t="shared" si="92"/>
        <v>10.046999999999999</v>
      </c>
      <c r="O133" s="48">
        <v>186.5</v>
      </c>
      <c r="P133" s="47">
        <f t="shared" si="93"/>
        <v>9.5115</v>
      </c>
      <c r="Q133" s="48">
        <f t="shared" si="86"/>
        <v>156.7479801980198</v>
      </c>
      <c r="R133" s="48">
        <f t="shared" si="87"/>
        <v>107.6930693069307</v>
      </c>
      <c r="S133" s="48">
        <f t="shared" si="88"/>
        <v>112.9950495049505</v>
      </c>
      <c r="T133" s="47">
        <f t="shared" si="78"/>
        <v>-4.419046</v>
      </c>
      <c r="U133" s="47">
        <f t="shared" si="79"/>
        <v>0.535499999999999</v>
      </c>
      <c r="V133" s="63">
        <f t="shared" si="85"/>
        <v>-10.5</v>
      </c>
    </row>
    <row r="134" spans="1:22" ht="12.75">
      <c r="A134" s="163"/>
      <c r="B134" s="29">
        <v>130</v>
      </c>
      <c r="C134" s="56" t="s">
        <v>476</v>
      </c>
      <c r="D134" s="33">
        <v>81</v>
      </c>
      <c r="E134" s="33">
        <v>1994</v>
      </c>
      <c r="F134" s="48">
        <v>5007.19</v>
      </c>
      <c r="G134" s="48">
        <v>5007.19</v>
      </c>
      <c r="H134" s="34">
        <v>18.657</v>
      </c>
      <c r="I134" s="47">
        <v>18.657</v>
      </c>
      <c r="J134" s="47">
        <v>12.96</v>
      </c>
      <c r="K134" s="47">
        <f t="shared" si="90"/>
        <v>8.661000000000001</v>
      </c>
      <c r="L134" s="47">
        <f t="shared" si="91"/>
        <v>8.661000000000001</v>
      </c>
      <c r="M134" s="48">
        <v>196</v>
      </c>
      <c r="N134" s="34">
        <f t="shared" si="92"/>
        <v>9.995999999999999</v>
      </c>
      <c r="O134" s="48">
        <v>196</v>
      </c>
      <c r="P134" s="47">
        <f t="shared" si="93"/>
        <v>9.995999999999999</v>
      </c>
      <c r="Q134" s="48">
        <f t="shared" si="86"/>
        <v>160</v>
      </c>
      <c r="R134" s="48">
        <f t="shared" si="87"/>
        <v>106.92592592592595</v>
      </c>
      <c r="S134" s="48">
        <f t="shared" si="88"/>
        <v>106.92592592592595</v>
      </c>
      <c r="T134" s="47">
        <f t="shared" si="78"/>
        <v>-4.2989999999999995</v>
      </c>
      <c r="U134" s="47">
        <f t="shared" si="79"/>
        <v>0</v>
      </c>
      <c r="V134" s="63">
        <f t="shared" si="85"/>
        <v>0</v>
      </c>
    </row>
    <row r="135" spans="1:22" ht="12.75">
      <c r="A135" s="163"/>
      <c r="B135" s="29">
        <v>131</v>
      </c>
      <c r="C135" s="56" t="s">
        <v>477</v>
      </c>
      <c r="D135" s="33">
        <v>72</v>
      </c>
      <c r="E135" s="33">
        <v>1980</v>
      </c>
      <c r="F135" s="48">
        <v>3777.3</v>
      </c>
      <c r="G135" s="48">
        <v>3777.3</v>
      </c>
      <c r="H135" s="34">
        <v>16.02</v>
      </c>
      <c r="I135" s="47">
        <v>16.02</v>
      </c>
      <c r="J135" s="47">
        <v>11.52</v>
      </c>
      <c r="K135" s="47">
        <f t="shared" si="90"/>
        <v>7.8345</v>
      </c>
      <c r="L135" s="47">
        <f t="shared" si="91"/>
        <v>7.8345</v>
      </c>
      <c r="M135" s="48">
        <v>160.5</v>
      </c>
      <c r="N135" s="34">
        <f t="shared" si="92"/>
        <v>8.1855</v>
      </c>
      <c r="O135" s="48">
        <v>160.5</v>
      </c>
      <c r="P135" s="47">
        <f t="shared" si="93"/>
        <v>8.1855</v>
      </c>
      <c r="Q135" s="48">
        <f t="shared" si="86"/>
        <v>160</v>
      </c>
      <c r="R135" s="48">
        <f t="shared" si="87"/>
        <v>108.8125</v>
      </c>
      <c r="S135" s="48">
        <f t="shared" si="88"/>
        <v>108.8125</v>
      </c>
      <c r="T135" s="47">
        <f t="shared" si="78"/>
        <v>-3.6854999999999993</v>
      </c>
      <c r="U135" s="47">
        <f t="shared" si="79"/>
        <v>0</v>
      </c>
      <c r="V135" s="63">
        <f t="shared" si="85"/>
        <v>0</v>
      </c>
    </row>
    <row r="136" spans="1:22" ht="12.75">
      <c r="A136" s="163"/>
      <c r="B136" s="29">
        <v>132</v>
      </c>
      <c r="C136" s="56" t="s">
        <v>478</v>
      </c>
      <c r="D136" s="33">
        <v>55</v>
      </c>
      <c r="E136" s="33">
        <v>1993</v>
      </c>
      <c r="F136" s="48">
        <v>3524.86</v>
      </c>
      <c r="G136" s="48">
        <v>3524.86</v>
      </c>
      <c r="H136" s="34">
        <v>15.235</v>
      </c>
      <c r="I136" s="47">
        <v>15.235000000000001</v>
      </c>
      <c r="J136" s="34">
        <v>8.64</v>
      </c>
      <c r="K136" s="47">
        <f t="shared" si="90"/>
        <v>8.299000000000001</v>
      </c>
      <c r="L136" s="47">
        <f t="shared" si="91"/>
        <v>8.4265</v>
      </c>
      <c r="M136" s="47">
        <v>136</v>
      </c>
      <c r="N136" s="34">
        <f t="shared" si="92"/>
        <v>6.936</v>
      </c>
      <c r="O136" s="47">
        <v>133.50000000000003</v>
      </c>
      <c r="P136" s="47">
        <f t="shared" si="93"/>
        <v>6.808500000000001</v>
      </c>
      <c r="Q136" s="48">
        <f t="shared" si="86"/>
        <v>157.0909090909091</v>
      </c>
      <c r="R136" s="48">
        <f t="shared" si="87"/>
        <v>150.89090909090913</v>
      </c>
      <c r="S136" s="48">
        <f t="shared" si="88"/>
        <v>153.20909090909092</v>
      </c>
      <c r="T136" s="47">
        <f t="shared" si="78"/>
        <v>-0.2134999999999998</v>
      </c>
      <c r="U136" s="47">
        <f t="shared" si="79"/>
        <v>0.12749999999999861</v>
      </c>
      <c r="V136" s="63">
        <f t="shared" si="85"/>
        <v>-2.4999999999999716</v>
      </c>
    </row>
    <row r="137" spans="1:22" ht="12.75">
      <c r="A137" s="163"/>
      <c r="B137" s="29">
        <v>133</v>
      </c>
      <c r="C137" s="56" t="s">
        <v>479</v>
      </c>
      <c r="D137" s="33">
        <v>70</v>
      </c>
      <c r="E137" s="33">
        <v>1988</v>
      </c>
      <c r="F137" s="48">
        <v>3411.32</v>
      </c>
      <c r="G137" s="48">
        <v>3411.32</v>
      </c>
      <c r="H137" s="48">
        <v>15.1178</v>
      </c>
      <c r="I137" s="47">
        <v>15.117799999999999</v>
      </c>
      <c r="J137" s="48">
        <v>11.2</v>
      </c>
      <c r="K137" s="47">
        <f t="shared" si="90"/>
        <v>7.5188</v>
      </c>
      <c r="L137" s="47">
        <f t="shared" si="91"/>
        <v>7.8248</v>
      </c>
      <c r="M137" s="48">
        <v>149</v>
      </c>
      <c r="N137" s="34">
        <f t="shared" si="92"/>
        <v>7.598999999999999</v>
      </c>
      <c r="O137" s="48">
        <v>143</v>
      </c>
      <c r="P137" s="47">
        <f t="shared" si="93"/>
        <v>7.292999999999999</v>
      </c>
      <c r="Q137" s="48">
        <f t="shared" si="86"/>
        <v>160</v>
      </c>
      <c r="R137" s="48">
        <f t="shared" si="87"/>
        <v>107.41142857142856</v>
      </c>
      <c r="S137" s="48">
        <f t="shared" si="88"/>
        <v>111.78285714285714</v>
      </c>
      <c r="T137" s="47">
        <f t="shared" si="78"/>
        <v>-3.3751999999999995</v>
      </c>
      <c r="U137" s="47">
        <f t="shared" si="79"/>
        <v>0.30600000000000005</v>
      </c>
      <c r="V137" s="63">
        <f t="shared" si="85"/>
        <v>-6</v>
      </c>
    </row>
    <row r="138" spans="1:22" ht="12.75">
      <c r="A138" s="163"/>
      <c r="B138" s="29">
        <v>134</v>
      </c>
      <c r="C138" s="56" t="s">
        <v>480</v>
      </c>
      <c r="D138" s="33">
        <v>82</v>
      </c>
      <c r="E138" s="33">
        <v>1975</v>
      </c>
      <c r="F138" s="48">
        <v>3870.68</v>
      </c>
      <c r="G138" s="48">
        <v>3870.68</v>
      </c>
      <c r="H138" s="48">
        <v>17.024</v>
      </c>
      <c r="I138" s="47">
        <v>17.024</v>
      </c>
      <c r="J138" s="48">
        <v>12.689104</v>
      </c>
      <c r="K138" s="47">
        <f t="shared" si="90"/>
        <v>9.170000000000002</v>
      </c>
      <c r="L138" s="47">
        <f t="shared" si="91"/>
        <v>9.408509966000002</v>
      </c>
      <c r="M138" s="48">
        <v>154</v>
      </c>
      <c r="N138" s="34">
        <f t="shared" si="92"/>
        <v>7.853999999999999</v>
      </c>
      <c r="O138" s="48">
        <v>149.323334</v>
      </c>
      <c r="P138" s="47">
        <f t="shared" si="93"/>
        <v>7.615490033999999</v>
      </c>
      <c r="Q138" s="48">
        <f t="shared" si="86"/>
        <v>154.74517073170733</v>
      </c>
      <c r="R138" s="48">
        <f t="shared" si="87"/>
        <v>111.82926829268295</v>
      </c>
      <c r="S138" s="48">
        <f t="shared" si="88"/>
        <v>114.73792641463416</v>
      </c>
      <c r="T138" s="47">
        <f t="shared" si="78"/>
        <v>-3.280594033999998</v>
      </c>
      <c r="U138" s="47">
        <f t="shared" si="79"/>
        <v>0.23850996600000052</v>
      </c>
      <c r="V138" s="63">
        <f t="shared" si="85"/>
        <v>-4.6766660000000115</v>
      </c>
    </row>
    <row r="139" spans="1:22" ht="12.75">
      <c r="A139" s="163"/>
      <c r="B139" s="29">
        <v>135</v>
      </c>
      <c r="C139" s="56" t="s">
        <v>481</v>
      </c>
      <c r="D139" s="33">
        <v>55</v>
      </c>
      <c r="E139" s="33">
        <v>1979</v>
      </c>
      <c r="F139" s="48">
        <v>2699.36</v>
      </c>
      <c r="G139" s="48">
        <v>2699.36</v>
      </c>
      <c r="H139" s="48">
        <v>12.482</v>
      </c>
      <c r="I139" s="47">
        <v>12.482</v>
      </c>
      <c r="J139" s="48">
        <v>8.751105</v>
      </c>
      <c r="K139" s="47">
        <f t="shared" si="90"/>
        <v>5.393</v>
      </c>
      <c r="L139" s="47">
        <f t="shared" si="91"/>
        <v>5.6123</v>
      </c>
      <c r="M139" s="48">
        <v>139</v>
      </c>
      <c r="N139" s="34">
        <f t="shared" si="92"/>
        <v>7.0889999999999995</v>
      </c>
      <c r="O139" s="48">
        <v>134.7</v>
      </c>
      <c r="P139" s="47">
        <f t="shared" si="93"/>
        <v>6.869699999999999</v>
      </c>
      <c r="Q139" s="48">
        <f t="shared" si="86"/>
        <v>159.11100000000002</v>
      </c>
      <c r="R139" s="48">
        <f t="shared" si="87"/>
        <v>98.05454545454545</v>
      </c>
      <c r="S139" s="48">
        <f t="shared" si="88"/>
        <v>102.04181818181819</v>
      </c>
      <c r="T139" s="47">
        <f aca="true" t="shared" si="94" ref="T139:T150">L139-J139</f>
        <v>-3.1388050000000005</v>
      </c>
      <c r="U139" s="47">
        <f aca="true" t="shared" si="95" ref="U139:U150">N139-P139</f>
        <v>0.2193000000000005</v>
      </c>
      <c r="V139" s="63">
        <f t="shared" si="85"/>
        <v>-4.300000000000011</v>
      </c>
    </row>
    <row r="140" spans="1:22" ht="12.75">
      <c r="A140" s="163"/>
      <c r="B140" s="29">
        <v>136</v>
      </c>
      <c r="C140" s="56" t="s">
        <v>482</v>
      </c>
      <c r="D140" s="33">
        <v>56</v>
      </c>
      <c r="E140" s="33">
        <v>1970</v>
      </c>
      <c r="F140" s="48">
        <v>2523.08</v>
      </c>
      <c r="G140" s="48">
        <v>2523.08</v>
      </c>
      <c r="H140" s="48">
        <v>13.912</v>
      </c>
      <c r="I140" s="47">
        <v>13.912</v>
      </c>
      <c r="J140" s="48">
        <v>8.751105</v>
      </c>
      <c r="K140" s="47">
        <f t="shared" si="90"/>
        <v>8.200000000000001</v>
      </c>
      <c r="L140" s="47">
        <f t="shared" si="91"/>
        <v>5.65</v>
      </c>
      <c r="M140" s="48">
        <v>112</v>
      </c>
      <c r="N140" s="34">
        <f t="shared" si="92"/>
        <v>5.712</v>
      </c>
      <c r="O140" s="48">
        <v>162.00000000000003</v>
      </c>
      <c r="P140" s="47">
        <f t="shared" si="93"/>
        <v>8.262</v>
      </c>
      <c r="Q140" s="48">
        <f t="shared" si="86"/>
        <v>156.26973214285718</v>
      </c>
      <c r="R140" s="48">
        <f t="shared" si="87"/>
        <v>146.42857142857147</v>
      </c>
      <c r="S140" s="48">
        <f t="shared" si="88"/>
        <v>100.89285714285714</v>
      </c>
      <c r="T140" s="47">
        <f t="shared" si="94"/>
        <v>-3.1011050000000004</v>
      </c>
      <c r="U140" s="47">
        <f t="shared" si="95"/>
        <v>-2.5500000000000007</v>
      </c>
      <c r="V140" s="63">
        <f t="shared" si="85"/>
        <v>50.00000000000003</v>
      </c>
    </row>
    <row r="141" spans="1:22" ht="12.75">
      <c r="A141" s="163"/>
      <c r="B141" s="29">
        <v>137</v>
      </c>
      <c r="C141" s="56" t="s">
        <v>483</v>
      </c>
      <c r="D141" s="33">
        <v>61</v>
      </c>
      <c r="E141" s="33">
        <v>1971</v>
      </c>
      <c r="F141" s="48">
        <v>3427.37</v>
      </c>
      <c r="G141" s="48">
        <v>3427.37</v>
      </c>
      <c r="H141" s="47">
        <v>12.2568</v>
      </c>
      <c r="I141" s="47">
        <v>12.2568</v>
      </c>
      <c r="J141" s="47">
        <v>9.6</v>
      </c>
      <c r="K141" s="47">
        <f t="shared" si="90"/>
        <v>6.2388</v>
      </c>
      <c r="L141" s="47">
        <f t="shared" si="91"/>
        <v>6.6213</v>
      </c>
      <c r="M141" s="47">
        <v>118</v>
      </c>
      <c r="N141" s="34">
        <f t="shared" si="92"/>
        <v>6.018</v>
      </c>
      <c r="O141" s="47">
        <v>110.50000000000001</v>
      </c>
      <c r="P141" s="47">
        <f t="shared" si="93"/>
        <v>5.6355</v>
      </c>
      <c r="Q141" s="48">
        <f t="shared" si="86"/>
        <v>157.37704918032787</v>
      </c>
      <c r="R141" s="48">
        <f t="shared" si="87"/>
        <v>102.27540983606558</v>
      </c>
      <c r="S141" s="48">
        <f t="shared" si="88"/>
        <v>108.54590163934427</v>
      </c>
      <c r="T141" s="47">
        <f t="shared" si="94"/>
        <v>-2.9787</v>
      </c>
      <c r="U141" s="47">
        <f t="shared" si="95"/>
        <v>0.3824999999999994</v>
      </c>
      <c r="V141" s="63">
        <f t="shared" si="85"/>
        <v>-7.499999999999986</v>
      </c>
    </row>
    <row r="142" spans="1:22" ht="12.75">
      <c r="A142" s="163"/>
      <c r="B142" s="29">
        <v>138</v>
      </c>
      <c r="C142" s="56" t="s">
        <v>125</v>
      </c>
      <c r="D142" s="33">
        <v>37</v>
      </c>
      <c r="E142" s="33">
        <v>1983</v>
      </c>
      <c r="F142" s="33">
        <v>2116.98</v>
      </c>
      <c r="G142" s="33">
        <v>2116.98</v>
      </c>
      <c r="H142" s="34">
        <v>7.261</v>
      </c>
      <c r="I142" s="47">
        <f aca="true" t="shared" si="96" ref="I142:I150">H142</f>
        <v>7.261</v>
      </c>
      <c r="J142" s="34">
        <v>5.52223</v>
      </c>
      <c r="K142" s="47">
        <f t="shared" si="90"/>
        <v>3.5380000000000003</v>
      </c>
      <c r="L142" s="47">
        <f t="shared" si="91"/>
        <v>3.4483</v>
      </c>
      <c r="M142" s="47">
        <v>73</v>
      </c>
      <c r="N142" s="34">
        <f t="shared" si="92"/>
        <v>3.723</v>
      </c>
      <c r="O142" s="47">
        <v>71</v>
      </c>
      <c r="P142" s="47">
        <f aca="true" t="shared" si="97" ref="P142:P150">O142*0.0537</f>
        <v>3.8127</v>
      </c>
      <c r="Q142" s="48">
        <f t="shared" si="86"/>
        <v>149.24945945945947</v>
      </c>
      <c r="R142" s="48">
        <f t="shared" si="87"/>
        <v>95.62162162162163</v>
      </c>
      <c r="S142" s="48">
        <f t="shared" si="88"/>
        <v>93.1972972972973</v>
      </c>
      <c r="T142" s="47">
        <f t="shared" si="94"/>
        <v>-2.0739300000000003</v>
      </c>
      <c r="U142" s="47">
        <f t="shared" si="95"/>
        <v>-0.08970000000000011</v>
      </c>
      <c r="V142" s="63">
        <f t="shared" si="85"/>
        <v>-2</v>
      </c>
    </row>
    <row r="143" spans="1:22" ht="12.75">
      <c r="A143" s="163"/>
      <c r="B143" s="29">
        <v>139</v>
      </c>
      <c r="C143" s="56" t="s">
        <v>126</v>
      </c>
      <c r="D143" s="33">
        <v>39</v>
      </c>
      <c r="E143" s="33">
        <v>1983</v>
      </c>
      <c r="F143" s="33">
        <v>2102.17</v>
      </c>
      <c r="G143" s="33">
        <v>2102.17</v>
      </c>
      <c r="H143" s="34">
        <v>9.17</v>
      </c>
      <c r="I143" s="47">
        <f t="shared" si="96"/>
        <v>9.17</v>
      </c>
      <c r="J143" s="47">
        <v>5.680008</v>
      </c>
      <c r="K143" s="47">
        <f t="shared" si="90"/>
        <v>4.019</v>
      </c>
      <c r="L143" s="47">
        <f t="shared" si="91"/>
        <v>4.2833000000000006</v>
      </c>
      <c r="M143" s="48">
        <v>101</v>
      </c>
      <c r="N143" s="34">
        <f t="shared" si="92"/>
        <v>5.151</v>
      </c>
      <c r="O143" s="48">
        <v>91</v>
      </c>
      <c r="P143" s="47">
        <f t="shared" si="97"/>
        <v>4.886699999999999</v>
      </c>
      <c r="Q143" s="48">
        <f t="shared" si="86"/>
        <v>145.64123076923076</v>
      </c>
      <c r="R143" s="48">
        <f t="shared" si="87"/>
        <v>103.05128205128206</v>
      </c>
      <c r="S143" s="48">
        <f t="shared" si="88"/>
        <v>109.82820512820513</v>
      </c>
      <c r="T143" s="47">
        <f t="shared" si="94"/>
        <v>-1.3967079999999994</v>
      </c>
      <c r="U143" s="47">
        <f t="shared" si="95"/>
        <v>0.2643000000000004</v>
      </c>
      <c r="V143" s="63">
        <f t="shared" si="85"/>
        <v>-10</v>
      </c>
    </row>
    <row r="144" spans="1:22" ht="12.75">
      <c r="A144" s="163"/>
      <c r="B144" s="29">
        <v>140</v>
      </c>
      <c r="C144" s="56" t="s">
        <v>128</v>
      </c>
      <c r="D144" s="33">
        <v>47</v>
      </c>
      <c r="E144" s="33">
        <v>1991</v>
      </c>
      <c r="F144" s="33">
        <v>2629.58</v>
      </c>
      <c r="G144" s="33">
        <v>2629.58</v>
      </c>
      <c r="H144" s="34">
        <v>10.04</v>
      </c>
      <c r="I144" s="47">
        <f t="shared" si="96"/>
        <v>10.04</v>
      </c>
      <c r="J144" s="47">
        <v>7.415566</v>
      </c>
      <c r="K144" s="47">
        <f t="shared" si="90"/>
        <v>4.327999999999999</v>
      </c>
      <c r="L144" s="47">
        <f t="shared" si="91"/>
        <v>4.691479999999999</v>
      </c>
      <c r="M144" s="48">
        <v>112</v>
      </c>
      <c r="N144" s="34">
        <f t="shared" si="92"/>
        <v>5.712</v>
      </c>
      <c r="O144" s="48">
        <v>99.6</v>
      </c>
      <c r="P144" s="47">
        <f t="shared" si="97"/>
        <v>5.34852</v>
      </c>
      <c r="Q144" s="48">
        <f t="shared" si="86"/>
        <v>157.778</v>
      </c>
      <c r="R144" s="48">
        <f t="shared" si="87"/>
        <v>92.08510638297871</v>
      </c>
      <c r="S144" s="48">
        <f t="shared" si="88"/>
        <v>99.81872340425531</v>
      </c>
      <c r="T144" s="47">
        <f t="shared" si="94"/>
        <v>-2.7240860000000007</v>
      </c>
      <c r="U144" s="47">
        <f t="shared" si="95"/>
        <v>0.36348</v>
      </c>
      <c r="V144" s="63">
        <f t="shared" si="85"/>
        <v>-12.400000000000006</v>
      </c>
    </row>
    <row r="145" spans="1:22" ht="12.75">
      <c r="A145" s="163"/>
      <c r="B145" s="29">
        <v>141</v>
      </c>
      <c r="C145" s="56" t="s">
        <v>129</v>
      </c>
      <c r="D145" s="33">
        <v>20</v>
      </c>
      <c r="E145" s="33">
        <v>1987</v>
      </c>
      <c r="F145" s="47">
        <v>1077.84</v>
      </c>
      <c r="G145" s="47">
        <v>1077.84</v>
      </c>
      <c r="H145" s="34">
        <v>3.57</v>
      </c>
      <c r="I145" s="47">
        <f t="shared" si="96"/>
        <v>3.57</v>
      </c>
      <c r="J145" s="34">
        <v>2.997782</v>
      </c>
      <c r="K145" s="47">
        <f t="shared" si="90"/>
        <v>1.3769999999999998</v>
      </c>
      <c r="L145" s="47">
        <f t="shared" si="91"/>
        <v>1.6905</v>
      </c>
      <c r="M145" s="47">
        <v>43</v>
      </c>
      <c r="N145" s="34">
        <f t="shared" si="92"/>
        <v>2.193</v>
      </c>
      <c r="O145" s="47">
        <v>35</v>
      </c>
      <c r="P145" s="47">
        <f t="shared" si="97"/>
        <v>1.8795</v>
      </c>
      <c r="Q145" s="48">
        <f t="shared" si="86"/>
        <v>149.8891</v>
      </c>
      <c r="R145" s="48">
        <f t="shared" si="87"/>
        <v>68.85</v>
      </c>
      <c r="S145" s="48">
        <f t="shared" si="88"/>
        <v>84.525</v>
      </c>
      <c r="T145" s="47">
        <f t="shared" si="94"/>
        <v>-1.307282</v>
      </c>
      <c r="U145" s="47">
        <f t="shared" si="95"/>
        <v>0.3135000000000001</v>
      </c>
      <c r="V145" s="63">
        <f t="shared" si="85"/>
        <v>-8</v>
      </c>
    </row>
    <row r="146" spans="1:22" ht="12.75">
      <c r="A146" s="163"/>
      <c r="B146" s="29">
        <v>142</v>
      </c>
      <c r="C146" s="56" t="s">
        <v>130</v>
      </c>
      <c r="D146" s="33">
        <v>73</v>
      </c>
      <c r="E146" s="33">
        <v>1989</v>
      </c>
      <c r="F146" s="33">
        <v>4230.78</v>
      </c>
      <c r="G146" s="33">
        <v>4230.78</v>
      </c>
      <c r="H146" s="48">
        <v>15.474</v>
      </c>
      <c r="I146" s="47">
        <f t="shared" si="96"/>
        <v>15.474</v>
      </c>
      <c r="J146" s="48">
        <v>11.384669</v>
      </c>
      <c r="K146" s="47">
        <f t="shared" si="90"/>
        <v>6.498000000000001</v>
      </c>
      <c r="L146" s="47">
        <f t="shared" si="91"/>
        <v>6.774600000000001</v>
      </c>
      <c r="M146" s="48">
        <v>176</v>
      </c>
      <c r="N146" s="34">
        <f t="shared" si="92"/>
        <v>8.975999999999999</v>
      </c>
      <c r="O146" s="48">
        <v>162</v>
      </c>
      <c r="P146" s="47">
        <f t="shared" si="97"/>
        <v>8.699399999999999</v>
      </c>
      <c r="Q146" s="48">
        <f t="shared" si="86"/>
        <v>155.9543698630137</v>
      </c>
      <c r="R146" s="48">
        <f t="shared" si="87"/>
        <v>89.013698630137</v>
      </c>
      <c r="S146" s="48">
        <f t="shared" si="88"/>
        <v>92.80273972602741</v>
      </c>
      <c r="T146" s="47">
        <f t="shared" si="94"/>
        <v>-4.610068999999999</v>
      </c>
      <c r="U146" s="47">
        <f t="shared" si="95"/>
        <v>0.2766000000000002</v>
      </c>
      <c r="V146" s="63">
        <f t="shared" si="85"/>
        <v>-14</v>
      </c>
    </row>
    <row r="147" spans="1:22" ht="12.75">
      <c r="A147" s="163"/>
      <c r="B147" s="29">
        <v>143</v>
      </c>
      <c r="C147" s="56" t="s">
        <v>131</v>
      </c>
      <c r="D147" s="33">
        <v>9</v>
      </c>
      <c r="E147" s="33">
        <v>1990</v>
      </c>
      <c r="F147" s="33">
        <v>398.33</v>
      </c>
      <c r="G147" s="33">
        <v>398.33</v>
      </c>
      <c r="H147" s="48">
        <v>1.56</v>
      </c>
      <c r="I147" s="47">
        <f t="shared" si="96"/>
        <v>1.56</v>
      </c>
      <c r="J147" s="48">
        <v>1.262224</v>
      </c>
      <c r="K147" s="47">
        <f t="shared" si="90"/>
        <v>0.3360000000000001</v>
      </c>
      <c r="L147" s="47">
        <f t="shared" si="91"/>
        <v>0.11010000000000009</v>
      </c>
      <c r="M147" s="48">
        <v>24</v>
      </c>
      <c r="N147" s="34">
        <f t="shared" si="92"/>
        <v>1.224</v>
      </c>
      <c r="O147" s="48">
        <v>27</v>
      </c>
      <c r="P147" s="47">
        <f t="shared" si="97"/>
        <v>1.4499</v>
      </c>
      <c r="Q147" s="48">
        <f t="shared" si="86"/>
        <v>140.2471111111111</v>
      </c>
      <c r="R147" s="48">
        <f t="shared" si="87"/>
        <v>37.33333333333334</v>
      </c>
      <c r="S147" s="48">
        <f t="shared" si="88"/>
        <v>12.233333333333341</v>
      </c>
      <c r="T147" s="47">
        <f t="shared" si="94"/>
        <v>-1.152124</v>
      </c>
      <c r="U147" s="47">
        <f t="shared" si="95"/>
        <v>-0.2259</v>
      </c>
      <c r="V147" s="63">
        <f t="shared" si="85"/>
        <v>3</v>
      </c>
    </row>
    <row r="148" spans="1:22" ht="12.75">
      <c r="A148" s="163"/>
      <c r="B148" s="29">
        <v>144</v>
      </c>
      <c r="C148" s="56" t="s">
        <v>132</v>
      </c>
      <c r="D148" s="33">
        <v>21</v>
      </c>
      <c r="E148" s="33">
        <v>1987</v>
      </c>
      <c r="F148" s="33">
        <v>1070.16</v>
      </c>
      <c r="G148" s="33">
        <v>1070.16</v>
      </c>
      <c r="H148" s="48">
        <v>4.398</v>
      </c>
      <c r="I148" s="47">
        <f t="shared" si="96"/>
        <v>4.398</v>
      </c>
      <c r="J148" s="48">
        <v>3.15556</v>
      </c>
      <c r="K148" s="47">
        <f t="shared" si="90"/>
        <v>2.307</v>
      </c>
      <c r="L148" s="47">
        <f t="shared" si="91"/>
        <v>2.2112285999999997</v>
      </c>
      <c r="M148" s="48">
        <v>41</v>
      </c>
      <c r="N148" s="34">
        <f t="shared" si="92"/>
        <v>2.0909999999999997</v>
      </c>
      <c r="O148" s="48">
        <v>40.722</v>
      </c>
      <c r="P148" s="47">
        <f t="shared" si="97"/>
        <v>2.1867714</v>
      </c>
      <c r="Q148" s="48">
        <f t="shared" si="86"/>
        <v>150.2647619047619</v>
      </c>
      <c r="R148" s="48">
        <f t="shared" si="87"/>
        <v>109.85714285714286</v>
      </c>
      <c r="S148" s="48">
        <f t="shared" si="88"/>
        <v>105.29659999999997</v>
      </c>
      <c r="T148" s="47">
        <f t="shared" si="94"/>
        <v>-0.9443314000000003</v>
      </c>
      <c r="U148" s="47">
        <f t="shared" si="95"/>
        <v>-0.09577140000000028</v>
      </c>
      <c r="V148" s="63">
        <f t="shared" si="85"/>
        <v>-0.2779999999999987</v>
      </c>
    </row>
    <row r="149" spans="1:22" ht="12.75">
      <c r="A149" s="163"/>
      <c r="B149" s="29">
        <v>145</v>
      </c>
      <c r="C149" s="56" t="s">
        <v>133</v>
      </c>
      <c r="D149" s="33">
        <v>12</v>
      </c>
      <c r="E149" s="33">
        <v>1983</v>
      </c>
      <c r="F149" s="33">
        <v>718.53</v>
      </c>
      <c r="G149" s="33">
        <v>718.53</v>
      </c>
      <c r="H149" s="48">
        <v>2.28</v>
      </c>
      <c r="I149" s="47">
        <f t="shared" si="96"/>
        <v>2.28</v>
      </c>
      <c r="J149" s="48">
        <v>1.893336</v>
      </c>
      <c r="K149" s="47">
        <f t="shared" si="90"/>
        <v>0.8009999999999999</v>
      </c>
      <c r="L149" s="47">
        <f t="shared" si="91"/>
        <v>0.8300999999999998</v>
      </c>
      <c r="M149" s="48">
        <v>29</v>
      </c>
      <c r="N149" s="34">
        <f t="shared" si="92"/>
        <v>1.4789999999999999</v>
      </c>
      <c r="O149" s="48">
        <v>27</v>
      </c>
      <c r="P149" s="47">
        <f t="shared" si="97"/>
        <v>1.4499</v>
      </c>
      <c r="Q149" s="48">
        <f t="shared" si="86"/>
        <v>157.778</v>
      </c>
      <c r="R149" s="48">
        <f t="shared" si="87"/>
        <v>66.74999999999999</v>
      </c>
      <c r="S149" s="48">
        <f t="shared" si="88"/>
        <v>69.17499999999998</v>
      </c>
      <c r="T149" s="47">
        <f t="shared" si="94"/>
        <v>-1.063236</v>
      </c>
      <c r="U149" s="47">
        <f t="shared" si="95"/>
        <v>0.029099999999999904</v>
      </c>
      <c r="V149" s="63">
        <f t="shared" si="85"/>
        <v>-2</v>
      </c>
    </row>
    <row r="150" spans="1:22" ht="12.75">
      <c r="A150" s="163"/>
      <c r="B150" s="29">
        <v>146</v>
      </c>
      <c r="C150" s="56" t="s">
        <v>134</v>
      </c>
      <c r="D150" s="33">
        <v>25</v>
      </c>
      <c r="E150" s="33">
        <v>1983</v>
      </c>
      <c r="F150" s="47">
        <v>1352.05</v>
      </c>
      <c r="G150" s="47">
        <v>1352.05</v>
      </c>
      <c r="H150" s="47">
        <v>4.314</v>
      </c>
      <c r="I150" s="47">
        <f t="shared" si="96"/>
        <v>4.314</v>
      </c>
      <c r="J150" s="47">
        <v>3.786672</v>
      </c>
      <c r="K150" s="47">
        <f t="shared" si="90"/>
        <v>2.019</v>
      </c>
      <c r="L150" s="47">
        <f t="shared" si="91"/>
        <v>1.8975</v>
      </c>
      <c r="M150" s="47">
        <v>45</v>
      </c>
      <c r="N150" s="34">
        <f t="shared" si="92"/>
        <v>2.295</v>
      </c>
      <c r="O150" s="47">
        <v>45</v>
      </c>
      <c r="P150" s="47">
        <f t="shared" si="97"/>
        <v>2.4165</v>
      </c>
      <c r="Q150" s="48">
        <f t="shared" si="86"/>
        <v>151.46688</v>
      </c>
      <c r="R150" s="48">
        <f t="shared" si="87"/>
        <v>80.76</v>
      </c>
      <c r="S150" s="48">
        <f t="shared" si="88"/>
        <v>75.9</v>
      </c>
      <c r="T150" s="47">
        <f t="shared" si="94"/>
        <v>-1.8891719999999999</v>
      </c>
      <c r="U150" s="47">
        <f t="shared" si="95"/>
        <v>-0.12150000000000016</v>
      </c>
      <c r="V150" s="63">
        <f t="shared" si="85"/>
        <v>0</v>
      </c>
    </row>
    <row r="151" spans="1:22" ht="12.75">
      <c r="A151" s="163"/>
      <c r="B151" s="29">
        <v>147</v>
      </c>
      <c r="C151" s="56" t="s">
        <v>176</v>
      </c>
      <c r="D151" s="33">
        <v>30</v>
      </c>
      <c r="E151" s="33">
        <v>1987</v>
      </c>
      <c r="F151" s="33">
        <v>1509.61</v>
      </c>
      <c r="G151" s="33">
        <v>1453.73</v>
      </c>
      <c r="H151" s="33">
        <v>6.873</v>
      </c>
      <c r="I151" s="33">
        <f>H151</f>
        <v>6.873</v>
      </c>
      <c r="J151" s="33">
        <v>4.8</v>
      </c>
      <c r="K151" s="33">
        <f>I151-N151</f>
        <v>4.578</v>
      </c>
      <c r="L151" s="33">
        <f>I151-P151</f>
        <v>4.527000000000001</v>
      </c>
      <c r="M151" s="33">
        <v>45</v>
      </c>
      <c r="N151" s="34">
        <f>M151*0.051</f>
        <v>2.295</v>
      </c>
      <c r="O151" s="34">
        <v>46</v>
      </c>
      <c r="P151" s="34">
        <f>O151*0.051</f>
        <v>2.3459999999999996</v>
      </c>
      <c r="Q151" s="34">
        <f>J151*1000/D151</f>
        <v>160</v>
      </c>
      <c r="R151" s="34">
        <f>K151*1000/D151</f>
        <v>152.6</v>
      </c>
      <c r="S151" s="34">
        <f>L151*1000/D151</f>
        <v>150.90000000000003</v>
      </c>
      <c r="T151" s="34">
        <f>L151-J151</f>
        <v>-0.2729999999999988</v>
      </c>
      <c r="U151" s="34">
        <f>N151-P151</f>
        <v>-0.05099999999999971</v>
      </c>
      <c r="V151" s="142">
        <f>O151-M151</f>
        <v>1</v>
      </c>
    </row>
    <row r="152" spans="1:22" ht="12.75">
      <c r="A152" s="163"/>
      <c r="B152" s="29">
        <v>148</v>
      </c>
      <c r="C152" s="56" t="s">
        <v>178</v>
      </c>
      <c r="D152" s="33">
        <v>34</v>
      </c>
      <c r="E152" s="33">
        <v>1973</v>
      </c>
      <c r="F152" s="33">
        <v>1759.84</v>
      </c>
      <c r="G152" s="33">
        <v>1759.84</v>
      </c>
      <c r="H152" s="33">
        <v>6.894</v>
      </c>
      <c r="I152" s="33">
        <f aca="true" t="shared" si="98" ref="I152:I164">H152</f>
        <v>6.894</v>
      </c>
      <c r="J152" s="33">
        <v>5.14</v>
      </c>
      <c r="K152" s="33">
        <f aca="true" t="shared" si="99" ref="K152:K175">I152-N152</f>
        <v>4.446</v>
      </c>
      <c r="L152" s="33">
        <f aca="true" t="shared" si="100" ref="L152:L175">I152-P152</f>
        <v>4.7265</v>
      </c>
      <c r="M152" s="33">
        <v>48</v>
      </c>
      <c r="N152" s="34">
        <f>M152*0.051</f>
        <v>2.448</v>
      </c>
      <c r="O152" s="34">
        <v>42.5</v>
      </c>
      <c r="P152" s="34">
        <f>O152*0.051</f>
        <v>2.1675</v>
      </c>
      <c r="Q152" s="34">
        <f aca="true" t="shared" si="101" ref="Q152:Q164">J152*1000/D152</f>
        <v>151.1764705882353</v>
      </c>
      <c r="R152" s="34">
        <f aca="true" t="shared" si="102" ref="R152:R164">K152*1000/D152</f>
        <v>130.76470588235293</v>
      </c>
      <c r="S152" s="34">
        <f aca="true" t="shared" si="103" ref="S152:S164">L152*1000/D152</f>
        <v>139.01470588235293</v>
      </c>
      <c r="T152" s="34">
        <f aca="true" t="shared" si="104" ref="T152:T175">L152-J152</f>
        <v>-0.4135</v>
      </c>
      <c r="U152" s="34">
        <f aca="true" t="shared" si="105" ref="U152:U175">N152-P152</f>
        <v>0.28049999999999997</v>
      </c>
      <c r="V152" s="142">
        <f aca="true" t="shared" si="106" ref="V152:V175">O152-M152</f>
        <v>-5.5</v>
      </c>
    </row>
    <row r="153" spans="1:22" ht="12.75">
      <c r="A153" s="163"/>
      <c r="B153" s="29">
        <v>149</v>
      </c>
      <c r="C153" s="56" t="s">
        <v>179</v>
      </c>
      <c r="D153" s="33">
        <v>32</v>
      </c>
      <c r="E153" s="33">
        <v>1977</v>
      </c>
      <c r="F153" s="33">
        <v>1794.45</v>
      </c>
      <c r="G153" s="33">
        <v>1794.45</v>
      </c>
      <c r="H153" s="33">
        <v>9.243</v>
      </c>
      <c r="I153" s="33">
        <f t="shared" si="98"/>
        <v>9.243</v>
      </c>
      <c r="J153" s="33">
        <v>7.04</v>
      </c>
      <c r="K153" s="33">
        <f t="shared" si="99"/>
        <v>6.744000000000001</v>
      </c>
      <c r="L153" s="33">
        <f t="shared" si="100"/>
        <v>6.9225</v>
      </c>
      <c r="M153" s="33">
        <v>49</v>
      </c>
      <c r="N153" s="34">
        <f>M153*0.051</f>
        <v>2.4989999999999997</v>
      </c>
      <c r="O153" s="34">
        <v>45.5</v>
      </c>
      <c r="P153" s="34">
        <f>O153*0.051</f>
        <v>2.3205</v>
      </c>
      <c r="Q153" s="34">
        <f t="shared" si="101"/>
        <v>220</v>
      </c>
      <c r="R153" s="34">
        <f t="shared" si="102"/>
        <v>210.75000000000003</v>
      </c>
      <c r="S153" s="34">
        <f t="shared" si="103"/>
        <v>216.328125</v>
      </c>
      <c r="T153" s="34">
        <f t="shared" si="104"/>
        <v>-0.11749999999999972</v>
      </c>
      <c r="U153" s="34">
        <f t="shared" si="105"/>
        <v>0.17849999999999966</v>
      </c>
      <c r="V153" s="142">
        <f t="shared" si="106"/>
        <v>-3.5</v>
      </c>
    </row>
    <row r="154" spans="1:22" ht="12.75">
      <c r="A154" s="163"/>
      <c r="B154" s="29">
        <v>150</v>
      </c>
      <c r="C154" s="56" t="s">
        <v>180</v>
      </c>
      <c r="D154" s="33">
        <v>45</v>
      </c>
      <c r="E154" s="33">
        <v>1994</v>
      </c>
      <c r="F154" s="33">
        <v>2574.26</v>
      </c>
      <c r="G154" s="33">
        <v>2574.26</v>
      </c>
      <c r="H154" s="33">
        <v>9.131</v>
      </c>
      <c r="I154" s="33">
        <f t="shared" si="98"/>
        <v>9.131</v>
      </c>
      <c r="J154" s="33">
        <v>7.2</v>
      </c>
      <c r="K154" s="33">
        <f t="shared" si="99"/>
        <v>6.173</v>
      </c>
      <c r="L154" s="33">
        <f t="shared" si="100"/>
        <v>5.000000000000001</v>
      </c>
      <c r="M154" s="33">
        <v>58</v>
      </c>
      <c r="N154" s="34">
        <f>M154*0.051</f>
        <v>2.9579999999999997</v>
      </c>
      <c r="O154" s="34">
        <v>81</v>
      </c>
      <c r="P154" s="34">
        <f>O154*0.051</f>
        <v>4.130999999999999</v>
      </c>
      <c r="Q154" s="34">
        <f t="shared" si="101"/>
        <v>160</v>
      </c>
      <c r="R154" s="34">
        <f t="shared" si="102"/>
        <v>137.17777777777778</v>
      </c>
      <c r="S154" s="34">
        <f t="shared" si="103"/>
        <v>111.11111111111113</v>
      </c>
      <c r="T154" s="34">
        <f t="shared" si="104"/>
        <v>-2.1999999999999993</v>
      </c>
      <c r="U154" s="34">
        <f t="shared" si="105"/>
        <v>-1.1729999999999996</v>
      </c>
      <c r="V154" s="142">
        <f t="shared" si="106"/>
        <v>23</v>
      </c>
    </row>
    <row r="155" spans="1:22" ht="12.75">
      <c r="A155" s="163"/>
      <c r="B155" s="29">
        <v>151</v>
      </c>
      <c r="C155" s="143" t="s">
        <v>252</v>
      </c>
      <c r="D155" s="99">
        <v>75</v>
      </c>
      <c r="E155" s="33" t="s">
        <v>28</v>
      </c>
      <c r="F155" s="33">
        <v>3966.62</v>
      </c>
      <c r="G155" s="33">
        <v>3941.34</v>
      </c>
      <c r="H155" s="100">
        <v>12.69</v>
      </c>
      <c r="I155" s="47">
        <f t="shared" si="98"/>
        <v>12.69</v>
      </c>
      <c r="J155" s="48">
        <v>12</v>
      </c>
      <c r="K155" s="47">
        <f t="shared" si="99"/>
        <v>5.673039999999999</v>
      </c>
      <c r="L155" s="47">
        <f t="shared" si="100"/>
        <v>3.7406349999999993</v>
      </c>
      <c r="M155" s="100">
        <v>128</v>
      </c>
      <c r="N155" s="34">
        <f>M155*0.05482</f>
        <v>7.01696</v>
      </c>
      <c r="O155" s="100">
        <v>163.25</v>
      </c>
      <c r="P155" s="47">
        <f>O155*0.05482</f>
        <v>8.949365</v>
      </c>
      <c r="Q155" s="48">
        <f t="shared" si="101"/>
        <v>160</v>
      </c>
      <c r="R155" s="48">
        <f t="shared" si="102"/>
        <v>75.64053333333332</v>
      </c>
      <c r="S155" s="48">
        <f t="shared" si="103"/>
        <v>49.87513333333332</v>
      </c>
      <c r="T155" s="47">
        <f t="shared" si="104"/>
        <v>-8.259365</v>
      </c>
      <c r="U155" s="47">
        <f t="shared" si="105"/>
        <v>-1.9324050000000002</v>
      </c>
      <c r="V155" s="63">
        <f t="shared" si="106"/>
        <v>35.25</v>
      </c>
    </row>
    <row r="156" spans="1:22" ht="12.75">
      <c r="A156" s="163"/>
      <c r="B156" s="29">
        <v>152</v>
      </c>
      <c r="C156" s="143" t="s">
        <v>247</v>
      </c>
      <c r="D156" s="99">
        <v>99</v>
      </c>
      <c r="E156" s="33" t="s">
        <v>28</v>
      </c>
      <c r="F156" s="33">
        <v>4437.03</v>
      </c>
      <c r="G156" s="33">
        <v>4388.13</v>
      </c>
      <c r="H156" s="100">
        <v>15.41</v>
      </c>
      <c r="I156" s="47">
        <f t="shared" si="98"/>
        <v>15.41</v>
      </c>
      <c r="J156" s="48">
        <v>15.84</v>
      </c>
      <c r="K156" s="47">
        <f t="shared" si="99"/>
        <v>8.17376</v>
      </c>
      <c r="L156" s="47">
        <f t="shared" si="100"/>
        <v>5.4228924</v>
      </c>
      <c r="M156" s="100">
        <v>132</v>
      </c>
      <c r="N156" s="34">
        <f aca="true" t="shared" si="107" ref="N156:N164">M156*0.05482</f>
        <v>7.2362400000000004</v>
      </c>
      <c r="O156" s="100">
        <v>182.18</v>
      </c>
      <c r="P156" s="47">
        <f aca="true" t="shared" si="108" ref="P156:P164">O156*0.05482</f>
        <v>9.9871076</v>
      </c>
      <c r="Q156" s="48">
        <f t="shared" si="101"/>
        <v>160</v>
      </c>
      <c r="R156" s="48">
        <f t="shared" si="102"/>
        <v>82.56323232323231</v>
      </c>
      <c r="S156" s="48">
        <f t="shared" si="103"/>
        <v>54.77669090909092</v>
      </c>
      <c r="T156" s="47">
        <f t="shared" si="104"/>
        <v>-10.4171076</v>
      </c>
      <c r="U156" s="47">
        <f t="shared" si="105"/>
        <v>-2.7508675999999994</v>
      </c>
      <c r="V156" s="63">
        <f t="shared" si="106"/>
        <v>50.18000000000001</v>
      </c>
    </row>
    <row r="157" spans="1:22" ht="12.75">
      <c r="A157" s="163"/>
      <c r="B157" s="29">
        <v>153</v>
      </c>
      <c r="C157" s="143" t="s">
        <v>245</v>
      </c>
      <c r="D157" s="99">
        <v>100</v>
      </c>
      <c r="E157" s="33" t="s">
        <v>28</v>
      </c>
      <c r="F157" s="33">
        <v>4483.74</v>
      </c>
      <c r="G157" s="33">
        <v>4483.74</v>
      </c>
      <c r="H157" s="100">
        <v>16.37</v>
      </c>
      <c r="I157" s="47">
        <f t="shared" si="98"/>
        <v>16.37</v>
      </c>
      <c r="J157" s="48">
        <v>16</v>
      </c>
      <c r="K157" s="47">
        <f t="shared" si="99"/>
        <v>6.009020000000001</v>
      </c>
      <c r="L157" s="47">
        <f t="shared" si="100"/>
        <v>5.837981600000001</v>
      </c>
      <c r="M157" s="100">
        <v>189</v>
      </c>
      <c r="N157" s="34">
        <f t="shared" si="107"/>
        <v>10.36098</v>
      </c>
      <c r="O157" s="100">
        <v>192.12</v>
      </c>
      <c r="P157" s="47">
        <f t="shared" si="108"/>
        <v>10.5320184</v>
      </c>
      <c r="Q157" s="48">
        <f t="shared" si="101"/>
        <v>160</v>
      </c>
      <c r="R157" s="48">
        <f t="shared" si="102"/>
        <v>60.09020000000001</v>
      </c>
      <c r="S157" s="48">
        <f t="shared" si="103"/>
        <v>58.37981600000001</v>
      </c>
      <c r="T157" s="47">
        <f t="shared" si="104"/>
        <v>-10.1620184</v>
      </c>
      <c r="U157" s="47">
        <f t="shared" si="105"/>
        <v>-0.17103840000000048</v>
      </c>
      <c r="V157" s="63">
        <f t="shared" si="106"/>
        <v>3.1200000000000045</v>
      </c>
    </row>
    <row r="158" spans="1:22" ht="12.75">
      <c r="A158" s="163"/>
      <c r="B158" s="29">
        <v>154</v>
      </c>
      <c r="C158" s="143" t="s">
        <v>243</v>
      </c>
      <c r="D158" s="99">
        <v>103</v>
      </c>
      <c r="E158" s="33" t="s">
        <v>28</v>
      </c>
      <c r="F158" s="33">
        <v>4437.08</v>
      </c>
      <c r="G158" s="33">
        <v>4437.08</v>
      </c>
      <c r="H158" s="100">
        <v>15.48</v>
      </c>
      <c r="I158" s="47">
        <f t="shared" si="98"/>
        <v>15.48</v>
      </c>
      <c r="J158" s="48">
        <v>16</v>
      </c>
      <c r="K158" s="47">
        <f t="shared" si="99"/>
        <v>7.311820000000001</v>
      </c>
      <c r="L158" s="47">
        <f t="shared" si="100"/>
        <v>6.2367998</v>
      </c>
      <c r="M158" s="100">
        <v>149</v>
      </c>
      <c r="N158" s="34">
        <f t="shared" si="107"/>
        <v>8.16818</v>
      </c>
      <c r="O158" s="100">
        <v>168.61</v>
      </c>
      <c r="P158" s="47">
        <f t="shared" si="108"/>
        <v>9.2432002</v>
      </c>
      <c r="Q158" s="48">
        <f t="shared" si="101"/>
        <v>155.3398058252427</v>
      </c>
      <c r="R158" s="48">
        <f t="shared" si="102"/>
        <v>70.9885436893204</v>
      </c>
      <c r="S158" s="48">
        <f t="shared" si="103"/>
        <v>60.551454368932035</v>
      </c>
      <c r="T158" s="47">
        <f t="shared" si="104"/>
        <v>-9.7632002</v>
      </c>
      <c r="U158" s="47">
        <f t="shared" si="105"/>
        <v>-1.0750202000000009</v>
      </c>
      <c r="V158" s="63">
        <f t="shared" si="106"/>
        <v>19.610000000000014</v>
      </c>
    </row>
    <row r="159" spans="1:22" ht="12.75">
      <c r="A159" s="163"/>
      <c r="B159" s="29">
        <v>155</v>
      </c>
      <c r="C159" s="143" t="s">
        <v>244</v>
      </c>
      <c r="D159" s="99">
        <v>119</v>
      </c>
      <c r="E159" s="33" t="s">
        <v>28</v>
      </c>
      <c r="F159" s="33">
        <v>5779.79</v>
      </c>
      <c r="G159" s="33">
        <v>5779.79</v>
      </c>
      <c r="H159" s="100">
        <v>19.53</v>
      </c>
      <c r="I159" s="47">
        <f t="shared" si="98"/>
        <v>19.53</v>
      </c>
      <c r="J159" s="48">
        <v>19.04</v>
      </c>
      <c r="K159" s="47">
        <f t="shared" si="99"/>
        <v>9.27866</v>
      </c>
      <c r="L159" s="47">
        <f t="shared" si="100"/>
        <v>7.363797400000001</v>
      </c>
      <c r="M159" s="100">
        <v>187</v>
      </c>
      <c r="N159" s="34">
        <f t="shared" si="107"/>
        <v>10.25134</v>
      </c>
      <c r="O159" s="100">
        <v>221.93</v>
      </c>
      <c r="P159" s="47">
        <f t="shared" si="108"/>
        <v>12.1662026</v>
      </c>
      <c r="Q159" s="48">
        <f t="shared" si="101"/>
        <v>160</v>
      </c>
      <c r="R159" s="48">
        <f t="shared" si="102"/>
        <v>77.97193277310924</v>
      </c>
      <c r="S159" s="48">
        <f t="shared" si="103"/>
        <v>61.88065042016808</v>
      </c>
      <c r="T159" s="47">
        <f t="shared" si="104"/>
        <v>-11.676202599999998</v>
      </c>
      <c r="U159" s="47">
        <f t="shared" si="105"/>
        <v>-1.9148625999999993</v>
      </c>
      <c r="V159" s="63">
        <f t="shared" si="106"/>
        <v>34.93000000000001</v>
      </c>
    </row>
    <row r="160" spans="1:22" ht="12.75">
      <c r="A160" s="163"/>
      <c r="B160" s="29">
        <v>156</v>
      </c>
      <c r="C160" s="143" t="s">
        <v>246</v>
      </c>
      <c r="D160" s="99">
        <v>119</v>
      </c>
      <c r="E160" s="33" t="s">
        <v>28</v>
      </c>
      <c r="F160" s="33">
        <v>5732.68</v>
      </c>
      <c r="G160" s="33">
        <v>5732.68</v>
      </c>
      <c r="H160" s="100">
        <v>20.74</v>
      </c>
      <c r="I160" s="47">
        <f t="shared" si="98"/>
        <v>20.74</v>
      </c>
      <c r="J160" s="48">
        <v>19.04</v>
      </c>
      <c r="K160" s="47">
        <f t="shared" si="99"/>
        <v>10.488659999999998</v>
      </c>
      <c r="L160" s="47">
        <f t="shared" si="100"/>
        <v>10.5363534</v>
      </c>
      <c r="M160" s="100">
        <v>187</v>
      </c>
      <c r="N160" s="34">
        <f t="shared" si="107"/>
        <v>10.25134</v>
      </c>
      <c r="O160" s="100">
        <v>186.13</v>
      </c>
      <c r="P160" s="47">
        <f t="shared" si="108"/>
        <v>10.203646599999999</v>
      </c>
      <c r="Q160" s="48">
        <f t="shared" si="101"/>
        <v>160</v>
      </c>
      <c r="R160" s="48">
        <f t="shared" si="102"/>
        <v>88.13999999999999</v>
      </c>
      <c r="S160" s="48">
        <f t="shared" si="103"/>
        <v>88.54078487394958</v>
      </c>
      <c r="T160" s="47">
        <f t="shared" si="104"/>
        <v>-8.5036466</v>
      </c>
      <c r="U160" s="47">
        <f t="shared" si="105"/>
        <v>0.04769340000000177</v>
      </c>
      <c r="V160" s="63">
        <f t="shared" si="106"/>
        <v>-0.8700000000000045</v>
      </c>
    </row>
    <row r="161" spans="1:22" ht="12.75">
      <c r="A161" s="163"/>
      <c r="B161" s="29">
        <v>157</v>
      </c>
      <c r="C161" s="143" t="s">
        <v>248</v>
      </c>
      <c r="D161" s="99">
        <v>100</v>
      </c>
      <c r="E161" s="33" t="s">
        <v>28</v>
      </c>
      <c r="F161" s="33">
        <v>4434.25</v>
      </c>
      <c r="G161" s="33">
        <v>4434.25</v>
      </c>
      <c r="H161" s="100">
        <v>17.3</v>
      </c>
      <c r="I161" s="47">
        <f t="shared" si="98"/>
        <v>17.3</v>
      </c>
      <c r="J161" s="48">
        <v>16</v>
      </c>
      <c r="K161" s="47">
        <f t="shared" si="99"/>
        <v>9.57038</v>
      </c>
      <c r="L161" s="47">
        <f t="shared" si="100"/>
        <v>8.877455200000002</v>
      </c>
      <c r="M161" s="100">
        <v>141</v>
      </c>
      <c r="N161" s="34">
        <f t="shared" si="107"/>
        <v>7.72962</v>
      </c>
      <c r="O161" s="100">
        <v>153.64</v>
      </c>
      <c r="P161" s="47">
        <f t="shared" si="108"/>
        <v>8.422544799999999</v>
      </c>
      <c r="Q161" s="48">
        <f t="shared" si="101"/>
        <v>160</v>
      </c>
      <c r="R161" s="48">
        <f t="shared" si="102"/>
        <v>95.70380000000002</v>
      </c>
      <c r="S161" s="48">
        <f t="shared" si="103"/>
        <v>88.77455200000003</v>
      </c>
      <c r="T161" s="47">
        <f t="shared" si="104"/>
        <v>-7.122544799999998</v>
      </c>
      <c r="U161" s="47">
        <f t="shared" si="105"/>
        <v>-0.6929247999999992</v>
      </c>
      <c r="V161" s="63">
        <f t="shared" si="106"/>
        <v>12.639999999999986</v>
      </c>
    </row>
    <row r="162" spans="1:22" ht="12.75">
      <c r="A162" s="163"/>
      <c r="B162" s="29">
        <v>158</v>
      </c>
      <c r="C162" s="143" t="s">
        <v>250</v>
      </c>
      <c r="D162" s="99">
        <v>75</v>
      </c>
      <c r="E162" s="33" t="s">
        <v>28</v>
      </c>
      <c r="F162" s="33">
        <v>3968.65</v>
      </c>
      <c r="G162" s="33">
        <v>3968.65</v>
      </c>
      <c r="H162" s="100">
        <v>13.62</v>
      </c>
      <c r="I162" s="47">
        <f t="shared" si="98"/>
        <v>13.62</v>
      </c>
      <c r="J162" s="48">
        <v>11.92</v>
      </c>
      <c r="K162" s="47">
        <f t="shared" si="99"/>
        <v>6.6578599999999994</v>
      </c>
      <c r="L162" s="47">
        <f t="shared" si="100"/>
        <v>6.968689399999999</v>
      </c>
      <c r="M162" s="100">
        <v>127</v>
      </c>
      <c r="N162" s="34">
        <f t="shared" si="107"/>
        <v>6.96214</v>
      </c>
      <c r="O162" s="100">
        <v>121.33</v>
      </c>
      <c r="P162" s="47">
        <f t="shared" si="108"/>
        <v>6.6513106</v>
      </c>
      <c r="Q162" s="48">
        <f t="shared" si="101"/>
        <v>158.93333333333334</v>
      </c>
      <c r="R162" s="48">
        <f t="shared" si="102"/>
        <v>88.77146666666667</v>
      </c>
      <c r="S162" s="48">
        <f t="shared" si="103"/>
        <v>92.91585866666665</v>
      </c>
      <c r="T162" s="47">
        <f t="shared" si="104"/>
        <v>-4.951310600000001</v>
      </c>
      <c r="U162" s="47">
        <f t="shared" si="105"/>
        <v>0.31082939999999937</v>
      </c>
      <c r="V162" s="63">
        <f t="shared" si="106"/>
        <v>-5.670000000000002</v>
      </c>
    </row>
    <row r="163" spans="1:22" ht="12.75">
      <c r="A163" s="163"/>
      <c r="B163" s="29">
        <v>159</v>
      </c>
      <c r="C163" s="143" t="s">
        <v>251</v>
      </c>
      <c r="D163" s="99">
        <v>76</v>
      </c>
      <c r="E163" s="33" t="s">
        <v>28</v>
      </c>
      <c r="F163" s="33">
        <v>3969.93</v>
      </c>
      <c r="G163" s="33">
        <v>3969.9</v>
      </c>
      <c r="H163" s="100">
        <v>16.2</v>
      </c>
      <c r="I163" s="47">
        <f t="shared" si="98"/>
        <v>16.2</v>
      </c>
      <c r="J163" s="48">
        <v>12</v>
      </c>
      <c r="K163" s="47">
        <f t="shared" si="99"/>
        <v>8.963759999999999</v>
      </c>
      <c r="L163" s="47">
        <f t="shared" si="100"/>
        <v>7.3377988</v>
      </c>
      <c r="M163" s="100">
        <v>132</v>
      </c>
      <c r="N163" s="34">
        <f t="shared" si="107"/>
        <v>7.2362400000000004</v>
      </c>
      <c r="O163" s="100">
        <v>161.66</v>
      </c>
      <c r="P163" s="47">
        <f t="shared" si="108"/>
        <v>8.8622012</v>
      </c>
      <c r="Q163" s="48">
        <f t="shared" si="101"/>
        <v>157.89473684210526</v>
      </c>
      <c r="R163" s="48">
        <f t="shared" si="102"/>
        <v>117.94421052631577</v>
      </c>
      <c r="S163" s="48">
        <f t="shared" si="103"/>
        <v>96.5499842105263</v>
      </c>
      <c r="T163" s="47">
        <f t="shared" si="104"/>
        <v>-4.6622012</v>
      </c>
      <c r="U163" s="47">
        <f t="shared" si="105"/>
        <v>-1.625961199999999</v>
      </c>
      <c r="V163" s="63">
        <f t="shared" si="106"/>
        <v>29.659999999999997</v>
      </c>
    </row>
    <row r="164" spans="1:22" ht="12.75">
      <c r="A164" s="163"/>
      <c r="B164" s="29">
        <v>160</v>
      </c>
      <c r="C164" s="143" t="s">
        <v>249</v>
      </c>
      <c r="D164" s="99">
        <v>100</v>
      </c>
      <c r="E164" s="33" t="s">
        <v>28</v>
      </c>
      <c r="F164" s="33">
        <v>4438.9</v>
      </c>
      <c r="G164" s="33">
        <v>4438.9</v>
      </c>
      <c r="H164" s="100">
        <v>16.77</v>
      </c>
      <c r="I164" s="47">
        <f t="shared" si="98"/>
        <v>16.77</v>
      </c>
      <c r="J164" s="48">
        <v>16</v>
      </c>
      <c r="K164" s="47">
        <f t="shared" si="99"/>
        <v>8.49218</v>
      </c>
      <c r="L164" s="47">
        <f t="shared" si="100"/>
        <v>10.107177199999999</v>
      </c>
      <c r="M164" s="100">
        <v>151</v>
      </c>
      <c r="N164" s="34">
        <f t="shared" si="107"/>
        <v>8.27782</v>
      </c>
      <c r="O164" s="100">
        <v>121.54</v>
      </c>
      <c r="P164" s="47">
        <f t="shared" si="108"/>
        <v>6.662822800000001</v>
      </c>
      <c r="Q164" s="48">
        <f t="shared" si="101"/>
        <v>160</v>
      </c>
      <c r="R164" s="48">
        <f t="shared" si="102"/>
        <v>84.9218</v>
      </c>
      <c r="S164" s="48">
        <f t="shared" si="103"/>
        <v>101.07177199999998</v>
      </c>
      <c r="T164" s="47">
        <f t="shared" si="104"/>
        <v>-5.892822800000001</v>
      </c>
      <c r="U164" s="47">
        <f t="shared" si="105"/>
        <v>1.6149971999999995</v>
      </c>
      <c r="V164" s="63">
        <f t="shared" si="106"/>
        <v>-29.459999999999994</v>
      </c>
    </row>
    <row r="165" spans="1:22" ht="12.75">
      <c r="A165" s="163"/>
      <c r="B165" s="29">
        <v>161</v>
      </c>
      <c r="C165" s="56" t="s">
        <v>259</v>
      </c>
      <c r="D165" s="33">
        <v>50</v>
      </c>
      <c r="E165" s="33">
        <v>1988</v>
      </c>
      <c r="F165" s="47">
        <v>2419.63</v>
      </c>
      <c r="G165" s="47">
        <v>2419.63</v>
      </c>
      <c r="H165" s="47">
        <v>13</v>
      </c>
      <c r="I165" s="144">
        <v>13</v>
      </c>
      <c r="J165" s="47">
        <v>8</v>
      </c>
      <c r="K165" s="72">
        <f t="shared" si="99"/>
        <v>7.987</v>
      </c>
      <c r="L165" s="72">
        <f t="shared" si="100"/>
        <v>7.931</v>
      </c>
      <c r="M165" s="48">
        <v>90</v>
      </c>
      <c r="N165" s="34">
        <v>5.013</v>
      </c>
      <c r="O165" s="48">
        <v>91</v>
      </c>
      <c r="P165" s="34">
        <v>5.069</v>
      </c>
      <c r="Q165" s="48">
        <f>J165/D165*1000</f>
        <v>160</v>
      </c>
      <c r="R165" s="48">
        <f>K165/D165*1000</f>
        <v>159.73999999999998</v>
      </c>
      <c r="S165" s="48">
        <f>L165/D165*1000</f>
        <v>158.62</v>
      </c>
      <c r="T165" s="72">
        <f t="shared" si="104"/>
        <v>-0.06899999999999995</v>
      </c>
      <c r="U165" s="34">
        <f t="shared" si="105"/>
        <v>-0.05600000000000005</v>
      </c>
      <c r="V165" s="63">
        <f t="shared" si="106"/>
        <v>1</v>
      </c>
    </row>
    <row r="166" spans="1:22" ht="12.75">
      <c r="A166" s="163"/>
      <c r="B166" s="29">
        <v>162</v>
      </c>
      <c r="C166" s="56" t="s">
        <v>263</v>
      </c>
      <c r="D166" s="33">
        <v>60</v>
      </c>
      <c r="E166" s="33">
        <v>1980</v>
      </c>
      <c r="F166" s="47">
        <v>3087.75</v>
      </c>
      <c r="G166" s="47">
        <v>3087.75</v>
      </c>
      <c r="H166" s="47">
        <v>16.5</v>
      </c>
      <c r="I166" s="47">
        <v>16.5</v>
      </c>
      <c r="J166" s="34">
        <v>9.29</v>
      </c>
      <c r="K166" s="72">
        <f t="shared" si="99"/>
        <v>8.702</v>
      </c>
      <c r="L166" s="72">
        <f t="shared" si="100"/>
        <v>9.148</v>
      </c>
      <c r="M166" s="48">
        <v>140</v>
      </c>
      <c r="N166" s="34">
        <v>7.798</v>
      </c>
      <c r="O166" s="48">
        <v>132</v>
      </c>
      <c r="P166" s="34">
        <v>7.352</v>
      </c>
      <c r="Q166" s="48">
        <f>J166/D166*1000</f>
        <v>154.83333333333331</v>
      </c>
      <c r="R166" s="48">
        <f>K166/D166*1000</f>
        <v>145.03333333333333</v>
      </c>
      <c r="S166" s="48">
        <f>L166/D166*1000</f>
        <v>152.46666666666667</v>
      </c>
      <c r="T166" s="72">
        <f t="shared" si="104"/>
        <v>-0.14199999999999946</v>
      </c>
      <c r="U166" s="34">
        <f t="shared" si="105"/>
        <v>0.44599999999999973</v>
      </c>
      <c r="V166" s="63">
        <f t="shared" si="106"/>
        <v>-8</v>
      </c>
    </row>
    <row r="167" spans="1:22" ht="12.75">
      <c r="A167" s="163"/>
      <c r="B167" s="29">
        <v>163</v>
      </c>
      <c r="C167" s="56" t="s">
        <v>522</v>
      </c>
      <c r="D167" s="33">
        <v>45</v>
      </c>
      <c r="E167" s="33">
        <v>1987</v>
      </c>
      <c r="F167" s="33">
        <v>2325.47</v>
      </c>
      <c r="G167" s="33">
        <v>2325.47</v>
      </c>
      <c r="H167" s="34">
        <v>8.714</v>
      </c>
      <c r="I167" s="47">
        <f aca="true" t="shared" si="109" ref="I167:I203">H167</f>
        <v>8.714</v>
      </c>
      <c r="J167" s="34">
        <v>7.2</v>
      </c>
      <c r="K167" s="47">
        <f t="shared" si="99"/>
        <v>5.399000000000001</v>
      </c>
      <c r="L167" s="47">
        <f t="shared" si="100"/>
        <v>5.4117500000000005</v>
      </c>
      <c r="M167" s="47">
        <v>65</v>
      </c>
      <c r="N167" s="34">
        <f aca="true" t="shared" si="110" ref="N167:N178">M167*0.051</f>
        <v>3.315</v>
      </c>
      <c r="O167" s="47">
        <v>64.75</v>
      </c>
      <c r="P167" s="47">
        <f aca="true" t="shared" si="111" ref="P167:P175">O167*0.051</f>
        <v>3.30225</v>
      </c>
      <c r="Q167" s="48">
        <f aca="true" t="shared" si="112" ref="Q167:Q175">J167*1000/D167</f>
        <v>160</v>
      </c>
      <c r="R167" s="48">
        <f aca="true" t="shared" si="113" ref="R167:R175">K167*1000/D167</f>
        <v>119.9777777777778</v>
      </c>
      <c r="S167" s="48">
        <f aca="true" t="shared" si="114" ref="S167:S175">L167*1000/D167</f>
        <v>120.26111111111113</v>
      </c>
      <c r="T167" s="47">
        <f t="shared" si="104"/>
        <v>-1.7882499999999997</v>
      </c>
      <c r="U167" s="47">
        <f t="shared" si="105"/>
        <v>0.012750000000000039</v>
      </c>
      <c r="V167" s="63">
        <f t="shared" si="106"/>
        <v>-0.25</v>
      </c>
    </row>
    <row r="168" spans="1:22" ht="12.75">
      <c r="A168" s="163"/>
      <c r="B168" s="29">
        <v>164</v>
      </c>
      <c r="C168" s="56" t="s">
        <v>271</v>
      </c>
      <c r="D168" s="33">
        <v>45</v>
      </c>
      <c r="E168" s="33">
        <v>1973</v>
      </c>
      <c r="F168" s="33">
        <v>1888.34</v>
      </c>
      <c r="G168" s="33">
        <v>1888.34</v>
      </c>
      <c r="H168" s="34">
        <v>9.068</v>
      </c>
      <c r="I168" s="47">
        <f t="shared" si="109"/>
        <v>9.068</v>
      </c>
      <c r="J168" s="47">
        <v>7.2</v>
      </c>
      <c r="K168" s="47">
        <f t="shared" si="99"/>
        <v>4.478</v>
      </c>
      <c r="L168" s="47">
        <f t="shared" si="100"/>
        <v>5.2940000000000005</v>
      </c>
      <c r="M168" s="47">
        <v>90</v>
      </c>
      <c r="N168" s="34">
        <f t="shared" si="110"/>
        <v>4.59</v>
      </c>
      <c r="O168" s="48">
        <v>74</v>
      </c>
      <c r="P168" s="47">
        <f t="shared" si="111"/>
        <v>3.7739999999999996</v>
      </c>
      <c r="Q168" s="48">
        <f t="shared" si="112"/>
        <v>160</v>
      </c>
      <c r="R168" s="48">
        <f t="shared" si="113"/>
        <v>99.5111111111111</v>
      </c>
      <c r="S168" s="48">
        <f t="shared" si="114"/>
        <v>117.64444444444446</v>
      </c>
      <c r="T168" s="47">
        <f t="shared" si="104"/>
        <v>-1.9059999999999997</v>
      </c>
      <c r="U168" s="47">
        <f t="shared" si="105"/>
        <v>0.8160000000000003</v>
      </c>
      <c r="V168" s="63">
        <f t="shared" si="106"/>
        <v>-16</v>
      </c>
    </row>
    <row r="169" spans="1:22" ht="12.75">
      <c r="A169" s="163"/>
      <c r="B169" s="29">
        <v>165</v>
      </c>
      <c r="C169" s="56" t="s">
        <v>523</v>
      </c>
      <c r="D169" s="33">
        <v>45</v>
      </c>
      <c r="E169" s="33">
        <v>1973</v>
      </c>
      <c r="F169" s="33">
        <v>1873.1</v>
      </c>
      <c r="G169" s="33">
        <v>1873.1</v>
      </c>
      <c r="H169" s="34">
        <v>9.236</v>
      </c>
      <c r="I169" s="47">
        <f t="shared" si="109"/>
        <v>9.236</v>
      </c>
      <c r="J169" s="47">
        <v>7.2</v>
      </c>
      <c r="K169" s="47">
        <f t="shared" si="99"/>
        <v>5.921000000000001</v>
      </c>
      <c r="L169" s="47">
        <f t="shared" si="100"/>
        <v>5.7170000000000005</v>
      </c>
      <c r="M169" s="47">
        <v>65</v>
      </c>
      <c r="N169" s="34">
        <f t="shared" si="110"/>
        <v>3.315</v>
      </c>
      <c r="O169" s="48">
        <v>69</v>
      </c>
      <c r="P169" s="47">
        <f t="shared" si="111"/>
        <v>3.5189999999999997</v>
      </c>
      <c r="Q169" s="48">
        <f t="shared" si="112"/>
        <v>160</v>
      </c>
      <c r="R169" s="48">
        <f t="shared" si="113"/>
        <v>131.5777777777778</v>
      </c>
      <c r="S169" s="48">
        <f t="shared" si="114"/>
        <v>127.04444444444447</v>
      </c>
      <c r="T169" s="47">
        <f t="shared" si="104"/>
        <v>-1.4829999999999997</v>
      </c>
      <c r="U169" s="47">
        <f t="shared" si="105"/>
        <v>-0.20399999999999974</v>
      </c>
      <c r="V169" s="63">
        <f t="shared" si="106"/>
        <v>4</v>
      </c>
    </row>
    <row r="170" spans="1:22" ht="12.75">
      <c r="A170" s="163"/>
      <c r="B170" s="29">
        <v>166</v>
      </c>
      <c r="C170" s="56" t="s">
        <v>530</v>
      </c>
      <c r="D170" s="33">
        <v>20</v>
      </c>
      <c r="E170" s="33" t="s">
        <v>57</v>
      </c>
      <c r="F170" s="47">
        <v>964.06</v>
      </c>
      <c r="G170" s="47">
        <v>964.06</v>
      </c>
      <c r="H170" s="34">
        <v>3.228</v>
      </c>
      <c r="I170" s="47">
        <f t="shared" si="109"/>
        <v>3.228</v>
      </c>
      <c r="J170" s="34">
        <v>3.268</v>
      </c>
      <c r="K170" s="47">
        <f t="shared" si="99"/>
        <v>1.5450000000000004</v>
      </c>
      <c r="L170" s="47">
        <f t="shared" si="100"/>
        <v>1.6340460000000003</v>
      </c>
      <c r="M170" s="47">
        <v>33</v>
      </c>
      <c r="N170" s="34">
        <f t="shared" si="110"/>
        <v>1.6829999999999998</v>
      </c>
      <c r="O170" s="34">
        <v>31.254</v>
      </c>
      <c r="P170" s="47">
        <f t="shared" si="111"/>
        <v>1.5939539999999999</v>
      </c>
      <c r="Q170" s="48">
        <f t="shared" si="112"/>
        <v>163.4</v>
      </c>
      <c r="R170" s="48">
        <f t="shared" si="113"/>
        <v>77.25000000000003</v>
      </c>
      <c r="S170" s="48">
        <f t="shared" si="114"/>
        <v>81.70230000000001</v>
      </c>
      <c r="T170" s="47">
        <f t="shared" si="104"/>
        <v>-1.6339539999999995</v>
      </c>
      <c r="U170" s="47">
        <f t="shared" si="105"/>
        <v>0.08904599999999996</v>
      </c>
      <c r="V170" s="63">
        <f t="shared" si="106"/>
        <v>-1.7459999999999987</v>
      </c>
    </row>
    <row r="171" spans="1:22" ht="12.75">
      <c r="A171" s="163"/>
      <c r="B171" s="29">
        <v>167</v>
      </c>
      <c r="C171" s="56" t="s">
        <v>531</v>
      </c>
      <c r="D171" s="33">
        <v>12</v>
      </c>
      <c r="E171" s="33" t="s">
        <v>529</v>
      </c>
      <c r="F171" s="47">
        <v>538.22</v>
      </c>
      <c r="G171" s="47">
        <v>497.34</v>
      </c>
      <c r="H171" s="34">
        <v>3.002</v>
      </c>
      <c r="I171" s="47">
        <f t="shared" si="109"/>
        <v>3.002</v>
      </c>
      <c r="J171" s="34">
        <v>1.92</v>
      </c>
      <c r="K171" s="47">
        <f t="shared" si="99"/>
        <v>1.0639999999999998</v>
      </c>
      <c r="L171" s="47">
        <f t="shared" si="100"/>
        <v>1.0895</v>
      </c>
      <c r="M171" s="47">
        <v>38</v>
      </c>
      <c r="N171" s="34">
        <f t="shared" si="110"/>
        <v>1.938</v>
      </c>
      <c r="O171" s="34">
        <v>37.5</v>
      </c>
      <c r="P171" s="47">
        <f t="shared" si="111"/>
        <v>1.9124999999999999</v>
      </c>
      <c r="Q171" s="48">
        <f t="shared" si="112"/>
        <v>160</v>
      </c>
      <c r="R171" s="48">
        <f t="shared" si="113"/>
        <v>88.66666666666664</v>
      </c>
      <c r="S171" s="48">
        <f t="shared" si="114"/>
        <v>90.79166666666667</v>
      </c>
      <c r="T171" s="47">
        <f t="shared" si="104"/>
        <v>-0.8305</v>
      </c>
      <c r="U171" s="47">
        <f t="shared" si="105"/>
        <v>0.025500000000000078</v>
      </c>
      <c r="V171" s="63">
        <f t="shared" si="106"/>
        <v>-0.5</v>
      </c>
    </row>
    <row r="172" spans="1:22" ht="12.75">
      <c r="A172" s="163"/>
      <c r="B172" s="29">
        <v>168</v>
      </c>
      <c r="C172" s="56" t="s">
        <v>532</v>
      </c>
      <c r="D172" s="33">
        <v>20</v>
      </c>
      <c r="E172" s="33" t="s">
        <v>529</v>
      </c>
      <c r="F172" s="48">
        <v>1410.72</v>
      </c>
      <c r="G172" s="48">
        <v>1410.72</v>
      </c>
      <c r="H172" s="34">
        <v>4.542</v>
      </c>
      <c r="I172" s="47">
        <f t="shared" si="109"/>
        <v>4.542</v>
      </c>
      <c r="J172" s="34">
        <v>3.2</v>
      </c>
      <c r="K172" s="47">
        <f t="shared" si="99"/>
        <v>2.247</v>
      </c>
      <c r="L172" s="47">
        <f t="shared" si="100"/>
        <v>2.7417</v>
      </c>
      <c r="M172" s="47">
        <v>45</v>
      </c>
      <c r="N172" s="34">
        <f t="shared" si="110"/>
        <v>2.295</v>
      </c>
      <c r="O172" s="34">
        <v>35.3</v>
      </c>
      <c r="P172" s="47">
        <f t="shared" si="111"/>
        <v>1.8002999999999998</v>
      </c>
      <c r="Q172" s="48">
        <f t="shared" si="112"/>
        <v>160</v>
      </c>
      <c r="R172" s="48">
        <f t="shared" si="113"/>
        <v>112.35</v>
      </c>
      <c r="S172" s="48">
        <f t="shared" si="114"/>
        <v>137.08499999999998</v>
      </c>
      <c r="T172" s="47">
        <f t="shared" si="104"/>
        <v>-0.4583000000000004</v>
      </c>
      <c r="U172" s="47">
        <f t="shared" si="105"/>
        <v>0.49470000000000014</v>
      </c>
      <c r="V172" s="63">
        <f t="shared" si="106"/>
        <v>-9.700000000000003</v>
      </c>
    </row>
    <row r="173" spans="1:22" ht="12.75">
      <c r="A173" s="163"/>
      <c r="B173" s="29">
        <v>169</v>
      </c>
      <c r="C173" s="56" t="s">
        <v>533</v>
      </c>
      <c r="D173" s="33">
        <v>36</v>
      </c>
      <c r="E173" s="33" t="s">
        <v>529</v>
      </c>
      <c r="F173" s="48">
        <v>1531.52</v>
      </c>
      <c r="G173" s="48">
        <v>1531.52</v>
      </c>
      <c r="H173" s="34">
        <v>6.58</v>
      </c>
      <c r="I173" s="47">
        <f t="shared" si="109"/>
        <v>6.58</v>
      </c>
      <c r="J173" s="34">
        <v>5.76</v>
      </c>
      <c r="K173" s="47">
        <f t="shared" si="99"/>
        <v>4.3870000000000005</v>
      </c>
      <c r="L173" s="47">
        <f t="shared" si="100"/>
        <v>4.399240000000001</v>
      </c>
      <c r="M173" s="47">
        <v>43</v>
      </c>
      <c r="N173" s="34">
        <f t="shared" si="110"/>
        <v>2.193</v>
      </c>
      <c r="O173" s="34">
        <v>42.76</v>
      </c>
      <c r="P173" s="47">
        <f t="shared" si="111"/>
        <v>2.18076</v>
      </c>
      <c r="Q173" s="48">
        <f t="shared" si="112"/>
        <v>160</v>
      </c>
      <c r="R173" s="48">
        <f t="shared" si="113"/>
        <v>121.86111111111111</v>
      </c>
      <c r="S173" s="48">
        <f t="shared" si="114"/>
        <v>122.20111111111113</v>
      </c>
      <c r="T173" s="47">
        <f t="shared" si="104"/>
        <v>-1.360759999999999</v>
      </c>
      <c r="U173" s="47">
        <f t="shared" si="105"/>
        <v>0.01224000000000025</v>
      </c>
      <c r="V173" s="63">
        <f t="shared" si="106"/>
        <v>-0.240000000000002</v>
      </c>
    </row>
    <row r="174" spans="1:22" ht="12.75">
      <c r="A174" s="163"/>
      <c r="B174" s="29">
        <v>170</v>
      </c>
      <c r="C174" s="56" t="s">
        <v>534</v>
      </c>
      <c r="D174" s="33">
        <v>20</v>
      </c>
      <c r="E174" s="33" t="s">
        <v>529</v>
      </c>
      <c r="F174" s="47">
        <v>728.56</v>
      </c>
      <c r="G174" s="47">
        <v>646.4</v>
      </c>
      <c r="H174" s="34">
        <v>3.427</v>
      </c>
      <c r="I174" s="47">
        <f t="shared" si="109"/>
        <v>3.427</v>
      </c>
      <c r="J174" s="34">
        <v>3.2</v>
      </c>
      <c r="K174" s="47">
        <f t="shared" si="99"/>
        <v>2.5090000000000003</v>
      </c>
      <c r="L174" s="47">
        <f t="shared" si="100"/>
        <v>2.2030000000000003</v>
      </c>
      <c r="M174" s="47">
        <v>18</v>
      </c>
      <c r="N174" s="34">
        <f t="shared" si="110"/>
        <v>0.9179999999999999</v>
      </c>
      <c r="O174" s="34">
        <v>24</v>
      </c>
      <c r="P174" s="47">
        <f t="shared" si="111"/>
        <v>1.224</v>
      </c>
      <c r="Q174" s="48">
        <f t="shared" si="112"/>
        <v>160</v>
      </c>
      <c r="R174" s="48">
        <f t="shared" si="113"/>
        <v>125.45000000000002</v>
      </c>
      <c r="S174" s="48">
        <f t="shared" si="114"/>
        <v>110.15000000000002</v>
      </c>
      <c r="T174" s="47">
        <f t="shared" si="104"/>
        <v>-0.9969999999999999</v>
      </c>
      <c r="U174" s="47">
        <f t="shared" si="105"/>
        <v>-0.30600000000000005</v>
      </c>
      <c r="V174" s="63">
        <f t="shared" si="106"/>
        <v>6</v>
      </c>
    </row>
    <row r="175" spans="1:22" ht="12.75">
      <c r="A175" s="163"/>
      <c r="B175" s="29">
        <v>171</v>
      </c>
      <c r="C175" s="56" t="s">
        <v>535</v>
      </c>
      <c r="D175" s="33">
        <v>12</v>
      </c>
      <c r="E175" s="33" t="s">
        <v>529</v>
      </c>
      <c r="F175" s="47">
        <v>560.48</v>
      </c>
      <c r="G175" s="47">
        <v>464.19</v>
      </c>
      <c r="H175" s="34">
        <v>2.484</v>
      </c>
      <c r="I175" s="47">
        <f t="shared" si="109"/>
        <v>2.484</v>
      </c>
      <c r="J175" s="34">
        <v>1.92</v>
      </c>
      <c r="K175" s="47">
        <f t="shared" si="99"/>
        <v>1.566</v>
      </c>
      <c r="L175" s="47">
        <f t="shared" si="100"/>
        <v>1.71645</v>
      </c>
      <c r="M175" s="47">
        <v>18</v>
      </c>
      <c r="N175" s="34">
        <f t="shared" si="110"/>
        <v>0.9179999999999999</v>
      </c>
      <c r="O175" s="34">
        <v>15.05</v>
      </c>
      <c r="P175" s="47">
        <f t="shared" si="111"/>
        <v>0.76755</v>
      </c>
      <c r="Q175" s="48">
        <f t="shared" si="112"/>
        <v>160</v>
      </c>
      <c r="R175" s="48">
        <f t="shared" si="113"/>
        <v>130.5</v>
      </c>
      <c r="S175" s="48">
        <f t="shared" si="114"/>
        <v>143.0375</v>
      </c>
      <c r="T175" s="47">
        <f t="shared" si="104"/>
        <v>-0.2035499999999999</v>
      </c>
      <c r="U175" s="47">
        <f t="shared" si="105"/>
        <v>0.15044999999999997</v>
      </c>
      <c r="V175" s="63">
        <f t="shared" si="106"/>
        <v>-2.9499999999999993</v>
      </c>
    </row>
    <row r="176" spans="1:22" ht="12.75">
      <c r="A176" s="163"/>
      <c r="B176" s="29">
        <v>172</v>
      </c>
      <c r="C176" s="73" t="s">
        <v>594</v>
      </c>
      <c r="D176" s="74">
        <v>20</v>
      </c>
      <c r="E176" s="74">
        <v>1989</v>
      </c>
      <c r="F176" s="74"/>
      <c r="G176" s="74">
        <v>1058.5</v>
      </c>
      <c r="H176" s="47">
        <v>2.8</v>
      </c>
      <c r="I176" s="47">
        <f t="shared" si="109"/>
        <v>2.8</v>
      </c>
      <c r="J176" s="79">
        <v>1.599</v>
      </c>
      <c r="K176" s="47">
        <f>I176-N176</f>
        <v>1.5759999999999998</v>
      </c>
      <c r="L176" s="47">
        <f>I176-P176</f>
        <v>-5.1049999999999995</v>
      </c>
      <c r="M176" s="48">
        <v>24</v>
      </c>
      <c r="N176" s="34">
        <f t="shared" si="110"/>
        <v>1.224</v>
      </c>
      <c r="O176" s="48">
        <v>155</v>
      </c>
      <c r="P176" s="47">
        <f>O176*0.051</f>
        <v>7.904999999999999</v>
      </c>
      <c r="Q176" s="48">
        <f>J176*1000/D176</f>
        <v>79.95</v>
      </c>
      <c r="R176" s="48">
        <f>K176*1000/D176</f>
        <v>78.79999999999998</v>
      </c>
      <c r="S176" s="48">
        <f>L176*1000/D176</f>
        <v>-255.24999999999994</v>
      </c>
      <c r="T176" s="47">
        <f>L176-J176</f>
        <v>-6.704</v>
      </c>
      <c r="U176" s="47">
        <f>N176-P176</f>
        <v>-6.680999999999999</v>
      </c>
      <c r="V176" s="63">
        <f>O176-M176</f>
        <v>131</v>
      </c>
    </row>
    <row r="177" spans="1:22" ht="12.75">
      <c r="A177" s="163"/>
      <c r="B177" s="29">
        <v>173</v>
      </c>
      <c r="C177" s="56" t="s">
        <v>598</v>
      </c>
      <c r="D177" s="33">
        <v>24</v>
      </c>
      <c r="E177" s="33">
        <v>1964</v>
      </c>
      <c r="F177" s="33"/>
      <c r="G177" s="33">
        <v>1116.92</v>
      </c>
      <c r="H177" s="47">
        <v>3.2</v>
      </c>
      <c r="I177" s="47">
        <f t="shared" si="109"/>
        <v>3.2</v>
      </c>
      <c r="J177" s="47">
        <v>2.019</v>
      </c>
      <c r="K177" s="47">
        <f aca="true" t="shared" si="115" ref="K177:K205">I177-N177</f>
        <v>1.6190000000000002</v>
      </c>
      <c r="L177" s="47">
        <f aca="true" t="shared" si="116" ref="L177:L205">I177-P177</f>
        <v>0.8540000000000005</v>
      </c>
      <c r="M177" s="48">
        <v>31</v>
      </c>
      <c r="N177" s="34">
        <f t="shared" si="110"/>
        <v>1.581</v>
      </c>
      <c r="O177" s="48">
        <v>46</v>
      </c>
      <c r="P177" s="47">
        <f>O177*0.051</f>
        <v>2.3459999999999996</v>
      </c>
      <c r="Q177" s="48">
        <f aca="true" t="shared" si="117" ref="Q177:Q229">J177*1000/D177</f>
        <v>84.12500000000001</v>
      </c>
      <c r="R177" s="48">
        <f aca="true" t="shared" si="118" ref="R177:R229">K177*1000/D177</f>
        <v>67.45833333333334</v>
      </c>
      <c r="S177" s="48">
        <f aca="true" t="shared" si="119" ref="S177:S211">L177*1000/D177</f>
        <v>35.58333333333336</v>
      </c>
      <c r="T177" s="47">
        <f aca="true" t="shared" si="120" ref="T177:T229">L177-J177</f>
        <v>-1.1649999999999996</v>
      </c>
      <c r="U177" s="47">
        <f aca="true" t="shared" si="121" ref="U177:U229">N177-P177</f>
        <v>-0.7649999999999997</v>
      </c>
      <c r="V177" s="63">
        <f aca="true" t="shared" si="122" ref="V177:V197">O177-M177</f>
        <v>15</v>
      </c>
    </row>
    <row r="178" spans="1:22" ht="12.75">
      <c r="A178" s="163"/>
      <c r="B178" s="29">
        <v>174</v>
      </c>
      <c r="C178" s="56" t="s">
        <v>599</v>
      </c>
      <c r="D178" s="33">
        <v>27</v>
      </c>
      <c r="E178" s="33">
        <v>1987</v>
      </c>
      <c r="F178" s="33"/>
      <c r="G178" s="33">
        <v>1110.13</v>
      </c>
      <c r="H178" s="47">
        <v>3</v>
      </c>
      <c r="I178" s="47">
        <f t="shared" si="109"/>
        <v>3</v>
      </c>
      <c r="J178" s="47">
        <v>1.851</v>
      </c>
      <c r="K178" s="47">
        <f t="shared" si="115"/>
        <v>1.776</v>
      </c>
      <c r="L178" s="47">
        <f t="shared" si="116"/>
        <v>1.3170000000000002</v>
      </c>
      <c r="M178" s="48">
        <v>24</v>
      </c>
      <c r="N178" s="34">
        <f t="shared" si="110"/>
        <v>1.224</v>
      </c>
      <c r="O178" s="48">
        <v>33</v>
      </c>
      <c r="P178" s="47">
        <f>O178*0.051</f>
        <v>1.6829999999999998</v>
      </c>
      <c r="Q178" s="48">
        <f t="shared" si="117"/>
        <v>68.55555555555556</v>
      </c>
      <c r="R178" s="48">
        <f t="shared" si="118"/>
        <v>65.77777777777777</v>
      </c>
      <c r="S178" s="48">
        <f t="shared" si="119"/>
        <v>48.777777777777786</v>
      </c>
      <c r="T178" s="47">
        <f t="shared" si="120"/>
        <v>-0.5339999999999998</v>
      </c>
      <c r="U178" s="47">
        <f t="shared" si="121"/>
        <v>-0.45899999999999985</v>
      </c>
      <c r="V178" s="63">
        <f t="shared" si="122"/>
        <v>9</v>
      </c>
    </row>
    <row r="179" spans="1:22" ht="12.75">
      <c r="A179" s="163"/>
      <c r="B179" s="29">
        <v>175</v>
      </c>
      <c r="C179" s="56" t="s">
        <v>631</v>
      </c>
      <c r="D179" s="33">
        <v>45</v>
      </c>
      <c r="E179" s="33" t="s">
        <v>28</v>
      </c>
      <c r="F179" s="33">
        <v>1869.17</v>
      </c>
      <c r="G179" s="33">
        <v>1869.17</v>
      </c>
      <c r="H179" s="34">
        <v>9.9</v>
      </c>
      <c r="I179" s="47">
        <f t="shared" si="109"/>
        <v>9.9</v>
      </c>
      <c r="J179" s="47">
        <f>D179*0.1456</f>
        <v>6.5520000000000005</v>
      </c>
      <c r="K179" s="47">
        <f t="shared" si="115"/>
        <v>6.4714</v>
      </c>
      <c r="L179" s="47">
        <f t="shared" si="116"/>
        <v>6.4714</v>
      </c>
      <c r="M179" s="47">
        <v>62</v>
      </c>
      <c r="N179" s="34">
        <f>M179*0.0553</f>
        <v>3.4286000000000003</v>
      </c>
      <c r="O179" s="47">
        <v>62</v>
      </c>
      <c r="P179" s="47">
        <f>O179*0.0553</f>
        <v>3.4286000000000003</v>
      </c>
      <c r="Q179" s="48">
        <f t="shared" si="117"/>
        <v>145.60000000000002</v>
      </c>
      <c r="R179" s="48">
        <f t="shared" si="118"/>
        <v>143.80888888888887</v>
      </c>
      <c r="S179" s="48">
        <f t="shared" si="119"/>
        <v>143.80888888888887</v>
      </c>
      <c r="T179" s="47">
        <f t="shared" si="120"/>
        <v>-0.08060000000000045</v>
      </c>
      <c r="U179" s="47">
        <f t="shared" si="121"/>
        <v>0</v>
      </c>
      <c r="V179" s="63">
        <f t="shared" si="122"/>
        <v>0</v>
      </c>
    </row>
    <row r="180" spans="1:22" ht="12.75">
      <c r="A180" s="163"/>
      <c r="B180" s="29">
        <v>176</v>
      </c>
      <c r="C180" s="56" t="s">
        <v>634</v>
      </c>
      <c r="D180" s="33">
        <v>40</v>
      </c>
      <c r="E180" s="33" t="s">
        <v>28</v>
      </c>
      <c r="F180" s="33">
        <v>2140.6</v>
      </c>
      <c r="G180" s="33">
        <v>2140.6</v>
      </c>
      <c r="H180" s="34">
        <v>9.785</v>
      </c>
      <c r="I180" s="47">
        <f t="shared" si="109"/>
        <v>9.785</v>
      </c>
      <c r="J180" s="47">
        <f>D180*0.1456</f>
        <v>5.824</v>
      </c>
      <c r="K180" s="47">
        <f t="shared" si="115"/>
        <v>5.6928</v>
      </c>
      <c r="L180" s="47">
        <f t="shared" si="116"/>
        <v>5.81446</v>
      </c>
      <c r="M180" s="48">
        <v>74</v>
      </c>
      <c r="N180" s="34">
        <f>M180*0.0553</f>
        <v>4.0922</v>
      </c>
      <c r="O180" s="48">
        <v>71.8</v>
      </c>
      <c r="P180" s="47">
        <f>O180*0.0553</f>
        <v>3.97054</v>
      </c>
      <c r="Q180" s="48">
        <f t="shared" si="117"/>
        <v>145.6</v>
      </c>
      <c r="R180" s="48">
        <f t="shared" si="118"/>
        <v>142.32</v>
      </c>
      <c r="S180" s="48">
        <f t="shared" si="119"/>
        <v>145.3615</v>
      </c>
      <c r="T180" s="47">
        <f t="shared" si="120"/>
        <v>-0.009539999999999438</v>
      </c>
      <c r="U180" s="47">
        <f t="shared" si="121"/>
        <v>0.12165999999999988</v>
      </c>
      <c r="V180" s="63">
        <f t="shared" si="122"/>
        <v>-2.200000000000003</v>
      </c>
    </row>
    <row r="181" spans="1:22" ht="12.75">
      <c r="A181" s="163"/>
      <c r="B181" s="29">
        <v>177</v>
      </c>
      <c r="C181" s="56" t="s">
        <v>53</v>
      </c>
      <c r="D181" s="33">
        <v>42</v>
      </c>
      <c r="E181" s="33">
        <v>2000</v>
      </c>
      <c r="F181" s="47">
        <v>2801.69</v>
      </c>
      <c r="G181" s="47">
        <v>2759.32</v>
      </c>
      <c r="H181" s="33">
        <v>11.518</v>
      </c>
      <c r="I181" s="47">
        <f t="shared" si="109"/>
        <v>11.518</v>
      </c>
      <c r="J181" s="33">
        <v>6.64</v>
      </c>
      <c r="K181" s="47">
        <f t="shared" si="115"/>
        <v>5.602000000000001</v>
      </c>
      <c r="L181" s="47">
        <f t="shared" si="116"/>
        <v>4.822108000000001</v>
      </c>
      <c r="M181" s="33">
        <v>116</v>
      </c>
      <c r="N181" s="34">
        <f aca="true" t="shared" si="123" ref="N181:N187">M181*0.051</f>
        <v>5.9159999999999995</v>
      </c>
      <c r="O181" s="33">
        <v>125.04</v>
      </c>
      <c r="P181" s="33">
        <v>6.695892</v>
      </c>
      <c r="Q181" s="48">
        <f t="shared" si="117"/>
        <v>158.0952380952381</v>
      </c>
      <c r="R181" s="48">
        <f t="shared" si="118"/>
        <v>133.3809523809524</v>
      </c>
      <c r="S181" s="48">
        <f t="shared" si="119"/>
        <v>114.81209523809527</v>
      </c>
      <c r="T181" s="47">
        <f t="shared" si="120"/>
        <v>-1.8178919999999987</v>
      </c>
      <c r="U181" s="47">
        <f t="shared" si="121"/>
        <v>-0.7798920000000003</v>
      </c>
      <c r="V181" s="63">
        <f t="shared" si="122"/>
        <v>9.040000000000006</v>
      </c>
    </row>
    <row r="182" spans="1:22" ht="12.75">
      <c r="A182" s="163"/>
      <c r="B182" s="29">
        <v>178</v>
      </c>
      <c r="C182" s="56" t="s">
        <v>294</v>
      </c>
      <c r="D182" s="33">
        <v>59</v>
      </c>
      <c r="E182" s="33">
        <v>2001</v>
      </c>
      <c r="F182" s="47">
        <v>3432.83</v>
      </c>
      <c r="G182" s="47">
        <v>3432.83</v>
      </c>
      <c r="H182" s="33">
        <v>14.857</v>
      </c>
      <c r="I182" s="47">
        <f t="shared" si="109"/>
        <v>14.857</v>
      </c>
      <c r="J182" s="33">
        <v>9.12</v>
      </c>
      <c r="K182" s="47">
        <f t="shared" si="115"/>
        <v>5.523999999999999</v>
      </c>
      <c r="L182" s="47">
        <f t="shared" si="116"/>
        <v>2.4869499999999984</v>
      </c>
      <c r="M182" s="33">
        <v>183</v>
      </c>
      <c r="N182" s="34">
        <f t="shared" si="123"/>
        <v>9.333</v>
      </c>
      <c r="O182" s="33">
        <v>231</v>
      </c>
      <c r="P182" s="33">
        <v>12.37005</v>
      </c>
      <c r="Q182" s="48">
        <f t="shared" si="117"/>
        <v>154.57627118644066</v>
      </c>
      <c r="R182" s="48">
        <f t="shared" si="118"/>
        <v>93.62711864406778</v>
      </c>
      <c r="S182" s="48">
        <f t="shared" si="119"/>
        <v>42.15169491525421</v>
      </c>
      <c r="T182" s="47">
        <f t="shared" si="120"/>
        <v>-6.633050000000001</v>
      </c>
      <c r="U182" s="47">
        <f t="shared" si="121"/>
        <v>-3.0370500000000007</v>
      </c>
      <c r="V182" s="63">
        <f t="shared" si="122"/>
        <v>48</v>
      </c>
    </row>
    <row r="183" spans="1:22" ht="12.75">
      <c r="A183" s="163"/>
      <c r="B183" s="29">
        <v>179</v>
      </c>
      <c r="C183" s="56" t="s">
        <v>54</v>
      </c>
      <c r="D183" s="33">
        <v>28</v>
      </c>
      <c r="E183" s="33">
        <v>2000</v>
      </c>
      <c r="F183" s="47">
        <v>1552.52</v>
      </c>
      <c r="G183" s="47">
        <v>1552.52</v>
      </c>
      <c r="H183" s="33">
        <v>5.9</v>
      </c>
      <c r="I183" s="47">
        <f t="shared" si="109"/>
        <v>5.9</v>
      </c>
      <c r="J183" s="33">
        <v>4.4</v>
      </c>
      <c r="K183" s="47">
        <f t="shared" si="115"/>
        <v>3.2480000000000007</v>
      </c>
      <c r="L183" s="47">
        <f t="shared" si="116"/>
        <v>3.503102</v>
      </c>
      <c r="M183" s="33">
        <v>52</v>
      </c>
      <c r="N183" s="34">
        <f t="shared" si="123"/>
        <v>2.6519999999999997</v>
      </c>
      <c r="O183" s="33">
        <v>44.76</v>
      </c>
      <c r="P183" s="33">
        <v>2.396898</v>
      </c>
      <c r="Q183" s="48">
        <f t="shared" si="117"/>
        <v>157.14285714285714</v>
      </c>
      <c r="R183" s="48">
        <f t="shared" si="118"/>
        <v>116.00000000000001</v>
      </c>
      <c r="S183" s="48">
        <f t="shared" si="119"/>
        <v>125.11078571428573</v>
      </c>
      <c r="T183" s="47">
        <f t="shared" si="120"/>
        <v>-0.8968980000000002</v>
      </c>
      <c r="U183" s="47">
        <f t="shared" si="121"/>
        <v>0.2551019999999995</v>
      </c>
      <c r="V183" s="63">
        <f t="shared" si="122"/>
        <v>-7.240000000000002</v>
      </c>
    </row>
    <row r="184" spans="1:22" ht="12.75">
      <c r="A184" s="163"/>
      <c r="B184" s="29">
        <v>180</v>
      </c>
      <c r="C184" s="56" t="s">
        <v>295</v>
      </c>
      <c r="D184" s="33">
        <v>40</v>
      </c>
      <c r="E184" s="33">
        <v>1996</v>
      </c>
      <c r="F184" s="47">
        <v>2861.83</v>
      </c>
      <c r="G184" s="47">
        <v>2861.83</v>
      </c>
      <c r="H184" s="33">
        <v>13</v>
      </c>
      <c r="I184" s="47">
        <f t="shared" si="109"/>
        <v>13</v>
      </c>
      <c r="J184" s="33">
        <v>7.19516</v>
      </c>
      <c r="K184" s="47">
        <f t="shared" si="115"/>
        <v>7.0840000000000005</v>
      </c>
      <c r="L184" s="47">
        <f t="shared" si="116"/>
        <v>6.6811</v>
      </c>
      <c r="M184" s="33">
        <v>116</v>
      </c>
      <c r="N184" s="34">
        <f t="shared" si="123"/>
        <v>5.9159999999999995</v>
      </c>
      <c r="O184" s="33">
        <v>118</v>
      </c>
      <c r="P184" s="33">
        <v>6.3189</v>
      </c>
      <c r="Q184" s="48">
        <f t="shared" si="117"/>
        <v>179.879</v>
      </c>
      <c r="R184" s="48">
        <f t="shared" si="118"/>
        <v>177.10000000000002</v>
      </c>
      <c r="S184" s="48">
        <f t="shared" si="119"/>
        <v>167.02749999999997</v>
      </c>
      <c r="T184" s="47">
        <f t="shared" si="120"/>
        <v>-0.5140599999999997</v>
      </c>
      <c r="U184" s="47">
        <f t="shared" si="121"/>
        <v>-0.4029000000000007</v>
      </c>
      <c r="V184" s="63">
        <f t="shared" si="122"/>
        <v>2</v>
      </c>
    </row>
    <row r="185" spans="1:22" ht="12.75">
      <c r="A185" s="163"/>
      <c r="B185" s="29">
        <v>181</v>
      </c>
      <c r="C185" s="56" t="s">
        <v>296</v>
      </c>
      <c r="D185" s="33">
        <v>20</v>
      </c>
      <c r="E185" s="33">
        <v>1996</v>
      </c>
      <c r="F185" s="47">
        <v>1116.52</v>
      </c>
      <c r="G185" s="47">
        <v>1116.52</v>
      </c>
      <c r="H185" s="33">
        <v>4.3</v>
      </c>
      <c r="I185" s="47">
        <f t="shared" si="109"/>
        <v>4.3</v>
      </c>
      <c r="J185" s="33">
        <v>3.2</v>
      </c>
      <c r="K185" s="47">
        <f t="shared" si="115"/>
        <v>1.9540000000000002</v>
      </c>
      <c r="L185" s="47">
        <f t="shared" si="116"/>
        <v>1.6224999999999996</v>
      </c>
      <c r="M185" s="33">
        <v>46</v>
      </c>
      <c r="N185" s="34">
        <f t="shared" si="123"/>
        <v>2.3459999999999996</v>
      </c>
      <c r="O185" s="33">
        <v>50</v>
      </c>
      <c r="P185" s="33">
        <v>2.6775</v>
      </c>
      <c r="Q185" s="48">
        <f t="shared" si="117"/>
        <v>160</v>
      </c>
      <c r="R185" s="48">
        <f t="shared" si="118"/>
        <v>97.70000000000002</v>
      </c>
      <c r="S185" s="48">
        <f t="shared" si="119"/>
        <v>81.12499999999997</v>
      </c>
      <c r="T185" s="47">
        <f t="shared" si="120"/>
        <v>-1.5775000000000006</v>
      </c>
      <c r="U185" s="47">
        <f t="shared" si="121"/>
        <v>-0.33150000000000057</v>
      </c>
      <c r="V185" s="63">
        <f t="shared" si="122"/>
        <v>4</v>
      </c>
    </row>
    <row r="186" spans="1:22" ht="12.75">
      <c r="A186" s="163"/>
      <c r="B186" s="29">
        <v>182</v>
      </c>
      <c r="C186" s="56" t="s">
        <v>298</v>
      </c>
      <c r="D186" s="33">
        <v>20</v>
      </c>
      <c r="E186" s="33">
        <v>2004</v>
      </c>
      <c r="F186" s="47">
        <v>1661.4</v>
      </c>
      <c r="G186" s="47">
        <v>916.49</v>
      </c>
      <c r="H186" s="33">
        <v>1.953</v>
      </c>
      <c r="I186" s="47">
        <f t="shared" si="109"/>
        <v>1.953</v>
      </c>
      <c r="J186" s="33">
        <v>1.349</v>
      </c>
      <c r="K186" s="47">
        <f t="shared" si="115"/>
        <v>0.4740000000000002</v>
      </c>
      <c r="L186" s="47">
        <f t="shared" si="116"/>
        <v>-0.9922500000000001</v>
      </c>
      <c r="M186" s="33">
        <v>29</v>
      </c>
      <c r="N186" s="34">
        <f t="shared" si="123"/>
        <v>1.4789999999999999</v>
      </c>
      <c r="O186" s="33">
        <v>55</v>
      </c>
      <c r="P186" s="33">
        <v>2.94525</v>
      </c>
      <c r="Q186" s="48">
        <f t="shared" si="117"/>
        <v>67.45</v>
      </c>
      <c r="R186" s="48">
        <f t="shared" si="118"/>
        <v>23.70000000000001</v>
      </c>
      <c r="S186" s="48">
        <f t="shared" si="119"/>
        <v>-49.612500000000004</v>
      </c>
      <c r="T186" s="47">
        <f t="shared" si="120"/>
        <v>-2.34125</v>
      </c>
      <c r="U186" s="47">
        <f t="shared" si="121"/>
        <v>-1.4662500000000003</v>
      </c>
      <c r="V186" s="63">
        <f t="shared" si="122"/>
        <v>26</v>
      </c>
    </row>
    <row r="187" spans="1:22" ht="12.75">
      <c r="A187" s="163"/>
      <c r="B187" s="29">
        <v>183</v>
      </c>
      <c r="C187" s="56" t="s">
        <v>299</v>
      </c>
      <c r="D187" s="33">
        <v>60</v>
      </c>
      <c r="E187" s="33">
        <v>1994</v>
      </c>
      <c r="F187" s="47">
        <v>2203.82</v>
      </c>
      <c r="G187" s="47">
        <v>2203.82</v>
      </c>
      <c r="H187" s="33">
        <v>13.468</v>
      </c>
      <c r="I187" s="47">
        <f t="shared" si="109"/>
        <v>13.468</v>
      </c>
      <c r="J187" s="33">
        <v>9.52</v>
      </c>
      <c r="K187" s="47">
        <f t="shared" si="115"/>
        <v>7.246</v>
      </c>
      <c r="L187" s="47">
        <f t="shared" si="116"/>
        <v>7.314996</v>
      </c>
      <c r="M187" s="33">
        <v>122</v>
      </c>
      <c r="N187" s="34">
        <f t="shared" si="123"/>
        <v>6.2219999999999995</v>
      </c>
      <c r="O187" s="33">
        <v>114.902</v>
      </c>
      <c r="P187" s="33">
        <v>6.153004</v>
      </c>
      <c r="Q187" s="48">
        <f t="shared" si="117"/>
        <v>158.66666666666666</v>
      </c>
      <c r="R187" s="48">
        <f t="shared" si="118"/>
        <v>120.76666666666667</v>
      </c>
      <c r="S187" s="48">
        <f t="shared" si="119"/>
        <v>121.9166</v>
      </c>
      <c r="T187" s="47">
        <f t="shared" si="120"/>
        <v>-2.2050039999999997</v>
      </c>
      <c r="U187" s="47">
        <f t="shared" si="121"/>
        <v>0.06899599999999939</v>
      </c>
      <c r="V187" s="63">
        <f t="shared" si="122"/>
        <v>-7.097999999999999</v>
      </c>
    </row>
    <row r="188" spans="1:22" ht="12.75">
      <c r="A188" s="163"/>
      <c r="B188" s="29">
        <v>184</v>
      </c>
      <c r="C188" s="73" t="s">
        <v>328</v>
      </c>
      <c r="D188" s="74">
        <v>30</v>
      </c>
      <c r="E188" s="74">
        <v>1989</v>
      </c>
      <c r="F188" s="74">
        <v>1637.74</v>
      </c>
      <c r="G188" s="74">
        <v>1637.74</v>
      </c>
      <c r="H188" s="47">
        <v>7.784</v>
      </c>
      <c r="I188" s="47">
        <f t="shared" si="109"/>
        <v>7.784</v>
      </c>
      <c r="J188" s="75">
        <v>4.8</v>
      </c>
      <c r="K188" s="47">
        <f t="shared" si="115"/>
        <v>4.3619</v>
      </c>
      <c r="L188" s="47">
        <f t="shared" si="116"/>
        <v>4.77143</v>
      </c>
      <c r="M188" s="76">
        <v>61</v>
      </c>
      <c r="N188" s="34">
        <f>M188*0.0561</f>
        <v>3.4221</v>
      </c>
      <c r="O188" s="48">
        <v>53.7</v>
      </c>
      <c r="P188" s="47">
        <f>O188*0.0561</f>
        <v>3.01257</v>
      </c>
      <c r="Q188" s="48">
        <f t="shared" si="117"/>
        <v>160</v>
      </c>
      <c r="R188" s="48">
        <f t="shared" si="118"/>
        <v>145.39666666666668</v>
      </c>
      <c r="S188" s="48">
        <f t="shared" si="119"/>
        <v>159.04766666666666</v>
      </c>
      <c r="T188" s="47">
        <f t="shared" si="120"/>
        <v>-0.028570000000000206</v>
      </c>
      <c r="U188" s="47">
        <f t="shared" si="121"/>
        <v>0.4095299999999997</v>
      </c>
      <c r="V188" s="63">
        <f t="shared" si="122"/>
        <v>-7.299999999999997</v>
      </c>
    </row>
    <row r="189" spans="1:22" ht="12.75">
      <c r="A189" s="163"/>
      <c r="B189" s="29">
        <v>185</v>
      </c>
      <c r="C189" s="56" t="s">
        <v>329</v>
      </c>
      <c r="D189" s="33">
        <v>8</v>
      </c>
      <c r="E189" s="33">
        <v>1970</v>
      </c>
      <c r="F189" s="33">
        <v>400.74</v>
      </c>
      <c r="G189" s="33">
        <v>400.74</v>
      </c>
      <c r="H189" s="48">
        <v>1.802</v>
      </c>
      <c r="I189" s="47">
        <f t="shared" si="109"/>
        <v>1.802</v>
      </c>
      <c r="J189" s="48">
        <v>1.28</v>
      </c>
      <c r="K189" s="47">
        <f t="shared" si="115"/>
        <v>1.241</v>
      </c>
      <c r="L189" s="47">
        <f t="shared" si="116"/>
        <v>1.1849</v>
      </c>
      <c r="M189" s="48">
        <v>10</v>
      </c>
      <c r="N189" s="34">
        <f>M189*0.0561</f>
        <v>0.5609999999999999</v>
      </c>
      <c r="O189" s="80">
        <v>11</v>
      </c>
      <c r="P189" s="47">
        <f>O189*0.0561</f>
        <v>0.6171</v>
      </c>
      <c r="Q189" s="48">
        <f t="shared" si="117"/>
        <v>160</v>
      </c>
      <c r="R189" s="48">
        <f t="shared" si="118"/>
        <v>155.125</v>
      </c>
      <c r="S189" s="48">
        <f t="shared" si="119"/>
        <v>148.1125</v>
      </c>
      <c r="T189" s="47">
        <f t="shared" si="120"/>
        <v>-0.09509999999999996</v>
      </c>
      <c r="U189" s="47">
        <f t="shared" si="121"/>
        <v>-0.05610000000000004</v>
      </c>
      <c r="V189" s="63">
        <f t="shared" si="122"/>
        <v>1</v>
      </c>
    </row>
    <row r="190" spans="1:22" ht="12.75">
      <c r="A190" s="163"/>
      <c r="B190" s="29">
        <v>186</v>
      </c>
      <c r="C190" s="56" t="s">
        <v>330</v>
      </c>
      <c r="D190" s="33">
        <v>40</v>
      </c>
      <c r="E190" s="33">
        <v>1982</v>
      </c>
      <c r="F190" s="47">
        <v>2265.02</v>
      </c>
      <c r="G190" s="47">
        <v>2265.02</v>
      </c>
      <c r="H190" s="48">
        <v>8.757</v>
      </c>
      <c r="I190" s="47">
        <f t="shared" si="109"/>
        <v>8.757</v>
      </c>
      <c r="J190" s="48">
        <v>6.4</v>
      </c>
      <c r="K190" s="47">
        <f t="shared" si="115"/>
        <v>5.952</v>
      </c>
      <c r="L190" s="47">
        <f t="shared" si="116"/>
        <v>6.0081</v>
      </c>
      <c r="M190" s="48">
        <v>50</v>
      </c>
      <c r="N190" s="34">
        <f>M190*0.0561</f>
        <v>2.8049999999999997</v>
      </c>
      <c r="O190" s="34">
        <v>49</v>
      </c>
      <c r="P190" s="47">
        <f>O190*0.0561</f>
        <v>2.7489</v>
      </c>
      <c r="Q190" s="48">
        <f t="shared" si="117"/>
        <v>160</v>
      </c>
      <c r="R190" s="48">
        <f t="shared" si="118"/>
        <v>148.8</v>
      </c>
      <c r="S190" s="48">
        <f t="shared" si="119"/>
        <v>150.2025</v>
      </c>
      <c r="T190" s="47">
        <f t="shared" si="120"/>
        <v>-0.3919000000000006</v>
      </c>
      <c r="U190" s="47">
        <f t="shared" si="121"/>
        <v>0.05609999999999982</v>
      </c>
      <c r="V190" s="63">
        <f t="shared" si="122"/>
        <v>-1</v>
      </c>
    </row>
    <row r="191" spans="1:22" ht="12.75">
      <c r="A191" s="163"/>
      <c r="B191" s="29">
        <v>187</v>
      </c>
      <c r="C191" s="73" t="s">
        <v>336</v>
      </c>
      <c r="D191" s="74">
        <v>25</v>
      </c>
      <c r="E191" s="74" t="s">
        <v>28</v>
      </c>
      <c r="F191" s="74">
        <v>1367.27</v>
      </c>
      <c r="G191" s="74">
        <v>1367.27</v>
      </c>
      <c r="H191" s="34">
        <v>5.88</v>
      </c>
      <c r="I191" s="47">
        <f t="shared" si="109"/>
        <v>5.88</v>
      </c>
      <c r="J191" s="78">
        <v>4</v>
      </c>
      <c r="K191" s="47">
        <f t="shared" si="115"/>
        <v>1.7700399999999998</v>
      </c>
      <c r="L191" s="47">
        <f t="shared" si="116"/>
        <v>3.24185</v>
      </c>
      <c r="M191" s="76">
        <v>74</v>
      </c>
      <c r="N191" s="34">
        <f>M191*0.05554</f>
        <v>4.10996</v>
      </c>
      <c r="O191" s="48">
        <v>47.5</v>
      </c>
      <c r="P191" s="47">
        <f>O191*0.05554</f>
        <v>2.63815</v>
      </c>
      <c r="Q191" s="48">
        <f t="shared" si="117"/>
        <v>160</v>
      </c>
      <c r="R191" s="48">
        <f t="shared" si="118"/>
        <v>70.8016</v>
      </c>
      <c r="S191" s="47">
        <f t="shared" si="119"/>
        <v>129.674</v>
      </c>
      <c r="T191" s="47">
        <f t="shared" si="120"/>
        <v>-0.7581500000000001</v>
      </c>
      <c r="U191" s="47">
        <f t="shared" si="121"/>
        <v>1.47181</v>
      </c>
      <c r="V191" s="63">
        <f t="shared" si="122"/>
        <v>-26.5</v>
      </c>
    </row>
    <row r="192" spans="1:22" ht="12.75">
      <c r="A192" s="163"/>
      <c r="B192" s="29">
        <v>188</v>
      </c>
      <c r="C192" s="56" t="s">
        <v>337</v>
      </c>
      <c r="D192" s="33">
        <v>55</v>
      </c>
      <c r="E192" s="74" t="s">
        <v>28</v>
      </c>
      <c r="F192" s="33">
        <v>2472.96</v>
      </c>
      <c r="G192" s="33">
        <v>2472.96</v>
      </c>
      <c r="H192" s="34">
        <v>12.101</v>
      </c>
      <c r="I192" s="47">
        <f t="shared" si="109"/>
        <v>12.101</v>
      </c>
      <c r="J192" s="48">
        <v>8.8</v>
      </c>
      <c r="K192" s="47">
        <f t="shared" si="115"/>
        <v>6.213760000000001</v>
      </c>
      <c r="L192" s="47">
        <f t="shared" si="116"/>
        <v>7.491180000000001</v>
      </c>
      <c r="M192" s="76">
        <v>106</v>
      </c>
      <c r="N192" s="34">
        <f aca="true" t="shared" si="124" ref="N192:N197">M192*0.05554</f>
        <v>5.88724</v>
      </c>
      <c r="O192" s="80">
        <v>83</v>
      </c>
      <c r="P192" s="47">
        <f aca="true" t="shared" si="125" ref="P192:P197">O192*0.05554</f>
        <v>4.60982</v>
      </c>
      <c r="Q192" s="48">
        <f t="shared" si="117"/>
        <v>160</v>
      </c>
      <c r="R192" s="48">
        <f t="shared" si="118"/>
        <v>112.97745454545455</v>
      </c>
      <c r="S192" s="47">
        <f t="shared" si="119"/>
        <v>136.20327272727275</v>
      </c>
      <c r="T192" s="47">
        <f t="shared" si="120"/>
        <v>-1.3088199999999999</v>
      </c>
      <c r="U192" s="47">
        <f t="shared" si="121"/>
        <v>1.2774200000000002</v>
      </c>
      <c r="V192" s="63">
        <f t="shared" si="122"/>
        <v>-23</v>
      </c>
    </row>
    <row r="193" spans="1:22" ht="12.75">
      <c r="A193" s="163"/>
      <c r="B193" s="29">
        <v>189</v>
      </c>
      <c r="C193" s="56" t="s">
        <v>338</v>
      </c>
      <c r="D193" s="33">
        <v>60</v>
      </c>
      <c r="E193" s="74" t="s">
        <v>28</v>
      </c>
      <c r="F193" s="47">
        <v>3132.08</v>
      </c>
      <c r="G193" s="47">
        <v>3132.08</v>
      </c>
      <c r="H193" s="34">
        <v>11.083</v>
      </c>
      <c r="I193" s="47">
        <f t="shared" si="109"/>
        <v>11.083</v>
      </c>
      <c r="J193" s="48">
        <v>9.6</v>
      </c>
      <c r="K193" s="47">
        <f t="shared" si="115"/>
        <v>5.86224</v>
      </c>
      <c r="L193" s="47">
        <f t="shared" si="116"/>
        <v>7.317388</v>
      </c>
      <c r="M193" s="48">
        <v>94</v>
      </c>
      <c r="N193" s="34">
        <f t="shared" si="124"/>
        <v>5.22076</v>
      </c>
      <c r="O193" s="48">
        <v>67.8</v>
      </c>
      <c r="P193" s="47">
        <f t="shared" si="125"/>
        <v>3.765612</v>
      </c>
      <c r="Q193" s="48">
        <f t="shared" si="117"/>
        <v>160</v>
      </c>
      <c r="R193" s="48">
        <f t="shared" si="118"/>
        <v>97.704</v>
      </c>
      <c r="S193" s="47">
        <f t="shared" si="119"/>
        <v>121.95646666666667</v>
      </c>
      <c r="T193" s="47">
        <f t="shared" si="120"/>
        <v>-2.2826119999999994</v>
      </c>
      <c r="U193" s="47">
        <f t="shared" si="121"/>
        <v>1.4551480000000003</v>
      </c>
      <c r="V193" s="63">
        <f t="shared" si="122"/>
        <v>-26.200000000000003</v>
      </c>
    </row>
    <row r="194" spans="1:22" ht="12.75">
      <c r="A194" s="163"/>
      <c r="B194" s="29">
        <v>190</v>
      </c>
      <c r="C194" s="56" t="s">
        <v>42</v>
      </c>
      <c r="D194" s="33">
        <v>50</v>
      </c>
      <c r="E194" s="74" t="s">
        <v>28</v>
      </c>
      <c r="F194" s="33">
        <v>1860.33</v>
      </c>
      <c r="G194" s="33">
        <v>1860.33</v>
      </c>
      <c r="H194" s="34">
        <v>10.373</v>
      </c>
      <c r="I194" s="47">
        <f t="shared" si="109"/>
        <v>10.373</v>
      </c>
      <c r="J194" s="48">
        <v>8</v>
      </c>
      <c r="K194" s="47">
        <f t="shared" si="115"/>
        <v>6.151959999999999</v>
      </c>
      <c r="L194" s="47">
        <f t="shared" si="116"/>
        <v>6.8739799999999995</v>
      </c>
      <c r="M194" s="48">
        <v>76</v>
      </c>
      <c r="N194" s="34">
        <f t="shared" si="124"/>
        <v>4.22104</v>
      </c>
      <c r="O194" s="48">
        <v>63</v>
      </c>
      <c r="P194" s="47">
        <f t="shared" si="125"/>
        <v>3.49902</v>
      </c>
      <c r="Q194" s="48">
        <f t="shared" si="117"/>
        <v>160</v>
      </c>
      <c r="R194" s="48">
        <f t="shared" si="118"/>
        <v>123.03919999999998</v>
      </c>
      <c r="S194" s="47">
        <f t="shared" si="119"/>
        <v>137.4796</v>
      </c>
      <c r="T194" s="47">
        <f t="shared" si="120"/>
        <v>-1.1260200000000005</v>
      </c>
      <c r="U194" s="47">
        <f t="shared" si="121"/>
        <v>0.7220200000000006</v>
      </c>
      <c r="V194" s="63">
        <f t="shared" si="122"/>
        <v>-13</v>
      </c>
    </row>
    <row r="195" spans="1:22" ht="12.75">
      <c r="A195" s="163"/>
      <c r="B195" s="29">
        <v>191</v>
      </c>
      <c r="C195" s="56" t="s">
        <v>64</v>
      </c>
      <c r="D195" s="33">
        <v>60</v>
      </c>
      <c r="E195" s="33" t="s">
        <v>28</v>
      </c>
      <c r="F195" s="33">
        <v>3153.72</v>
      </c>
      <c r="G195" s="33">
        <v>3153.72</v>
      </c>
      <c r="H195" s="34">
        <v>14.588</v>
      </c>
      <c r="I195" s="47">
        <f t="shared" si="109"/>
        <v>14.588</v>
      </c>
      <c r="J195" s="48">
        <v>9.6</v>
      </c>
      <c r="K195" s="47">
        <f t="shared" si="115"/>
        <v>7.978739999999999</v>
      </c>
      <c r="L195" s="47">
        <f t="shared" si="116"/>
        <v>7.428893999999999</v>
      </c>
      <c r="M195" s="48">
        <v>119</v>
      </c>
      <c r="N195" s="34">
        <f t="shared" si="124"/>
        <v>6.60926</v>
      </c>
      <c r="O195" s="48">
        <v>128.9</v>
      </c>
      <c r="P195" s="47">
        <f t="shared" si="125"/>
        <v>7.159106</v>
      </c>
      <c r="Q195" s="48">
        <f t="shared" si="117"/>
        <v>160</v>
      </c>
      <c r="R195" s="48">
        <f t="shared" si="118"/>
        <v>132.97899999999998</v>
      </c>
      <c r="S195" s="47">
        <f t="shared" si="119"/>
        <v>123.81489999999998</v>
      </c>
      <c r="T195" s="47">
        <f t="shared" si="120"/>
        <v>-2.171106000000001</v>
      </c>
      <c r="U195" s="47">
        <f t="shared" si="121"/>
        <v>-0.5498460000000005</v>
      </c>
      <c r="V195" s="63">
        <f t="shared" si="122"/>
        <v>9.900000000000006</v>
      </c>
    </row>
    <row r="196" spans="1:22" ht="12.75">
      <c r="A196" s="163"/>
      <c r="B196" s="29">
        <v>192</v>
      </c>
      <c r="C196" s="56" t="s">
        <v>339</v>
      </c>
      <c r="D196" s="33">
        <v>40</v>
      </c>
      <c r="E196" s="33" t="s">
        <v>28</v>
      </c>
      <c r="F196" s="33">
        <v>2272.52</v>
      </c>
      <c r="G196" s="33">
        <v>2272.52</v>
      </c>
      <c r="H196" s="34">
        <v>9.485</v>
      </c>
      <c r="I196" s="47">
        <f t="shared" si="109"/>
        <v>9.485</v>
      </c>
      <c r="J196" s="48">
        <v>6.4</v>
      </c>
      <c r="K196" s="47">
        <f t="shared" si="115"/>
        <v>4.208699999999999</v>
      </c>
      <c r="L196" s="47">
        <f t="shared" si="116"/>
        <v>4.875179999999999</v>
      </c>
      <c r="M196" s="48">
        <v>95</v>
      </c>
      <c r="N196" s="34">
        <f t="shared" si="124"/>
        <v>5.2763</v>
      </c>
      <c r="O196" s="48">
        <v>83</v>
      </c>
      <c r="P196" s="47">
        <f t="shared" si="125"/>
        <v>4.60982</v>
      </c>
      <c r="Q196" s="48">
        <f t="shared" si="117"/>
        <v>160</v>
      </c>
      <c r="R196" s="48">
        <f t="shared" si="118"/>
        <v>105.2175</v>
      </c>
      <c r="S196" s="47">
        <f t="shared" si="119"/>
        <v>121.87949999999998</v>
      </c>
      <c r="T196" s="47">
        <f t="shared" si="120"/>
        <v>-1.524820000000001</v>
      </c>
      <c r="U196" s="47">
        <f t="shared" si="121"/>
        <v>0.66648</v>
      </c>
      <c r="V196" s="63">
        <f t="shared" si="122"/>
        <v>-12</v>
      </c>
    </row>
    <row r="197" spans="1:22" ht="12.75">
      <c r="A197" s="163"/>
      <c r="B197" s="29">
        <v>193</v>
      </c>
      <c r="C197" s="56" t="s">
        <v>340</v>
      </c>
      <c r="D197" s="33">
        <v>30</v>
      </c>
      <c r="E197" s="33" t="s">
        <v>28</v>
      </c>
      <c r="F197" s="47">
        <v>1734.68</v>
      </c>
      <c r="G197" s="47">
        <v>1734.68</v>
      </c>
      <c r="H197" s="34">
        <v>7.188</v>
      </c>
      <c r="I197" s="47">
        <f t="shared" si="109"/>
        <v>7.188</v>
      </c>
      <c r="J197" s="47">
        <v>4.8</v>
      </c>
      <c r="K197" s="47">
        <f t="shared" si="115"/>
        <v>4.02222</v>
      </c>
      <c r="L197" s="47">
        <f t="shared" si="116"/>
        <v>3.7445199999999996</v>
      </c>
      <c r="M197" s="48">
        <v>57</v>
      </c>
      <c r="N197" s="34">
        <f t="shared" si="124"/>
        <v>3.16578</v>
      </c>
      <c r="O197" s="48">
        <v>62</v>
      </c>
      <c r="P197" s="47">
        <f t="shared" si="125"/>
        <v>3.44348</v>
      </c>
      <c r="Q197" s="48">
        <f t="shared" si="117"/>
        <v>160</v>
      </c>
      <c r="R197" s="48">
        <f t="shared" si="118"/>
        <v>134.07399999999998</v>
      </c>
      <c r="S197" s="47">
        <f t="shared" si="119"/>
        <v>124.81733333333332</v>
      </c>
      <c r="T197" s="47">
        <f t="shared" si="120"/>
        <v>-1.0554800000000002</v>
      </c>
      <c r="U197" s="47">
        <f t="shared" si="121"/>
        <v>-0.2777000000000003</v>
      </c>
      <c r="V197" s="63">
        <f t="shared" si="122"/>
        <v>5</v>
      </c>
    </row>
    <row r="198" spans="1:22" ht="12.75">
      <c r="A198" s="163"/>
      <c r="B198" s="29">
        <v>194</v>
      </c>
      <c r="C198" s="56" t="s">
        <v>355</v>
      </c>
      <c r="D198" s="33">
        <v>40</v>
      </c>
      <c r="E198" s="33">
        <v>1966</v>
      </c>
      <c r="F198" s="76">
        <v>2229</v>
      </c>
      <c r="G198" s="76">
        <f aca="true" t="shared" si="126" ref="G198:G203">F198</f>
        <v>2229</v>
      </c>
      <c r="H198" s="47">
        <v>5.67</v>
      </c>
      <c r="I198" s="47">
        <f t="shared" si="109"/>
        <v>5.67</v>
      </c>
      <c r="J198" s="47">
        <v>3.836</v>
      </c>
      <c r="K198" s="47">
        <f t="shared" si="115"/>
        <v>-3.3569999999999993</v>
      </c>
      <c r="L198" s="47">
        <f t="shared" si="116"/>
        <v>0.22044599999999992</v>
      </c>
      <c r="M198" s="48">
        <v>177</v>
      </c>
      <c r="N198" s="34">
        <f aca="true" t="shared" si="127" ref="N198:N205">M198*0.051</f>
        <v>9.027</v>
      </c>
      <c r="O198" s="77">
        <v>97.14</v>
      </c>
      <c r="P198" s="47">
        <f aca="true" t="shared" si="128" ref="P198:P203">O198*0.0561</f>
        <v>5.449554</v>
      </c>
      <c r="Q198" s="48">
        <f t="shared" si="117"/>
        <v>95.9</v>
      </c>
      <c r="R198" s="48">
        <f t="shared" si="118"/>
        <v>-83.92499999999998</v>
      </c>
      <c r="S198" s="48">
        <f t="shared" si="119"/>
        <v>5.511149999999998</v>
      </c>
      <c r="T198" s="47">
        <f t="shared" si="120"/>
        <v>-3.615554</v>
      </c>
      <c r="U198" s="47">
        <f t="shared" si="121"/>
        <v>3.5774459999999992</v>
      </c>
      <c r="V198" s="63">
        <f aca="true" t="shared" si="129" ref="V198:V203">1.1*O198-M198</f>
        <v>-70.14599999999999</v>
      </c>
    </row>
    <row r="199" spans="1:22" ht="12.75">
      <c r="A199" s="163"/>
      <c r="B199" s="29">
        <v>195</v>
      </c>
      <c r="C199" s="56" t="s">
        <v>357</v>
      </c>
      <c r="D199" s="33">
        <v>81</v>
      </c>
      <c r="E199" s="33">
        <v>1980</v>
      </c>
      <c r="F199" s="76">
        <v>4931</v>
      </c>
      <c r="G199" s="76">
        <f t="shared" si="126"/>
        <v>4931</v>
      </c>
      <c r="H199" s="47">
        <v>27</v>
      </c>
      <c r="I199" s="47">
        <f t="shared" si="109"/>
        <v>27</v>
      </c>
      <c r="J199" s="47">
        <v>19.36</v>
      </c>
      <c r="K199" s="47">
        <f t="shared" si="115"/>
        <v>16.29</v>
      </c>
      <c r="L199" s="47">
        <f t="shared" si="116"/>
        <v>17.4069</v>
      </c>
      <c r="M199" s="48">
        <v>210</v>
      </c>
      <c r="N199" s="34">
        <f t="shared" si="127"/>
        <v>10.709999999999999</v>
      </c>
      <c r="O199" s="47">
        <v>171</v>
      </c>
      <c r="P199" s="47">
        <f t="shared" si="128"/>
        <v>9.5931</v>
      </c>
      <c r="Q199" s="48">
        <f t="shared" si="117"/>
        <v>239.01234567901236</v>
      </c>
      <c r="R199" s="48">
        <f t="shared" si="118"/>
        <v>201.11111111111111</v>
      </c>
      <c r="S199" s="48">
        <f t="shared" si="119"/>
        <v>214.9</v>
      </c>
      <c r="T199" s="47">
        <f t="shared" si="120"/>
        <v>-1.9530999999999992</v>
      </c>
      <c r="U199" s="47">
        <f t="shared" si="121"/>
        <v>1.1168999999999993</v>
      </c>
      <c r="V199" s="63">
        <f t="shared" si="129"/>
        <v>-21.899999999999977</v>
      </c>
    </row>
    <row r="200" spans="1:22" ht="12.75">
      <c r="A200" s="163"/>
      <c r="B200" s="29">
        <v>196</v>
      </c>
      <c r="C200" s="56" t="s">
        <v>359</v>
      </c>
      <c r="D200" s="33">
        <v>100</v>
      </c>
      <c r="E200" s="33">
        <v>1973</v>
      </c>
      <c r="F200" s="76">
        <v>4461</v>
      </c>
      <c r="G200" s="76">
        <f t="shared" si="126"/>
        <v>4461</v>
      </c>
      <c r="H200" s="47">
        <v>19.6</v>
      </c>
      <c r="I200" s="47">
        <f t="shared" si="109"/>
        <v>19.6</v>
      </c>
      <c r="J200" s="47">
        <v>16</v>
      </c>
      <c r="K200" s="47">
        <f t="shared" si="115"/>
        <v>8.533000000000001</v>
      </c>
      <c r="L200" s="47">
        <f t="shared" si="116"/>
        <v>10.246447000000002</v>
      </c>
      <c r="M200" s="48">
        <v>217</v>
      </c>
      <c r="N200" s="34">
        <f t="shared" si="127"/>
        <v>11.067</v>
      </c>
      <c r="O200" s="47">
        <v>166.73</v>
      </c>
      <c r="P200" s="47">
        <f t="shared" si="128"/>
        <v>9.353553</v>
      </c>
      <c r="Q200" s="48">
        <f t="shared" si="117"/>
        <v>160</v>
      </c>
      <c r="R200" s="48">
        <f t="shared" si="118"/>
        <v>85.33000000000001</v>
      </c>
      <c r="S200" s="48">
        <f t="shared" si="119"/>
        <v>102.46447000000002</v>
      </c>
      <c r="T200" s="47">
        <f t="shared" si="120"/>
        <v>-5.753552999999998</v>
      </c>
      <c r="U200" s="47">
        <f t="shared" si="121"/>
        <v>1.7134470000000004</v>
      </c>
      <c r="V200" s="63">
        <f t="shared" si="129"/>
        <v>-33.59700000000001</v>
      </c>
    </row>
    <row r="201" spans="1:22" ht="12.75">
      <c r="A201" s="163"/>
      <c r="B201" s="29">
        <v>197</v>
      </c>
      <c r="C201" s="56" t="s">
        <v>360</v>
      </c>
      <c r="D201" s="33">
        <v>50</v>
      </c>
      <c r="E201" s="33">
        <v>1969</v>
      </c>
      <c r="F201" s="76">
        <v>2709</v>
      </c>
      <c r="G201" s="76">
        <f t="shared" si="126"/>
        <v>2709</v>
      </c>
      <c r="H201" s="47">
        <v>11.6</v>
      </c>
      <c r="I201" s="47">
        <f t="shared" si="109"/>
        <v>11.6</v>
      </c>
      <c r="J201" s="47">
        <v>7.76</v>
      </c>
      <c r="K201" s="47">
        <f t="shared" si="115"/>
        <v>4.256</v>
      </c>
      <c r="L201" s="47">
        <f t="shared" si="116"/>
        <v>4.9656139999999995</v>
      </c>
      <c r="M201" s="47">
        <v>144</v>
      </c>
      <c r="N201" s="34">
        <f t="shared" si="127"/>
        <v>7.343999999999999</v>
      </c>
      <c r="O201" s="47">
        <v>118.26</v>
      </c>
      <c r="P201" s="47">
        <f t="shared" si="128"/>
        <v>6.634386</v>
      </c>
      <c r="Q201" s="48">
        <f t="shared" si="117"/>
        <v>155.2</v>
      </c>
      <c r="R201" s="48">
        <f t="shared" si="118"/>
        <v>85.12</v>
      </c>
      <c r="S201" s="48">
        <f t="shared" si="119"/>
        <v>99.31227999999999</v>
      </c>
      <c r="T201" s="47">
        <f t="shared" si="120"/>
        <v>-2.7943860000000003</v>
      </c>
      <c r="U201" s="47">
        <f t="shared" si="121"/>
        <v>0.7096139999999993</v>
      </c>
      <c r="V201" s="63">
        <f t="shared" si="129"/>
        <v>-13.913999999999987</v>
      </c>
    </row>
    <row r="202" spans="1:22" ht="12.75">
      <c r="A202" s="163"/>
      <c r="B202" s="29">
        <v>198</v>
      </c>
      <c r="C202" s="56" t="s">
        <v>361</v>
      </c>
      <c r="D202" s="33">
        <v>64</v>
      </c>
      <c r="E202" s="33">
        <v>1989</v>
      </c>
      <c r="F202" s="76">
        <v>4099</v>
      </c>
      <c r="G202" s="76">
        <f t="shared" si="126"/>
        <v>4099</v>
      </c>
      <c r="H202" s="47">
        <v>15</v>
      </c>
      <c r="I202" s="47">
        <f t="shared" si="109"/>
        <v>15</v>
      </c>
      <c r="J202" s="47">
        <v>10.16</v>
      </c>
      <c r="K202" s="47">
        <f t="shared" si="115"/>
        <v>6.381</v>
      </c>
      <c r="L202" s="47">
        <f t="shared" si="116"/>
        <v>7.238003999999999</v>
      </c>
      <c r="M202" s="48">
        <v>169</v>
      </c>
      <c r="N202" s="34">
        <f t="shared" si="127"/>
        <v>8.619</v>
      </c>
      <c r="O202" s="47">
        <v>138.36</v>
      </c>
      <c r="P202" s="47">
        <f t="shared" si="128"/>
        <v>7.761996000000001</v>
      </c>
      <c r="Q202" s="48">
        <f t="shared" si="117"/>
        <v>158.75</v>
      </c>
      <c r="R202" s="48">
        <f t="shared" si="118"/>
        <v>99.703125</v>
      </c>
      <c r="S202" s="48">
        <f t="shared" si="119"/>
        <v>113.09381249999998</v>
      </c>
      <c r="T202" s="47">
        <f t="shared" si="120"/>
        <v>-2.921996000000001</v>
      </c>
      <c r="U202" s="47">
        <f t="shared" si="121"/>
        <v>0.857003999999999</v>
      </c>
      <c r="V202" s="63">
        <f t="shared" si="129"/>
        <v>-16.803999999999974</v>
      </c>
    </row>
    <row r="203" spans="1:22" ht="12.75">
      <c r="A203" s="163"/>
      <c r="B203" s="29">
        <v>199</v>
      </c>
      <c r="C203" s="56" t="s">
        <v>362</v>
      </c>
      <c r="D203" s="33">
        <v>57</v>
      </c>
      <c r="E203" s="33">
        <v>1973</v>
      </c>
      <c r="F203" s="76">
        <v>2582</v>
      </c>
      <c r="G203" s="76">
        <f t="shared" si="126"/>
        <v>2582</v>
      </c>
      <c r="H203" s="47">
        <v>10.5</v>
      </c>
      <c r="I203" s="47">
        <f t="shared" si="109"/>
        <v>10.5</v>
      </c>
      <c r="J203" s="47">
        <v>11.9976</v>
      </c>
      <c r="K203" s="47">
        <f t="shared" si="115"/>
        <v>3.513000000000001</v>
      </c>
      <c r="L203" s="47">
        <f t="shared" si="116"/>
        <v>4.326756</v>
      </c>
      <c r="M203" s="48">
        <v>137</v>
      </c>
      <c r="N203" s="34">
        <f t="shared" si="127"/>
        <v>6.986999999999999</v>
      </c>
      <c r="O203" s="47">
        <v>110.04</v>
      </c>
      <c r="P203" s="47">
        <f t="shared" si="128"/>
        <v>6.173244</v>
      </c>
      <c r="Q203" s="48">
        <f t="shared" si="117"/>
        <v>210.4842105263158</v>
      </c>
      <c r="R203" s="48">
        <f t="shared" si="118"/>
        <v>61.63157894736844</v>
      </c>
      <c r="S203" s="48">
        <f t="shared" si="119"/>
        <v>75.90799999999999</v>
      </c>
      <c r="T203" s="47">
        <f t="shared" si="120"/>
        <v>-7.670844000000001</v>
      </c>
      <c r="U203" s="47">
        <f t="shared" si="121"/>
        <v>0.8137559999999988</v>
      </c>
      <c r="V203" s="63">
        <f t="shared" si="129"/>
        <v>-15.955999999999989</v>
      </c>
    </row>
    <row r="204" spans="1:22" ht="12.75">
      <c r="A204" s="163"/>
      <c r="B204" s="29">
        <v>200</v>
      </c>
      <c r="C204" s="56" t="s">
        <v>102</v>
      </c>
      <c r="D204" s="33">
        <v>15</v>
      </c>
      <c r="E204" s="33">
        <v>1994</v>
      </c>
      <c r="F204" s="33">
        <v>905</v>
      </c>
      <c r="G204" s="33">
        <v>905</v>
      </c>
      <c r="H204" s="47">
        <v>4.781</v>
      </c>
      <c r="I204" s="60">
        <f>+H204</f>
        <v>4.781</v>
      </c>
      <c r="J204" s="139">
        <v>2.8327999999999998</v>
      </c>
      <c r="K204" s="47">
        <f t="shared" si="115"/>
        <v>2.639</v>
      </c>
      <c r="L204" s="47">
        <f t="shared" si="116"/>
        <v>2.8327999999999998</v>
      </c>
      <c r="M204" s="140">
        <v>42</v>
      </c>
      <c r="N204" s="34">
        <f t="shared" si="127"/>
        <v>2.142</v>
      </c>
      <c r="O204" s="139">
        <v>38.2</v>
      </c>
      <c r="P204" s="47">
        <f>O204*0.051</f>
        <v>1.9482</v>
      </c>
      <c r="Q204" s="48">
        <f t="shared" si="117"/>
        <v>188.85333333333332</v>
      </c>
      <c r="R204" s="48">
        <f t="shared" si="118"/>
        <v>175.93333333333334</v>
      </c>
      <c r="S204" s="48">
        <f t="shared" si="119"/>
        <v>188.85333333333332</v>
      </c>
      <c r="T204" s="47">
        <f t="shared" si="120"/>
        <v>0</v>
      </c>
      <c r="U204" s="47">
        <f t="shared" si="121"/>
        <v>0.19379999999999997</v>
      </c>
      <c r="V204" s="63">
        <f aca="true" t="shared" si="130" ref="V204:V229">O204-M204</f>
        <v>-3.799999999999997</v>
      </c>
    </row>
    <row r="205" spans="1:22" ht="12.75">
      <c r="A205" s="163"/>
      <c r="B205" s="29">
        <v>201</v>
      </c>
      <c r="C205" s="56" t="s">
        <v>105</v>
      </c>
      <c r="D205" s="33">
        <v>20</v>
      </c>
      <c r="E205" s="33">
        <v>1979</v>
      </c>
      <c r="F205" s="33">
        <v>1042</v>
      </c>
      <c r="G205" s="33">
        <v>1042</v>
      </c>
      <c r="H205" s="47">
        <v>5.4808</v>
      </c>
      <c r="I205" s="60">
        <f>+H205</f>
        <v>5.4808</v>
      </c>
      <c r="J205" s="115">
        <v>3.8998000000000004</v>
      </c>
      <c r="K205" s="47">
        <f t="shared" si="115"/>
        <v>3.8998000000000004</v>
      </c>
      <c r="L205" s="47">
        <f t="shared" si="116"/>
        <v>3.8998000000000004</v>
      </c>
      <c r="M205" s="116">
        <v>31</v>
      </c>
      <c r="N205" s="34">
        <f t="shared" si="127"/>
        <v>1.581</v>
      </c>
      <c r="O205" s="115">
        <v>31</v>
      </c>
      <c r="P205" s="47">
        <f>O205*0.051</f>
        <v>1.581</v>
      </c>
      <c r="Q205" s="48">
        <f t="shared" si="117"/>
        <v>194.99</v>
      </c>
      <c r="R205" s="48">
        <f t="shared" si="118"/>
        <v>194.99</v>
      </c>
      <c r="S205" s="48">
        <f t="shared" si="119"/>
        <v>194.99</v>
      </c>
      <c r="T205" s="47">
        <f t="shared" si="120"/>
        <v>0</v>
      </c>
      <c r="U205" s="47">
        <f t="shared" si="121"/>
        <v>0</v>
      </c>
      <c r="V205" s="63">
        <f t="shared" si="130"/>
        <v>0</v>
      </c>
    </row>
    <row r="206" spans="1:22" ht="12.75">
      <c r="A206" s="163"/>
      <c r="B206" s="29">
        <v>202</v>
      </c>
      <c r="C206" s="56" t="s">
        <v>147</v>
      </c>
      <c r="D206" s="33">
        <v>30</v>
      </c>
      <c r="E206" s="33">
        <v>1989</v>
      </c>
      <c r="F206" s="33">
        <v>1596.56</v>
      </c>
      <c r="G206" s="33">
        <v>1596.56</v>
      </c>
      <c r="H206" s="48">
        <v>6.74</v>
      </c>
      <c r="I206" s="48">
        <v>2.11</v>
      </c>
      <c r="J206" s="48">
        <v>4.64</v>
      </c>
      <c r="K206" s="48">
        <f>H206-N206</f>
        <v>4.4309</v>
      </c>
      <c r="L206" s="48">
        <f>H206-P206</f>
        <v>4.6349599999999995</v>
      </c>
      <c r="M206" s="48">
        <v>43</v>
      </c>
      <c r="N206" s="48">
        <f>M206*0.0537</f>
        <v>2.3091</v>
      </c>
      <c r="O206" s="48">
        <v>39.2</v>
      </c>
      <c r="P206" s="48">
        <f>O206*0.0537</f>
        <v>2.1050400000000002</v>
      </c>
      <c r="Q206" s="48">
        <f t="shared" si="117"/>
        <v>154.66666666666666</v>
      </c>
      <c r="R206" s="48">
        <f t="shared" si="118"/>
        <v>147.6966666666667</v>
      </c>
      <c r="S206" s="48">
        <f t="shared" si="119"/>
        <v>154.49866666666665</v>
      </c>
      <c r="T206" s="47">
        <f t="shared" si="120"/>
        <v>-0.0050400000000001555</v>
      </c>
      <c r="U206" s="47">
        <f t="shared" si="121"/>
        <v>0.20405999999999969</v>
      </c>
      <c r="V206" s="141">
        <f t="shared" si="130"/>
        <v>-3.799999999999997</v>
      </c>
    </row>
    <row r="207" spans="1:22" ht="12.75">
      <c r="A207" s="163"/>
      <c r="B207" s="29">
        <v>203</v>
      </c>
      <c r="C207" s="56" t="s">
        <v>135</v>
      </c>
      <c r="D207" s="33">
        <v>35</v>
      </c>
      <c r="E207" s="33">
        <v>1975</v>
      </c>
      <c r="F207" s="33">
        <v>1911.31</v>
      </c>
      <c r="G207" s="33">
        <v>1911.31</v>
      </c>
      <c r="H207" s="48">
        <v>7.95</v>
      </c>
      <c r="I207" s="48">
        <v>3.82</v>
      </c>
      <c r="J207" s="48">
        <v>5.49</v>
      </c>
      <c r="K207" s="48">
        <f>H207-N207</f>
        <v>4.2447</v>
      </c>
      <c r="L207" s="48">
        <f>H207-P207</f>
        <v>4.1319300000000005</v>
      </c>
      <c r="M207" s="48">
        <v>69</v>
      </c>
      <c r="N207" s="48">
        <f>M207*0.0537</f>
        <v>3.7053</v>
      </c>
      <c r="O207" s="48">
        <v>71.1</v>
      </c>
      <c r="P207" s="48">
        <f>O207*0.0537</f>
        <v>3.8180699999999996</v>
      </c>
      <c r="Q207" s="48">
        <f t="shared" si="117"/>
        <v>156.85714285714286</v>
      </c>
      <c r="R207" s="48">
        <f t="shared" si="118"/>
        <v>121.27714285714285</v>
      </c>
      <c r="S207" s="48">
        <f t="shared" si="119"/>
        <v>118.05514285714287</v>
      </c>
      <c r="T207" s="47">
        <f t="shared" si="120"/>
        <v>-1.3580699999999997</v>
      </c>
      <c r="U207" s="47">
        <f t="shared" si="121"/>
        <v>-0.11276999999999981</v>
      </c>
      <c r="V207" s="141">
        <f t="shared" si="130"/>
        <v>2.0999999999999943</v>
      </c>
    </row>
    <row r="208" spans="1:22" ht="12.75">
      <c r="A208" s="163"/>
      <c r="B208" s="29">
        <v>204</v>
      </c>
      <c r="C208" s="145" t="s">
        <v>203</v>
      </c>
      <c r="D208" s="48">
        <v>12</v>
      </c>
      <c r="E208" s="48">
        <v>1980</v>
      </c>
      <c r="F208" s="48">
        <v>584.73</v>
      </c>
      <c r="G208" s="48">
        <v>584.73</v>
      </c>
      <c r="H208" s="48">
        <v>2.728</v>
      </c>
      <c r="I208" s="48">
        <f>H208</f>
        <v>2.728</v>
      </c>
      <c r="J208" s="48">
        <v>1.81</v>
      </c>
      <c r="K208" s="48">
        <f aca="true" t="shared" si="131" ref="K208:K226">I208-N208</f>
        <v>1.6060000000000003</v>
      </c>
      <c r="L208" s="48">
        <f>I208-P208</f>
        <v>1.8100000000000003</v>
      </c>
      <c r="M208" s="48">
        <v>22</v>
      </c>
      <c r="N208" s="48">
        <f aca="true" t="shared" si="132" ref="N208:N217">M208*0.051</f>
        <v>1.1219999999999999</v>
      </c>
      <c r="O208" s="48">
        <v>18</v>
      </c>
      <c r="P208" s="48">
        <f>O208*0.051</f>
        <v>0.9179999999999999</v>
      </c>
      <c r="Q208" s="48">
        <f t="shared" si="117"/>
        <v>150.83333333333334</v>
      </c>
      <c r="R208" s="48">
        <f t="shared" si="118"/>
        <v>133.83333333333334</v>
      </c>
      <c r="S208" s="48">
        <f t="shared" si="119"/>
        <v>150.83333333333334</v>
      </c>
      <c r="T208" s="48">
        <f t="shared" si="120"/>
        <v>0</v>
      </c>
      <c r="U208" s="48">
        <f t="shared" si="121"/>
        <v>0.20399999999999996</v>
      </c>
      <c r="V208" s="63">
        <f t="shared" si="130"/>
        <v>-4</v>
      </c>
    </row>
    <row r="209" spans="1:22" ht="12.75">
      <c r="A209" s="163"/>
      <c r="B209" s="29">
        <v>205</v>
      </c>
      <c r="C209" s="56" t="s">
        <v>491</v>
      </c>
      <c r="D209" s="33">
        <v>38</v>
      </c>
      <c r="E209" s="33">
        <v>1986</v>
      </c>
      <c r="F209" s="48">
        <v>2035.51</v>
      </c>
      <c r="G209" s="48">
        <v>2035.51</v>
      </c>
      <c r="H209" s="48">
        <v>10.2702</v>
      </c>
      <c r="I209" s="47">
        <v>10.270199999999999</v>
      </c>
      <c r="J209" s="48">
        <v>7.48</v>
      </c>
      <c r="K209" s="47">
        <f t="shared" si="131"/>
        <v>6.6491999999999996</v>
      </c>
      <c r="L209" s="47">
        <f>I209-P209</f>
        <v>6.139199999999999</v>
      </c>
      <c r="M209" s="48">
        <v>71</v>
      </c>
      <c r="N209" s="34">
        <f t="shared" si="132"/>
        <v>3.6209999999999996</v>
      </c>
      <c r="O209" s="48">
        <v>81.00000000000001</v>
      </c>
      <c r="P209" s="47">
        <f>O209*0.051</f>
        <v>4.131</v>
      </c>
      <c r="Q209" s="48">
        <f t="shared" si="117"/>
        <v>196.8421052631579</v>
      </c>
      <c r="R209" s="48">
        <f t="shared" si="118"/>
        <v>174.97894736842105</v>
      </c>
      <c r="S209" s="48">
        <f t="shared" si="119"/>
        <v>161.5578947368421</v>
      </c>
      <c r="T209" s="47">
        <f t="shared" si="120"/>
        <v>-1.3408000000000015</v>
      </c>
      <c r="U209" s="47">
        <f t="shared" si="121"/>
        <v>-0.5100000000000007</v>
      </c>
      <c r="V209" s="63">
        <f t="shared" si="130"/>
        <v>10.000000000000014</v>
      </c>
    </row>
    <row r="210" spans="1:22" ht="12.75">
      <c r="A210" s="163"/>
      <c r="B210" s="29">
        <v>206</v>
      </c>
      <c r="C210" s="56" t="s">
        <v>502</v>
      </c>
      <c r="D210" s="33">
        <v>20</v>
      </c>
      <c r="E210" s="33">
        <v>1971</v>
      </c>
      <c r="F210" s="33">
        <v>968.82</v>
      </c>
      <c r="G210" s="33">
        <v>968.82</v>
      </c>
      <c r="H210" s="33">
        <v>4.599</v>
      </c>
      <c r="I210" s="33">
        <f aca="true" t="shared" si="133" ref="I210:I226">H210</f>
        <v>4.599</v>
      </c>
      <c r="J210" s="33">
        <v>3.15556</v>
      </c>
      <c r="K210" s="33">
        <f t="shared" si="131"/>
        <v>2.9664900000000003</v>
      </c>
      <c r="L210" s="33">
        <f>I210-P210</f>
        <v>3.12225</v>
      </c>
      <c r="M210" s="33">
        <v>32.01</v>
      </c>
      <c r="N210" s="33">
        <f t="shared" si="132"/>
        <v>1.6325099999999997</v>
      </c>
      <c r="O210" s="33">
        <v>27.5</v>
      </c>
      <c r="P210" s="33">
        <f aca="true" t="shared" si="134" ref="P210:P215">O210*0.0537</f>
        <v>1.47675</v>
      </c>
      <c r="Q210" s="33">
        <f t="shared" si="117"/>
        <v>157.778</v>
      </c>
      <c r="R210" s="33">
        <f t="shared" si="118"/>
        <v>148.3245</v>
      </c>
      <c r="S210" s="33">
        <f t="shared" si="119"/>
        <v>156.1125</v>
      </c>
      <c r="T210" s="33">
        <f t="shared" si="120"/>
        <v>-0.03330999999999973</v>
      </c>
      <c r="U210" s="33">
        <f t="shared" si="121"/>
        <v>0.15575999999999968</v>
      </c>
      <c r="V210" s="142">
        <f t="shared" si="130"/>
        <v>-4.509999999999998</v>
      </c>
    </row>
    <row r="211" spans="1:22" ht="12.75">
      <c r="A211" s="163"/>
      <c r="B211" s="29">
        <v>207</v>
      </c>
      <c r="C211" s="56" t="s">
        <v>504</v>
      </c>
      <c r="D211" s="33">
        <v>20</v>
      </c>
      <c r="E211" s="33">
        <v>1972</v>
      </c>
      <c r="F211" s="33">
        <v>1003.87</v>
      </c>
      <c r="G211" s="33">
        <v>1003.87</v>
      </c>
      <c r="H211" s="33">
        <v>4.864</v>
      </c>
      <c r="I211" s="33">
        <f t="shared" si="133"/>
        <v>4.864</v>
      </c>
      <c r="J211" s="33">
        <v>3.076671</v>
      </c>
      <c r="K211" s="33">
        <f t="shared" si="131"/>
        <v>2.875</v>
      </c>
      <c r="L211" s="33">
        <f>I211-P211</f>
        <v>2.6623</v>
      </c>
      <c r="M211" s="33">
        <v>39</v>
      </c>
      <c r="N211" s="33">
        <f t="shared" si="132"/>
        <v>1.9889999999999999</v>
      </c>
      <c r="O211" s="33">
        <v>41</v>
      </c>
      <c r="P211" s="33">
        <f t="shared" si="134"/>
        <v>2.2016999999999998</v>
      </c>
      <c r="Q211" s="33">
        <f t="shared" si="117"/>
        <v>153.83355</v>
      </c>
      <c r="R211" s="33">
        <f t="shared" si="118"/>
        <v>143.75</v>
      </c>
      <c r="S211" s="33">
        <f t="shared" si="119"/>
        <v>133.115</v>
      </c>
      <c r="T211" s="33">
        <f t="shared" si="120"/>
        <v>-0.41437100000000004</v>
      </c>
      <c r="U211" s="33">
        <f t="shared" si="121"/>
        <v>-0.2126999999999999</v>
      </c>
      <c r="V211" s="142">
        <f t="shared" si="130"/>
        <v>2</v>
      </c>
    </row>
    <row r="212" spans="1:22" ht="12.75">
      <c r="A212" s="163"/>
      <c r="B212" s="29">
        <v>208</v>
      </c>
      <c r="C212" s="56" t="s">
        <v>505</v>
      </c>
      <c r="D212" s="33">
        <v>8</v>
      </c>
      <c r="E212" s="33">
        <v>1974</v>
      </c>
      <c r="F212" s="33">
        <v>1570.57</v>
      </c>
      <c r="G212" s="33">
        <v>1570.57</v>
      </c>
      <c r="H212" s="33">
        <v>0.569</v>
      </c>
      <c r="I212" s="33">
        <f t="shared" si="133"/>
        <v>0.569</v>
      </c>
      <c r="J212" s="33">
        <v>0.963263</v>
      </c>
      <c r="K212" s="33">
        <f t="shared" si="131"/>
        <v>0.26299999999999996</v>
      </c>
      <c r="L212" s="33">
        <f>I212-P212</f>
        <v>-0.021700000000000053</v>
      </c>
      <c r="M212" s="33">
        <v>6</v>
      </c>
      <c r="N212" s="33">
        <f t="shared" si="132"/>
        <v>0.306</v>
      </c>
      <c r="O212" s="33">
        <v>11</v>
      </c>
      <c r="P212" s="33">
        <f t="shared" si="134"/>
        <v>0.5907</v>
      </c>
      <c r="Q212" s="33">
        <f t="shared" si="117"/>
        <v>120.407875</v>
      </c>
      <c r="R212" s="33">
        <f t="shared" si="118"/>
        <v>32.87499999999999</v>
      </c>
      <c r="S212" s="33">
        <f>L212*1000/D212</f>
        <v>-2.7125000000000066</v>
      </c>
      <c r="T212" s="33">
        <f t="shared" si="120"/>
        <v>-0.984963</v>
      </c>
      <c r="U212" s="33">
        <f t="shared" si="121"/>
        <v>-0.2847</v>
      </c>
      <c r="V212" s="142">
        <f t="shared" si="130"/>
        <v>5</v>
      </c>
    </row>
    <row r="213" spans="1:22" ht="12.75">
      <c r="A213" s="163"/>
      <c r="B213" s="29">
        <v>209</v>
      </c>
      <c r="C213" s="56" t="s">
        <v>506</v>
      </c>
      <c r="D213" s="33">
        <v>28</v>
      </c>
      <c r="E213" s="33">
        <v>1975</v>
      </c>
      <c r="F213" s="33">
        <v>1600.99</v>
      </c>
      <c r="G213" s="33">
        <v>1600.99</v>
      </c>
      <c r="H213" s="33">
        <v>3.319</v>
      </c>
      <c r="I213" s="33">
        <f t="shared" si="133"/>
        <v>3.319</v>
      </c>
      <c r="J213" s="33">
        <v>1.976262</v>
      </c>
      <c r="K213" s="33">
        <f t="shared" si="131"/>
        <v>1.585</v>
      </c>
      <c r="L213" s="33">
        <f aca="true" t="shared" si="135" ref="L213:L226">I213-P213</f>
        <v>0.9024999999999999</v>
      </c>
      <c r="M213" s="33">
        <v>34</v>
      </c>
      <c r="N213" s="33">
        <f t="shared" si="132"/>
        <v>1.734</v>
      </c>
      <c r="O213" s="33">
        <v>45</v>
      </c>
      <c r="P213" s="33">
        <f t="shared" si="134"/>
        <v>2.4165</v>
      </c>
      <c r="Q213" s="33">
        <f t="shared" si="117"/>
        <v>70.58078571428571</v>
      </c>
      <c r="R213" s="33">
        <f t="shared" si="118"/>
        <v>56.607142857142854</v>
      </c>
      <c r="S213" s="33">
        <f aca="true" t="shared" si="136" ref="S213:S229">L213*1000/D213</f>
        <v>32.232142857142854</v>
      </c>
      <c r="T213" s="33">
        <f t="shared" si="120"/>
        <v>-1.073762</v>
      </c>
      <c r="U213" s="33">
        <f t="shared" si="121"/>
        <v>-0.6825000000000001</v>
      </c>
      <c r="V213" s="142">
        <f t="shared" si="130"/>
        <v>11</v>
      </c>
    </row>
    <row r="214" spans="1:22" ht="12.75">
      <c r="A214" s="163"/>
      <c r="B214" s="29">
        <v>210</v>
      </c>
      <c r="C214" s="56" t="s">
        <v>312</v>
      </c>
      <c r="D214" s="33">
        <v>21</v>
      </c>
      <c r="E214" s="33">
        <v>1975</v>
      </c>
      <c r="F214" s="33">
        <v>1060.27</v>
      </c>
      <c r="G214" s="33">
        <v>1060.27</v>
      </c>
      <c r="H214" s="33">
        <v>2.403</v>
      </c>
      <c r="I214" s="33">
        <f t="shared" si="133"/>
        <v>2.403</v>
      </c>
      <c r="J214" s="33">
        <v>1.586676</v>
      </c>
      <c r="K214" s="33">
        <f t="shared" si="131"/>
        <v>1.383</v>
      </c>
      <c r="L214" s="33">
        <f t="shared" si="135"/>
        <v>1.1679000000000002</v>
      </c>
      <c r="M214" s="33">
        <v>20</v>
      </c>
      <c r="N214" s="33">
        <f t="shared" si="132"/>
        <v>1.02</v>
      </c>
      <c r="O214" s="33">
        <v>23</v>
      </c>
      <c r="P214" s="33">
        <f t="shared" si="134"/>
        <v>1.2350999999999999</v>
      </c>
      <c r="Q214" s="33">
        <f t="shared" si="117"/>
        <v>75.556</v>
      </c>
      <c r="R214" s="33">
        <f t="shared" si="118"/>
        <v>65.85714285714286</v>
      </c>
      <c r="S214" s="33">
        <f t="shared" si="136"/>
        <v>55.61428571428572</v>
      </c>
      <c r="T214" s="33">
        <f t="shared" si="120"/>
        <v>-0.4187759999999998</v>
      </c>
      <c r="U214" s="33">
        <f t="shared" si="121"/>
        <v>-0.21509999999999985</v>
      </c>
      <c r="V214" s="142">
        <f t="shared" si="130"/>
        <v>3</v>
      </c>
    </row>
    <row r="215" spans="1:22" ht="12.75">
      <c r="A215" s="163"/>
      <c r="B215" s="29">
        <v>211</v>
      </c>
      <c r="C215" s="56" t="s">
        <v>507</v>
      </c>
      <c r="D215" s="33">
        <v>24</v>
      </c>
      <c r="E215" s="33">
        <v>1970</v>
      </c>
      <c r="F215" s="33">
        <v>1372.99</v>
      </c>
      <c r="G215" s="33">
        <v>1372.99</v>
      </c>
      <c r="H215" s="33">
        <v>6.633</v>
      </c>
      <c r="I215" s="33">
        <f t="shared" si="133"/>
        <v>6.633</v>
      </c>
      <c r="J215" s="33">
        <v>3.707783</v>
      </c>
      <c r="K215" s="33">
        <f t="shared" si="131"/>
        <v>2.91</v>
      </c>
      <c r="L215" s="33">
        <f t="shared" si="135"/>
        <v>2.4743109</v>
      </c>
      <c r="M215" s="33">
        <v>73</v>
      </c>
      <c r="N215" s="33">
        <f t="shared" si="132"/>
        <v>3.723</v>
      </c>
      <c r="O215" s="33">
        <v>77.443</v>
      </c>
      <c r="P215" s="33">
        <f t="shared" si="134"/>
        <v>4.1586891</v>
      </c>
      <c r="Q215" s="33">
        <f t="shared" si="117"/>
        <v>154.49095833333334</v>
      </c>
      <c r="R215" s="33">
        <f t="shared" si="118"/>
        <v>121.25</v>
      </c>
      <c r="S215" s="33">
        <f t="shared" si="136"/>
        <v>103.0962875</v>
      </c>
      <c r="T215" s="33">
        <f t="shared" si="120"/>
        <v>-1.2334721000000002</v>
      </c>
      <c r="U215" s="33">
        <f t="shared" si="121"/>
        <v>-0.4356891000000003</v>
      </c>
      <c r="V215" s="142">
        <f t="shared" si="130"/>
        <v>4.442999999999998</v>
      </c>
    </row>
    <row r="216" spans="1:22" ht="12.75">
      <c r="A216" s="163"/>
      <c r="B216" s="29">
        <v>212</v>
      </c>
      <c r="C216" s="56" t="s">
        <v>181</v>
      </c>
      <c r="D216" s="33">
        <v>9</v>
      </c>
      <c r="E216" s="33">
        <v>1968</v>
      </c>
      <c r="F216" s="33">
        <v>412.22</v>
      </c>
      <c r="G216" s="33">
        <v>412.22</v>
      </c>
      <c r="H216" s="33">
        <v>1.85</v>
      </c>
      <c r="I216" s="33">
        <f t="shared" si="133"/>
        <v>1.85</v>
      </c>
      <c r="J216" s="33">
        <v>1.44</v>
      </c>
      <c r="K216" s="33">
        <f t="shared" si="131"/>
        <v>1.1870000000000003</v>
      </c>
      <c r="L216" s="33">
        <f t="shared" si="135"/>
        <v>1.1360000000000001</v>
      </c>
      <c r="M216" s="33">
        <v>13</v>
      </c>
      <c r="N216" s="34">
        <f t="shared" si="132"/>
        <v>0.6629999999999999</v>
      </c>
      <c r="O216" s="34">
        <v>14</v>
      </c>
      <c r="P216" s="34">
        <f>O216*0.051</f>
        <v>0.714</v>
      </c>
      <c r="Q216" s="34">
        <f t="shared" si="117"/>
        <v>160</v>
      </c>
      <c r="R216" s="34">
        <f t="shared" si="118"/>
        <v>131.8888888888889</v>
      </c>
      <c r="S216" s="34">
        <f t="shared" si="136"/>
        <v>126.22222222222224</v>
      </c>
      <c r="T216" s="34">
        <f t="shared" si="120"/>
        <v>-0.3039999999999998</v>
      </c>
      <c r="U216" s="34">
        <f t="shared" si="121"/>
        <v>-0.051000000000000045</v>
      </c>
      <c r="V216" s="142">
        <f t="shared" si="130"/>
        <v>1</v>
      </c>
    </row>
    <row r="217" spans="1:22" ht="12.75">
      <c r="A217" s="163"/>
      <c r="B217" s="29">
        <v>213</v>
      </c>
      <c r="C217" s="56" t="s">
        <v>184</v>
      </c>
      <c r="D217" s="33">
        <v>24</v>
      </c>
      <c r="E217" s="33">
        <v>1965</v>
      </c>
      <c r="F217" s="33">
        <v>1116.83</v>
      </c>
      <c r="G217" s="33">
        <v>982.04</v>
      </c>
      <c r="H217" s="33">
        <v>5.094</v>
      </c>
      <c r="I217" s="33">
        <f t="shared" si="133"/>
        <v>5.094</v>
      </c>
      <c r="J217" s="33">
        <v>3.84</v>
      </c>
      <c r="K217" s="33">
        <f t="shared" si="131"/>
        <v>3.615</v>
      </c>
      <c r="L217" s="33">
        <f t="shared" si="135"/>
        <v>3.4620000000000006</v>
      </c>
      <c r="M217" s="33">
        <v>29</v>
      </c>
      <c r="N217" s="34">
        <f t="shared" si="132"/>
        <v>1.4789999999999999</v>
      </c>
      <c r="O217" s="34">
        <v>32</v>
      </c>
      <c r="P217" s="34">
        <f>O217*0.051</f>
        <v>1.632</v>
      </c>
      <c r="Q217" s="34">
        <f t="shared" si="117"/>
        <v>160</v>
      </c>
      <c r="R217" s="34">
        <f t="shared" si="118"/>
        <v>150.625</v>
      </c>
      <c r="S217" s="34">
        <f t="shared" si="136"/>
        <v>144.25000000000003</v>
      </c>
      <c r="T217" s="34">
        <f t="shared" si="120"/>
        <v>-0.3779999999999992</v>
      </c>
      <c r="U217" s="34">
        <f t="shared" si="121"/>
        <v>-0.15300000000000002</v>
      </c>
      <c r="V217" s="142">
        <f t="shared" si="130"/>
        <v>3</v>
      </c>
    </row>
    <row r="218" spans="1:22" ht="12.75">
      <c r="A218" s="163"/>
      <c r="B218" s="29">
        <v>214</v>
      </c>
      <c r="C218" s="143" t="s">
        <v>31</v>
      </c>
      <c r="D218" s="99">
        <v>40</v>
      </c>
      <c r="E218" s="33" t="s">
        <v>28</v>
      </c>
      <c r="F218" s="33">
        <v>1779.99</v>
      </c>
      <c r="G218" s="33">
        <v>1779.99</v>
      </c>
      <c r="H218" s="100">
        <v>6.56</v>
      </c>
      <c r="I218" s="47">
        <f t="shared" si="133"/>
        <v>6.56</v>
      </c>
      <c r="J218" s="48">
        <v>6.32</v>
      </c>
      <c r="K218" s="47">
        <f t="shared" si="131"/>
        <v>3.8189999999999995</v>
      </c>
      <c r="L218" s="47">
        <f t="shared" si="135"/>
        <v>3.4012716</v>
      </c>
      <c r="M218" s="100">
        <v>50</v>
      </c>
      <c r="N218" s="34">
        <f>M218*0.05482</f>
        <v>2.741</v>
      </c>
      <c r="O218" s="100">
        <v>57.62</v>
      </c>
      <c r="P218" s="47">
        <f>O218*0.05482</f>
        <v>3.1587283999999998</v>
      </c>
      <c r="Q218" s="48">
        <f t="shared" si="117"/>
        <v>158</v>
      </c>
      <c r="R218" s="48">
        <f t="shared" si="118"/>
        <v>95.475</v>
      </c>
      <c r="S218" s="48">
        <f t="shared" si="136"/>
        <v>85.03179</v>
      </c>
      <c r="T218" s="47">
        <f t="shared" si="120"/>
        <v>-2.9187284000000004</v>
      </c>
      <c r="U218" s="47">
        <f t="shared" si="121"/>
        <v>-0.41772839999999967</v>
      </c>
      <c r="V218" s="63">
        <f t="shared" si="130"/>
        <v>7.619999999999997</v>
      </c>
    </row>
    <row r="219" spans="1:22" ht="12.75">
      <c r="A219" s="163"/>
      <c r="B219" s="29">
        <v>215</v>
      </c>
      <c r="C219" s="143" t="s">
        <v>509</v>
      </c>
      <c r="D219" s="99">
        <v>108</v>
      </c>
      <c r="E219" s="33" t="s">
        <v>28</v>
      </c>
      <c r="F219" s="33">
        <v>2582.45</v>
      </c>
      <c r="G219" s="33">
        <v>2582.45</v>
      </c>
      <c r="H219" s="100">
        <v>17.2</v>
      </c>
      <c r="I219" s="47">
        <f t="shared" si="133"/>
        <v>17.2</v>
      </c>
      <c r="J219" s="48">
        <v>17.28</v>
      </c>
      <c r="K219" s="47">
        <f t="shared" si="131"/>
        <v>12.540299999999998</v>
      </c>
      <c r="L219" s="47">
        <f t="shared" si="135"/>
        <v>11.071124</v>
      </c>
      <c r="M219" s="100">
        <v>85</v>
      </c>
      <c r="N219" s="34">
        <f aca="true" t="shared" si="137" ref="N219:N226">M219*0.05482</f>
        <v>4.6597</v>
      </c>
      <c r="O219" s="100">
        <v>111.8</v>
      </c>
      <c r="P219" s="47">
        <f aca="true" t="shared" si="138" ref="P219:P226">O219*0.05482</f>
        <v>6.128876</v>
      </c>
      <c r="Q219" s="48">
        <f t="shared" si="117"/>
        <v>160</v>
      </c>
      <c r="R219" s="48">
        <f t="shared" si="118"/>
        <v>116.11388888888888</v>
      </c>
      <c r="S219" s="48">
        <f t="shared" si="136"/>
        <v>102.5104074074074</v>
      </c>
      <c r="T219" s="47">
        <f t="shared" si="120"/>
        <v>-6.208876000000002</v>
      </c>
      <c r="U219" s="47">
        <f t="shared" si="121"/>
        <v>-1.469176</v>
      </c>
      <c r="V219" s="63">
        <f t="shared" si="130"/>
        <v>26.799999999999997</v>
      </c>
    </row>
    <row r="220" spans="1:22" ht="12.75">
      <c r="A220" s="163"/>
      <c r="B220" s="29">
        <v>216</v>
      </c>
      <c r="C220" s="143" t="s">
        <v>510</v>
      </c>
      <c r="D220" s="99">
        <v>61</v>
      </c>
      <c r="E220" s="33" t="s">
        <v>28</v>
      </c>
      <c r="F220" s="33">
        <v>2738.25</v>
      </c>
      <c r="G220" s="33">
        <v>2738.25</v>
      </c>
      <c r="H220" s="100">
        <v>10.3</v>
      </c>
      <c r="I220" s="47">
        <f t="shared" si="133"/>
        <v>10.3</v>
      </c>
      <c r="J220" s="48">
        <v>9.6</v>
      </c>
      <c r="K220" s="47">
        <f t="shared" si="131"/>
        <v>6.407780000000001</v>
      </c>
      <c r="L220" s="47">
        <f t="shared" si="135"/>
        <v>6.478497800000001</v>
      </c>
      <c r="M220" s="100">
        <v>71</v>
      </c>
      <c r="N220" s="34">
        <f t="shared" si="137"/>
        <v>3.89222</v>
      </c>
      <c r="O220" s="100">
        <v>69.71</v>
      </c>
      <c r="P220" s="47">
        <f t="shared" si="138"/>
        <v>3.8215022</v>
      </c>
      <c r="Q220" s="48">
        <f t="shared" si="117"/>
        <v>157.37704918032787</v>
      </c>
      <c r="R220" s="48">
        <f t="shared" si="118"/>
        <v>105.04557377049181</v>
      </c>
      <c r="S220" s="48">
        <f t="shared" si="136"/>
        <v>106.20488196721313</v>
      </c>
      <c r="T220" s="47">
        <f t="shared" si="120"/>
        <v>-3.1215021999999983</v>
      </c>
      <c r="U220" s="47">
        <f t="shared" si="121"/>
        <v>0.07071780000000016</v>
      </c>
      <c r="V220" s="63">
        <f t="shared" si="130"/>
        <v>-1.2900000000000063</v>
      </c>
    </row>
    <row r="221" spans="1:22" ht="12.75">
      <c r="A221" s="163"/>
      <c r="B221" s="29">
        <v>217</v>
      </c>
      <c r="C221" s="143" t="s">
        <v>511</v>
      </c>
      <c r="D221" s="99">
        <v>50</v>
      </c>
      <c r="E221" s="33" t="s">
        <v>28</v>
      </c>
      <c r="F221" s="33">
        <v>2608.65</v>
      </c>
      <c r="G221" s="33">
        <v>2608.65</v>
      </c>
      <c r="H221" s="100">
        <v>9.77</v>
      </c>
      <c r="I221" s="47">
        <f t="shared" si="133"/>
        <v>9.77</v>
      </c>
      <c r="J221" s="48">
        <v>8</v>
      </c>
      <c r="K221" s="47">
        <f t="shared" si="131"/>
        <v>5.76814</v>
      </c>
      <c r="L221" s="47">
        <f t="shared" si="135"/>
        <v>5.541185199999999</v>
      </c>
      <c r="M221" s="100">
        <v>73</v>
      </c>
      <c r="N221" s="34">
        <f t="shared" si="137"/>
        <v>4.00186</v>
      </c>
      <c r="O221" s="100">
        <v>77.14</v>
      </c>
      <c r="P221" s="47">
        <f t="shared" si="138"/>
        <v>4.2288148</v>
      </c>
      <c r="Q221" s="48">
        <f t="shared" si="117"/>
        <v>160</v>
      </c>
      <c r="R221" s="48">
        <f t="shared" si="118"/>
        <v>115.3628</v>
      </c>
      <c r="S221" s="48">
        <f t="shared" si="136"/>
        <v>110.82370399999998</v>
      </c>
      <c r="T221" s="47">
        <f t="shared" si="120"/>
        <v>-2.4588148000000007</v>
      </c>
      <c r="U221" s="47">
        <f t="shared" si="121"/>
        <v>-0.22695480000000057</v>
      </c>
      <c r="V221" s="63">
        <f t="shared" si="130"/>
        <v>4.140000000000001</v>
      </c>
    </row>
    <row r="222" spans="1:22" ht="12.75">
      <c r="A222" s="163"/>
      <c r="B222" s="29">
        <v>218</v>
      </c>
      <c r="C222" s="143" t="s">
        <v>512</v>
      </c>
      <c r="D222" s="99">
        <v>60</v>
      </c>
      <c r="E222" s="33" t="s">
        <v>28</v>
      </c>
      <c r="F222" s="33">
        <v>2425.09</v>
      </c>
      <c r="G222" s="33">
        <v>2425.09</v>
      </c>
      <c r="H222" s="100">
        <v>12.86</v>
      </c>
      <c r="I222" s="47">
        <f t="shared" si="133"/>
        <v>12.86</v>
      </c>
      <c r="J222" s="48">
        <v>9.6</v>
      </c>
      <c r="K222" s="47">
        <f t="shared" si="131"/>
        <v>7.487639999999999</v>
      </c>
      <c r="L222" s="47">
        <f t="shared" si="135"/>
        <v>6.9460184</v>
      </c>
      <c r="M222" s="100">
        <v>98</v>
      </c>
      <c r="N222" s="34">
        <f t="shared" si="137"/>
        <v>5.3723600000000005</v>
      </c>
      <c r="O222" s="100">
        <v>107.88</v>
      </c>
      <c r="P222" s="47">
        <f t="shared" si="138"/>
        <v>5.9139816</v>
      </c>
      <c r="Q222" s="48">
        <f t="shared" si="117"/>
        <v>160</v>
      </c>
      <c r="R222" s="48">
        <f t="shared" si="118"/>
        <v>124.794</v>
      </c>
      <c r="S222" s="48">
        <f t="shared" si="136"/>
        <v>115.76697333333333</v>
      </c>
      <c r="T222" s="47">
        <f t="shared" si="120"/>
        <v>-2.6539816</v>
      </c>
      <c r="U222" s="47">
        <f t="shared" si="121"/>
        <v>-0.5416215999999991</v>
      </c>
      <c r="V222" s="63">
        <f t="shared" si="130"/>
        <v>9.879999999999995</v>
      </c>
    </row>
    <row r="223" spans="1:22" ht="12.75">
      <c r="A223" s="163"/>
      <c r="B223" s="29">
        <v>219</v>
      </c>
      <c r="C223" s="143" t="s">
        <v>513</v>
      </c>
      <c r="D223" s="99">
        <v>21</v>
      </c>
      <c r="E223" s="33" t="s">
        <v>28</v>
      </c>
      <c r="F223" s="33">
        <v>1648.62</v>
      </c>
      <c r="G223" s="33">
        <v>1648.62</v>
      </c>
      <c r="H223" s="100">
        <v>4.36</v>
      </c>
      <c r="I223" s="47">
        <f t="shared" si="133"/>
        <v>4.36</v>
      </c>
      <c r="J223" s="48">
        <v>3.2</v>
      </c>
      <c r="K223" s="47">
        <f t="shared" si="131"/>
        <v>1.7834600000000003</v>
      </c>
      <c r="L223" s="47">
        <f t="shared" si="135"/>
        <v>2.4440410000000004</v>
      </c>
      <c r="M223" s="100">
        <v>47</v>
      </c>
      <c r="N223" s="34">
        <f t="shared" si="137"/>
        <v>2.57654</v>
      </c>
      <c r="O223" s="100">
        <v>34.95</v>
      </c>
      <c r="P223" s="47">
        <f t="shared" si="138"/>
        <v>1.9159590000000002</v>
      </c>
      <c r="Q223" s="48">
        <f t="shared" si="117"/>
        <v>152.38095238095238</v>
      </c>
      <c r="R223" s="48">
        <f t="shared" si="118"/>
        <v>84.92666666666668</v>
      </c>
      <c r="S223" s="48">
        <f t="shared" si="136"/>
        <v>116.38290476190477</v>
      </c>
      <c r="T223" s="47">
        <f t="shared" si="120"/>
        <v>-0.7559589999999998</v>
      </c>
      <c r="U223" s="47">
        <f t="shared" si="121"/>
        <v>0.6605809999999999</v>
      </c>
      <c r="V223" s="63">
        <f t="shared" si="130"/>
        <v>-12.049999999999997</v>
      </c>
    </row>
    <row r="224" spans="1:22" ht="12.75">
      <c r="A224" s="163"/>
      <c r="B224" s="29">
        <v>220</v>
      </c>
      <c r="C224" s="143" t="s">
        <v>514</v>
      </c>
      <c r="D224" s="99">
        <v>47</v>
      </c>
      <c r="E224" s="33" t="s">
        <v>28</v>
      </c>
      <c r="F224" s="33">
        <v>1955.05</v>
      </c>
      <c r="G224" s="33">
        <v>1955.05</v>
      </c>
      <c r="H224" s="100">
        <v>8.73</v>
      </c>
      <c r="I224" s="47">
        <f t="shared" si="133"/>
        <v>8.73</v>
      </c>
      <c r="J224" s="48">
        <v>7.6</v>
      </c>
      <c r="K224" s="47">
        <f t="shared" si="131"/>
        <v>5.331160000000001</v>
      </c>
      <c r="L224" s="47">
        <f t="shared" si="135"/>
        <v>5.734087000000001</v>
      </c>
      <c r="M224" s="100">
        <v>62</v>
      </c>
      <c r="N224" s="34">
        <f t="shared" si="137"/>
        <v>3.39884</v>
      </c>
      <c r="O224" s="100">
        <v>54.65</v>
      </c>
      <c r="P224" s="47">
        <f t="shared" si="138"/>
        <v>2.995913</v>
      </c>
      <c r="Q224" s="48">
        <f t="shared" si="117"/>
        <v>161.70212765957447</v>
      </c>
      <c r="R224" s="48">
        <f t="shared" si="118"/>
        <v>113.42893617021278</v>
      </c>
      <c r="S224" s="48">
        <f t="shared" si="136"/>
        <v>122.00185106382979</v>
      </c>
      <c r="T224" s="47">
        <f t="shared" si="120"/>
        <v>-1.865912999999999</v>
      </c>
      <c r="U224" s="47">
        <f t="shared" si="121"/>
        <v>0.40292700000000004</v>
      </c>
      <c r="V224" s="63">
        <f t="shared" si="130"/>
        <v>-7.350000000000001</v>
      </c>
    </row>
    <row r="225" spans="1:22" ht="12.75">
      <c r="A225" s="163"/>
      <c r="B225" s="29">
        <v>221</v>
      </c>
      <c r="C225" s="143" t="s">
        <v>515</v>
      </c>
      <c r="D225" s="99">
        <v>45</v>
      </c>
      <c r="E225" s="33" t="s">
        <v>28</v>
      </c>
      <c r="F225" s="33">
        <v>1881.31</v>
      </c>
      <c r="G225" s="33">
        <v>1881.31</v>
      </c>
      <c r="H225" s="100">
        <v>8.89</v>
      </c>
      <c r="I225" s="47">
        <f t="shared" si="133"/>
        <v>8.89</v>
      </c>
      <c r="J225" s="48">
        <v>7.2</v>
      </c>
      <c r="K225" s="47">
        <f t="shared" si="131"/>
        <v>6.477920000000001</v>
      </c>
      <c r="L225" s="47">
        <f t="shared" si="135"/>
        <v>5.794862800000001</v>
      </c>
      <c r="M225" s="100">
        <v>44</v>
      </c>
      <c r="N225" s="34">
        <f t="shared" si="137"/>
        <v>2.41208</v>
      </c>
      <c r="O225" s="100">
        <v>56.46</v>
      </c>
      <c r="P225" s="47">
        <f t="shared" si="138"/>
        <v>3.0951372</v>
      </c>
      <c r="Q225" s="48">
        <f t="shared" si="117"/>
        <v>160</v>
      </c>
      <c r="R225" s="48">
        <f t="shared" si="118"/>
        <v>143.9537777777778</v>
      </c>
      <c r="S225" s="48">
        <f t="shared" si="136"/>
        <v>128.77472888888892</v>
      </c>
      <c r="T225" s="47">
        <f t="shared" si="120"/>
        <v>-1.4051371999999995</v>
      </c>
      <c r="U225" s="47">
        <f t="shared" si="121"/>
        <v>-0.6830571999999999</v>
      </c>
      <c r="V225" s="63">
        <f t="shared" si="130"/>
        <v>12.46</v>
      </c>
    </row>
    <row r="226" spans="1:22" ht="12.75">
      <c r="A226" s="163"/>
      <c r="B226" s="29">
        <v>222</v>
      </c>
      <c r="C226" s="143" t="s">
        <v>516</v>
      </c>
      <c r="D226" s="99">
        <v>24</v>
      </c>
      <c r="E226" s="33" t="s">
        <v>28</v>
      </c>
      <c r="F226" s="33">
        <v>884.66</v>
      </c>
      <c r="G226" s="33">
        <v>884.66</v>
      </c>
      <c r="H226" s="100">
        <v>5</v>
      </c>
      <c r="I226" s="47">
        <f t="shared" si="133"/>
        <v>5</v>
      </c>
      <c r="J226" s="48">
        <v>3.69</v>
      </c>
      <c r="K226" s="47">
        <f t="shared" si="131"/>
        <v>3.46504</v>
      </c>
      <c r="L226" s="47">
        <f t="shared" si="135"/>
        <v>3.314285</v>
      </c>
      <c r="M226" s="100">
        <v>28</v>
      </c>
      <c r="N226" s="34">
        <f t="shared" si="137"/>
        <v>1.53496</v>
      </c>
      <c r="O226" s="100">
        <v>30.75</v>
      </c>
      <c r="P226" s="47">
        <f t="shared" si="138"/>
        <v>1.685715</v>
      </c>
      <c r="Q226" s="48">
        <f t="shared" si="117"/>
        <v>153.75</v>
      </c>
      <c r="R226" s="48">
        <f t="shared" si="118"/>
        <v>144.37666666666667</v>
      </c>
      <c r="S226" s="48">
        <f t="shared" si="136"/>
        <v>138.09520833333332</v>
      </c>
      <c r="T226" s="47">
        <f t="shared" si="120"/>
        <v>-0.375715</v>
      </c>
      <c r="U226" s="47">
        <f t="shared" si="121"/>
        <v>-0.15075499999999997</v>
      </c>
      <c r="V226" s="63">
        <f t="shared" si="130"/>
        <v>2.75</v>
      </c>
    </row>
    <row r="227" spans="1:22" ht="12.75">
      <c r="A227" s="163"/>
      <c r="B227" s="29">
        <v>223</v>
      </c>
      <c r="C227" s="56" t="s">
        <v>524</v>
      </c>
      <c r="D227" s="33">
        <v>40</v>
      </c>
      <c r="E227" s="33">
        <v>1994</v>
      </c>
      <c r="F227" s="47">
        <v>2220.04</v>
      </c>
      <c r="G227" s="47">
        <v>2220.04</v>
      </c>
      <c r="H227" s="48">
        <v>9.378</v>
      </c>
      <c r="I227" s="47">
        <f>H227</f>
        <v>9.378</v>
      </c>
      <c r="J227" s="48">
        <v>6.4</v>
      </c>
      <c r="K227" s="47">
        <f aca="true" t="shared" si="139" ref="K227:K234">I227-N227</f>
        <v>5.043</v>
      </c>
      <c r="L227" s="47">
        <f aca="true" t="shared" si="140" ref="L227:L234">I227-P227</f>
        <v>5.043</v>
      </c>
      <c r="M227" s="47">
        <v>85</v>
      </c>
      <c r="N227" s="34">
        <f>M227*0.051</f>
        <v>4.335</v>
      </c>
      <c r="O227" s="34">
        <v>85</v>
      </c>
      <c r="P227" s="47">
        <f>O227*0.051</f>
        <v>4.335</v>
      </c>
      <c r="Q227" s="48">
        <f t="shared" si="117"/>
        <v>160</v>
      </c>
      <c r="R227" s="48">
        <f t="shared" si="118"/>
        <v>126.075</v>
      </c>
      <c r="S227" s="48">
        <f t="shared" si="136"/>
        <v>126.075</v>
      </c>
      <c r="T227" s="47">
        <f t="shared" si="120"/>
        <v>-1.3570000000000002</v>
      </c>
      <c r="U227" s="47">
        <f t="shared" si="121"/>
        <v>0</v>
      </c>
      <c r="V227" s="63">
        <f t="shared" si="130"/>
        <v>0</v>
      </c>
    </row>
    <row r="228" spans="1:22" ht="12.75">
      <c r="A228" s="163"/>
      <c r="B228" s="29">
        <v>224</v>
      </c>
      <c r="C228" s="56" t="s">
        <v>525</v>
      </c>
      <c r="D228" s="33">
        <v>45</v>
      </c>
      <c r="E228" s="33">
        <v>1993</v>
      </c>
      <c r="F228" s="33">
        <v>2350.45</v>
      </c>
      <c r="G228" s="33">
        <v>2350.45</v>
      </c>
      <c r="H228" s="48">
        <v>9.384</v>
      </c>
      <c r="I228" s="47">
        <f aca="true" t="shared" si="141" ref="I228:I243">H228</f>
        <v>9.384</v>
      </c>
      <c r="J228" s="48">
        <v>7.2</v>
      </c>
      <c r="K228" s="47">
        <f t="shared" si="139"/>
        <v>5.457000000000001</v>
      </c>
      <c r="L228" s="47">
        <f t="shared" si="140"/>
        <v>6.120000000000001</v>
      </c>
      <c r="M228" s="47">
        <v>77</v>
      </c>
      <c r="N228" s="34">
        <f aca="true" t="shared" si="142" ref="N228:N244">M228*0.051</f>
        <v>3.9269999999999996</v>
      </c>
      <c r="O228" s="80">
        <v>64</v>
      </c>
      <c r="P228" s="47">
        <f aca="true" t="shared" si="143" ref="P228:P234">O228*0.051</f>
        <v>3.264</v>
      </c>
      <c r="Q228" s="48">
        <f t="shared" si="117"/>
        <v>160</v>
      </c>
      <c r="R228" s="48">
        <f t="shared" si="118"/>
        <v>121.26666666666668</v>
      </c>
      <c r="S228" s="48">
        <f t="shared" si="136"/>
        <v>136.00000000000003</v>
      </c>
      <c r="T228" s="47">
        <f t="shared" si="120"/>
        <v>-1.0799999999999992</v>
      </c>
      <c r="U228" s="47">
        <f t="shared" si="121"/>
        <v>0.6629999999999998</v>
      </c>
      <c r="V228" s="63">
        <f t="shared" si="130"/>
        <v>-13</v>
      </c>
    </row>
    <row r="229" spans="1:22" ht="12.75">
      <c r="A229" s="163"/>
      <c r="B229" s="29">
        <v>225</v>
      </c>
      <c r="C229" s="73" t="s">
        <v>526</v>
      </c>
      <c r="D229" s="74">
        <v>45</v>
      </c>
      <c r="E229" s="74">
        <v>1987</v>
      </c>
      <c r="F229" s="74">
        <v>2322.85</v>
      </c>
      <c r="G229" s="74">
        <v>2322.85</v>
      </c>
      <c r="H229" s="47">
        <v>8.987</v>
      </c>
      <c r="I229" s="47">
        <f t="shared" si="141"/>
        <v>8.987</v>
      </c>
      <c r="J229" s="75">
        <v>7.2</v>
      </c>
      <c r="K229" s="47">
        <f t="shared" si="139"/>
        <v>5.009</v>
      </c>
      <c r="L229" s="47">
        <f t="shared" si="140"/>
        <v>6.194240000000001</v>
      </c>
      <c r="M229" s="47">
        <v>78</v>
      </c>
      <c r="N229" s="34">
        <f t="shared" si="142"/>
        <v>3.9779999999999998</v>
      </c>
      <c r="O229" s="48">
        <v>54.76</v>
      </c>
      <c r="P229" s="47">
        <f t="shared" si="143"/>
        <v>2.79276</v>
      </c>
      <c r="Q229" s="48">
        <f t="shared" si="117"/>
        <v>160</v>
      </c>
      <c r="R229" s="48">
        <f t="shared" si="118"/>
        <v>111.31111111111112</v>
      </c>
      <c r="S229" s="48">
        <f t="shared" si="136"/>
        <v>137.64977777777779</v>
      </c>
      <c r="T229" s="47">
        <f t="shared" si="120"/>
        <v>-1.0057599999999995</v>
      </c>
      <c r="U229" s="47">
        <f t="shared" si="121"/>
        <v>1.1852399999999998</v>
      </c>
      <c r="V229" s="63">
        <f t="shared" si="130"/>
        <v>-23.240000000000002</v>
      </c>
    </row>
    <row r="230" spans="1:22" ht="12.75">
      <c r="A230" s="163"/>
      <c r="B230" s="29">
        <v>226</v>
      </c>
      <c r="C230" s="56" t="s">
        <v>603</v>
      </c>
      <c r="D230" s="33">
        <v>22</v>
      </c>
      <c r="E230" s="33">
        <v>1981</v>
      </c>
      <c r="F230" s="33"/>
      <c r="G230" s="33">
        <v>1220.59</v>
      </c>
      <c r="H230" s="47">
        <v>5.9</v>
      </c>
      <c r="I230" s="47">
        <f t="shared" si="141"/>
        <v>5.9</v>
      </c>
      <c r="J230" s="47">
        <v>3.52</v>
      </c>
      <c r="K230" s="47">
        <f t="shared" si="139"/>
        <v>3.1970000000000005</v>
      </c>
      <c r="L230" s="47">
        <f t="shared" si="140"/>
        <v>3.4520000000000004</v>
      </c>
      <c r="M230" s="48">
        <v>53</v>
      </c>
      <c r="N230" s="34">
        <f t="shared" si="142"/>
        <v>2.703</v>
      </c>
      <c r="O230" s="48">
        <v>48</v>
      </c>
      <c r="P230" s="47">
        <f t="shared" si="143"/>
        <v>2.448</v>
      </c>
      <c r="Q230" s="48">
        <f>J230*1000/D230</f>
        <v>160</v>
      </c>
      <c r="R230" s="48">
        <f>K230*1000/D230</f>
        <v>145.31818181818184</v>
      </c>
      <c r="S230" s="48">
        <f>L230*1000/D230</f>
        <v>156.90909090909093</v>
      </c>
      <c r="T230" s="47">
        <f>L230-J230</f>
        <v>-0.06799999999999962</v>
      </c>
      <c r="U230" s="47">
        <f>N230-P230</f>
        <v>0.2549999999999999</v>
      </c>
      <c r="V230" s="63">
        <f aca="true" t="shared" si="144" ref="V230:V235">O230-M230</f>
        <v>-5</v>
      </c>
    </row>
    <row r="231" spans="1:22" ht="12.75">
      <c r="A231" s="163"/>
      <c r="B231" s="29">
        <v>227</v>
      </c>
      <c r="C231" s="56" t="s">
        <v>604</v>
      </c>
      <c r="D231" s="33">
        <v>6</v>
      </c>
      <c r="E231" s="33">
        <v>1986</v>
      </c>
      <c r="F231" s="33"/>
      <c r="G231" s="33">
        <v>378.43</v>
      </c>
      <c r="H231" s="47">
        <v>1.693</v>
      </c>
      <c r="I231" s="47">
        <f t="shared" si="141"/>
        <v>1.693</v>
      </c>
      <c r="J231" s="47">
        <v>0.88</v>
      </c>
      <c r="K231" s="47">
        <f t="shared" si="139"/>
        <v>0.8770000000000001</v>
      </c>
      <c r="L231" s="47">
        <f t="shared" si="140"/>
        <v>0.8770000000000001</v>
      </c>
      <c r="M231" s="48">
        <v>16</v>
      </c>
      <c r="N231" s="34">
        <f t="shared" si="142"/>
        <v>0.816</v>
      </c>
      <c r="O231" s="48">
        <v>16</v>
      </c>
      <c r="P231" s="47">
        <f t="shared" si="143"/>
        <v>0.816</v>
      </c>
      <c r="Q231" s="48">
        <f>J231*1000/D231</f>
        <v>146.66666666666666</v>
      </c>
      <c r="R231" s="48">
        <f>K231*1000/D231</f>
        <v>146.16666666666669</v>
      </c>
      <c r="S231" s="48">
        <f>L231*1000/D231</f>
        <v>146.16666666666669</v>
      </c>
      <c r="T231" s="47">
        <f>L231-J231</f>
        <v>-0.0029999999999998916</v>
      </c>
      <c r="U231" s="47">
        <f>N231-P231</f>
        <v>0</v>
      </c>
      <c r="V231" s="63">
        <f t="shared" si="144"/>
        <v>0</v>
      </c>
    </row>
    <row r="232" spans="1:22" ht="12.75">
      <c r="A232" s="163"/>
      <c r="B232" s="29">
        <v>228</v>
      </c>
      <c r="C232" s="56" t="s">
        <v>605</v>
      </c>
      <c r="D232" s="33">
        <v>12</v>
      </c>
      <c r="E232" s="33">
        <v>1973</v>
      </c>
      <c r="F232" s="33"/>
      <c r="G232" s="33">
        <v>497.23</v>
      </c>
      <c r="H232" s="47">
        <v>2.014</v>
      </c>
      <c r="I232" s="47">
        <f t="shared" si="141"/>
        <v>2.014</v>
      </c>
      <c r="J232" s="47">
        <v>1.92</v>
      </c>
      <c r="K232" s="47">
        <f t="shared" si="139"/>
        <v>1.4529999999999998</v>
      </c>
      <c r="L232" s="47">
        <f t="shared" si="140"/>
        <v>1.2999999999999998</v>
      </c>
      <c r="M232" s="48">
        <v>11</v>
      </c>
      <c r="N232" s="34">
        <f t="shared" si="142"/>
        <v>0.5609999999999999</v>
      </c>
      <c r="O232" s="48">
        <v>14</v>
      </c>
      <c r="P232" s="47">
        <f t="shared" si="143"/>
        <v>0.714</v>
      </c>
      <c r="Q232" s="48">
        <f>J232*1000/D232</f>
        <v>160</v>
      </c>
      <c r="R232" s="48">
        <f>K232*1000/D232</f>
        <v>121.08333333333331</v>
      </c>
      <c r="S232" s="48">
        <f>L232*1000/D232</f>
        <v>108.33333333333331</v>
      </c>
      <c r="T232" s="47">
        <f>L232-J232</f>
        <v>-0.6200000000000001</v>
      </c>
      <c r="U232" s="47">
        <f>N232-P232</f>
        <v>-0.15300000000000002</v>
      </c>
      <c r="V232" s="63">
        <f t="shared" si="144"/>
        <v>3</v>
      </c>
    </row>
    <row r="233" spans="1:22" ht="12.75">
      <c r="A233" s="163"/>
      <c r="B233" s="29">
        <v>229</v>
      </c>
      <c r="C233" s="56" t="s">
        <v>606</v>
      </c>
      <c r="D233" s="33">
        <v>32</v>
      </c>
      <c r="E233" s="33">
        <v>1980</v>
      </c>
      <c r="F233" s="33"/>
      <c r="G233" s="33">
        <v>1835.34</v>
      </c>
      <c r="H233" s="47">
        <v>7.84</v>
      </c>
      <c r="I233" s="47">
        <f t="shared" si="141"/>
        <v>7.84</v>
      </c>
      <c r="J233" s="47">
        <v>4.96</v>
      </c>
      <c r="K233" s="47">
        <f t="shared" si="139"/>
        <v>4.321</v>
      </c>
      <c r="L233" s="47">
        <f t="shared" si="140"/>
        <v>4.423</v>
      </c>
      <c r="M233" s="48">
        <v>69</v>
      </c>
      <c r="N233" s="34">
        <f t="shared" si="142"/>
        <v>3.5189999999999997</v>
      </c>
      <c r="O233" s="48">
        <v>67</v>
      </c>
      <c r="P233" s="47">
        <f t="shared" si="143"/>
        <v>3.417</v>
      </c>
      <c r="Q233" s="48">
        <f>J233*1000/D233</f>
        <v>155</v>
      </c>
      <c r="R233" s="48">
        <f>K233*1000/D233</f>
        <v>135.03125</v>
      </c>
      <c r="S233" s="48">
        <f>L233*1000/D233</f>
        <v>138.21875</v>
      </c>
      <c r="T233" s="47">
        <f>L233-J233</f>
        <v>-0.5369999999999999</v>
      </c>
      <c r="U233" s="47">
        <f>N233-P233</f>
        <v>0.10199999999999987</v>
      </c>
      <c r="V233" s="63">
        <f t="shared" si="144"/>
        <v>-2</v>
      </c>
    </row>
    <row r="234" spans="1:22" ht="12.75">
      <c r="A234" s="163"/>
      <c r="B234" s="29">
        <v>230</v>
      </c>
      <c r="C234" s="56" t="s">
        <v>607</v>
      </c>
      <c r="D234" s="33">
        <v>22</v>
      </c>
      <c r="E234" s="33">
        <v>1983</v>
      </c>
      <c r="F234" s="47"/>
      <c r="G234" s="47">
        <v>1216.04</v>
      </c>
      <c r="H234" s="47">
        <v>4.801</v>
      </c>
      <c r="I234" s="47">
        <f t="shared" si="141"/>
        <v>4.801</v>
      </c>
      <c r="J234" s="47">
        <v>3.36</v>
      </c>
      <c r="K234" s="47">
        <f t="shared" si="139"/>
        <v>3.1180000000000003</v>
      </c>
      <c r="L234" s="47">
        <f t="shared" si="140"/>
        <v>2.761</v>
      </c>
      <c r="M234" s="48">
        <v>33</v>
      </c>
      <c r="N234" s="34">
        <f t="shared" si="142"/>
        <v>1.6829999999999998</v>
      </c>
      <c r="O234" s="48">
        <v>40</v>
      </c>
      <c r="P234" s="47">
        <f t="shared" si="143"/>
        <v>2.04</v>
      </c>
      <c r="Q234" s="48">
        <f>J234*1000/D234</f>
        <v>152.72727272727272</v>
      </c>
      <c r="R234" s="48">
        <f>K234*1000/D234</f>
        <v>141.72727272727275</v>
      </c>
      <c r="S234" s="48">
        <f>L234*1000/D234</f>
        <v>125.5</v>
      </c>
      <c r="T234" s="47">
        <f>L234-J234</f>
        <v>-0.5989999999999998</v>
      </c>
      <c r="U234" s="47">
        <f>N234-P234</f>
        <v>-0.3570000000000002</v>
      </c>
      <c r="V234" s="63">
        <f t="shared" si="144"/>
        <v>7</v>
      </c>
    </row>
    <row r="235" spans="1:22" ht="12.75">
      <c r="A235" s="163"/>
      <c r="B235" s="29">
        <v>231</v>
      </c>
      <c r="C235" s="56" t="s">
        <v>659</v>
      </c>
      <c r="D235" s="33">
        <v>40</v>
      </c>
      <c r="E235" s="33">
        <v>1985</v>
      </c>
      <c r="F235" s="47">
        <v>2161.15</v>
      </c>
      <c r="G235" s="47">
        <v>2161.15</v>
      </c>
      <c r="H235" s="33">
        <v>11.627</v>
      </c>
      <c r="I235" s="47">
        <f t="shared" si="141"/>
        <v>11.627</v>
      </c>
      <c r="J235" s="33">
        <v>6.26668</v>
      </c>
      <c r="K235" s="47">
        <f aca="true" t="shared" si="145" ref="K235:K254">I235-N235</f>
        <v>5.5070000000000014</v>
      </c>
      <c r="L235" s="47">
        <f aca="true" t="shared" si="146" ref="L235:L254">I235-P235</f>
        <v>5.976939000000001</v>
      </c>
      <c r="M235" s="33">
        <v>120</v>
      </c>
      <c r="N235" s="34">
        <f t="shared" si="142"/>
        <v>6.119999999999999</v>
      </c>
      <c r="O235" s="33">
        <v>105.51</v>
      </c>
      <c r="P235" s="33">
        <v>5.650061</v>
      </c>
      <c r="Q235" s="48">
        <f aca="true" t="shared" si="147" ref="Q235:Q254">J235*1000/D235</f>
        <v>156.667</v>
      </c>
      <c r="R235" s="48">
        <f aca="true" t="shared" si="148" ref="R235:R254">K235*1000/D235</f>
        <v>137.67500000000004</v>
      </c>
      <c r="S235" s="48">
        <f aca="true" t="shared" si="149" ref="S235:S251">L235*1000/D235</f>
        <v>149.423475</v>
      </c>
      <c r="T235" s="47">
        <f aca="true" t="shared" si="150" ref="T235:T254">L235-J235</f>
        <v>-0.28974099999999936</v>
      </c>
      <c r="U235" s="47">
        <f aca="true" t="shared" si="151" ref="U235:U254">N235-P235</f>
        <v>0.4699389999999992</v>
      </c>
      <c r="V235" s="63">
        <f t="shared" si="144"/>
        <v>-14.489999999999995</v>
      </c>
    </row>
    <row r="236" spans="1:22" ht="12.75">
      <c r="A236" s="163"/>
      <c r="B236" s="29">
        <v>232</v>
      </c>
      <c r="C236" s="56" t="s">
        <v>365</v>
      </c>
      <c r="D236" s="33">
        <v>45</v>
      </c>
      <c r="E236" s="33">
        <v>1979</v>
      </c>
      <c r="F236" s="76">
        <v>2329</v>
      </c>
      <c r="G236" s="76">
        <f>F236</f>
        <v>2329</v>
      </c>
      <c r="H236" s="47">
        <v>9.39</v>
      </c>
      <c r="I236" s="47">
        <f t="shared" si="141"/>
        <v>9.39</v>
      </c>
      <c r="J236" s="47">
        <v>7.12</v>
      </c>
      <c r="K236" s="47">
        <f t="shared" si="145"/>
        <v>3.2700000000000014</v>
      </c>
      <c r="L236" s="47">
        <f t="shared" si="146"/>
        <v>5.252625000000001</v>
      </c>
      <c r="M236" s="48">
        <v>120</v>
      </c>
      <c r="N236" s="34">
        <f t="shared" si="142"/>
        <v>6.119999999999999</v>
      </c>
      <c r="O236" s="47">
        <v>73.75</v>
      </c>
      <c r="P236" s="47">
        <f>O236*0.0561</f>
        <v>4.137375</v>
      </c>
      <c r="Q236" s="48">
        <f t="shared" si="147"/>
        <v>158.22222222222223</v>
      </c>
      <c r="R236" s="48">
        <f t="shared" si="148"/>
        <v>72.6666666666667</v>
      </c>
      <c r="S236" s="48">
        <f t="shared" si="149"/>
        <v>116.72500000000002</v>
      </c>
      <c r="T236" s="47">
        <f t="shared" si="150"/>
        <v>-1.8673749999999991</v>
      </c>
      <c r="U236" s="47">
        <f t="shared" si="151"/>
        <v>1.9826249999999996</v>
      </c>
      <c r="V236" s="63">
        <f>1.1*O236-M236</f>
        <v>-38.875</v>
      </c>
    </row>
    <row r="237" spans="1:22" ht="12.75">
      <c r="A237" s="163"/>
      <c r="B237" s="29">
        <v>233</v>
      </c>
      <c r="C237" s="56" t="s">
        <v>83</v>
      </c>
      <c r="D237" s="33">
        <v>81</v>
      </c>
      <c r="E237" s="33">
        <v>1986</v>
      </c>
      <c r="F237" s="76">
        <v>2724</v>
      </c>
      <c r="G237" s="76">
        <f>F237</f>
        <v>2724</v>
      </c>
      <c r="H237" s="47">
        <v>17</v>
      </c>
      <c r="I237" s="47">
        <f t="shared" si="141"/>
        <v>17</v>
      </c>
      <c r="J237" s="47">
        <v>10.56</v>
      </c>
      <c r="K237" s="47">
        <f t="shared" si="145"/>
        <v>7.82</v>
      </c>
      <c r="L237" s="47">
        <f t="shared" si="146"/>
        <v>9.83042</v>
      </c>
      <c r="M237" s="47">
        <v>180</v>
      </c>
      <c r="N237" s="34">
        <f t="shared" si="142"/>
        <v>9.18</v>
      </c>
      <c r="O237" s="47">
        <v>127.8</v>
      </c>
      <c r="P237" s="47">
        <f>O237*0.0561</f>
        <v>7.16958</v>
      </c>
      <c r="Q237" s="48">
        <f t="shared" si="147"/>
        <v>130.37037037037038</v>
      </c>
      <c r="R237" s="48">
        <f t="shared" si="148"/>
        <v>96.54320987654322</v>
      </c>
      <c r="S237" s="48">
        <f t="shared" si="149"/>
        <v>121.36320987654321</v>
      </c>
      <c r="T237" s="47">
        <f t="shared" si="150"/>
        <v>-0.7295800000000003</v>
      </c>
      <c r="U237" s="47">
        <f t="shared" si="151"/>
        <v>2.01042</v>
      </c>
      <c r="V237" s="63">
        <f>1.1*O237-M237</f>
        <v>-39.41999999999999</v>
      </c>
    </row>
    <row r="238" spans="1:22" ht="12.75">
      <c r="A238" s="163"/>
      <c r="B238" s="29">
        <v>234</v>
      </c>
      <c r="C238" s="56" t="s">
        <v>369</v>
      </c>
      <c r="D238" s="33">
        <v>120</v>
      </c>
      <c r="E238" s="33">
        <v>1967</v>
      </c>
      <c r="F238" s="76">
        <v>5706</v>
      </c>
      <c r="G238" s="76">
        <f>F238</f>
        <v>5706</v>
      </c>
      <c r="H238" s="47">
        <v>23.7</v>
      </c>
      <c r="I238" s="47">
        <f t="shared" si="141"/>
        <v>23.7</v>
      </c>
      <c r="J238" s="47">
        <v>18.8813</v>
      </c>
      <c r="K238" s="47">
        <f t="shared" si="145"/>
        <v>4.881</v>
      </c>
      <c r="L238" s="47">
        <f t="shared" si="146"/>
        <v>8.850891</v>
      </c>
      <c r="M238" s="47">
        <v>369</v>
      </c>
      <c r="N238" s="34">
        <f t="shared" si="142"/>
        <v>18.819</v>
      </c>
      <c r="O238" s="47">
        <v>264.69</v>
      </c>
      <c r="P238" s="47">
        <f>O238*0.0561</f>
        <v>14.849108999999999</v>
      </c>
      <c r="Q238" s="48">
        <f t="shared" si="147"/>
        <v>157.34416666666667</v>
      </c>
      <c r="R238" s="48">
        <f t="shared" si="148"/>
        <v>40.675</v>
      </c>
      <c r="S238" s="48">
        <f t="shared" si="149"/>
        <v>73.75742500000001</v>
      </c>
      <c r="T238" s="47">
        <f t="shared" si="150"/>
        <v>-10.030408999999999</v>
      </c>
      <c r="U238" s="47">
        <f t="shared" si="151"/>
        <v>3.9698910000000005</v>
      </c>
      <c r="V238" s="63">
        <f>1.1*O238-M238</f>
        <v>-77.84099999999995</v>
      </c>
    </row>
    <row r="239" spans="1:22" ht="12.75">
      <c r="A239" s="163"/>
      <c r="B239" s="29">
        <v>235</v>
      </c>
      <c r="C239" s="56" t="s">
        <v>370</v>
      </c>
      <c r="D239" s="33">
        <v>81</v>
      </c>
      <c r="E239" s="33">
        <v>1986</v>
      </c>
      <c r="F239" s="76">
        <v>3654</v>
      </c>
      <c r="G239" s="76">
        <f>F239</f>
        <v>3654</v>
      </c>
      <c r="H239" s="47">
        <v>15.7</v>
      </c>
      <c r="I239" s="47">
        <f t="shared" si="141"/>
        <v>15.7</v>
      </c>
      <c r="J239" s="47">
        <v>12.72</v>
      </c>
      <c r="K239" s="47">
        <f t="shared" si="145"/>
        <v>6.978999999999999</v>
      </c>
      <c r="L239" s="47">
        <f t="shared" si="146"/>
        <v>10.377793</v>
      </c>
      <c r="M239" s="47">
        <v>171</v>
      </c>
      <c r="N239" s="34">
        <f t="shared" si="142"/>
        <v>8.721</v>
      </c>
      <c r="O239" s="47">
        <v>94.87</v>
      </c>
      <c r="P239" s="47">
        <f>O239*0.0561</f>
        <v>5.322207</v>
      </c>
      <c r="Q239" s="48">
        <f t="shared" si="147"/>
        <v>157.03703703703704</v>
      </c>
      <c r="R239" s="48">
        <f t="shared" si="148"/>
        <v>86.16049382716048</v>
      </c>
      <c r="S239" s="48">
        <f t="shared" si="149"/>
        <v>128.1209012345679</v>
      </c>
      <c r="T239" s="47">
        <f t="shared" si="150"/>
        <v>-2.342207</v>
      </c>
      <c r="U239" s="47">
        <f t="shared" si="151"/>
        <v>3.3987930000000004</v>
      </c>
      <c r="V239" s="63">
        <f>1.1*O239-M239</f>
        <v>-66.64299999999999</v>
      </c>
    </row>
    <row r="240" spans="1:22" ht="12.75">
      <c r="A240" s="163"/>
      <c r="B240" s="29">
        <v>236</v>
      </c>
      <c r="C240" s="56" t="s">
        <v>112</v>
      </c>
      <c r="D240" s="33">
        <v>8</v>
      </c>
      <c r="E240" s="33">
        <v>1994</v>
      </c>
      <c r="F240" s="33">
        <v>832.8</v>
      </c>
      <c r="G240" s="33">
        <v>832.8</v>
      </c>
      <c r="H240" s="47">
        <v>2.751</v>
      </c>
      <c r="I240" s="47">
        <f t="shared" si="141"/>
        <v>2.751</v>
      </c>
      <c r="J240" s="115">
        <v>1.629</v>
      </c>
      <c r="K240" s="47">
        <f t="shared" si="145"/>
        <v>1.629</v>
      </c>
      <c r="L240" s="47">
        <f t="shared" si="146"/>
        <v>1.629</v>
      </c>
      <c r="M240" s="116">
        <v>22</v>
      </c>
      <c r="N240" s="34">
        <f t="shared" si="142"/>
        <v>1.1219999999999999</v>
      </c>
      <c r="O240" s="115">
        <v>22</v>
      </c>
      <c r="P240" s="47">
        <f>O240*0.051</f>
        <v>1.1219999999999999</v>
      </c>
      <c r="Q240" s="48">
        <f t="shared" si="147"/>
        <v>203.625</v>
      </c>
      <c r="R240" s="48">
        <f t="shared" si="148"/>
        <v>203.625</v>
      </c>
      <c r="S240" s="48">
        <f t="shared" si="149"/>
        <v>203.625</v>
      </c>
      <c r="T240" s="47">
        <f t="shared" si="150"/>
        <v>0</v>
      </c>
      <c r="U240" s="47">
        <f t="shared" si="151"/>
        <v>0</v>
      </c>
      <c r="V240" s="63">
        <f aca="true" t="shared" si="152" ref="V240:V254">O240-M240</f>
        <v>0</v>
      </c>
    </row>
    <row r="241" spans="1:22" ht="12.75">
      <c r="A241" s="163"/>
      <c r="B241" s="29">
        <v>237</v>
      </c>
      <c r="C241" s="56" t="s">
        <v>211</v>
      </c>
      <c r="D241" s="33">
        <v>5</v>
      </c>
      <c r="E241" s="33">
        <v>1930</v>
      </c>
      <c r="F241" s="48">
        <v>323.39</v>
      </c>
      <c r="G241" s="48">
        <v>266.7</v>
      </c>
      <c r="H241" s="47">
        <v>0.891</v>
      </c>
      <c r="I241" s="47">
        <f t="shared" si="141"/>
        <v>0.891</v>
      </c>
      <c r="J241" s="75">
        <v>0.789</v>
      </c>
      <c r="K241" s="47">
        <f t="shared" si="145"/>
        <v>0.738</v>
      </c>
      <c r="L241" s="47">
        <f t="shared" si="146"/>
        <v>0.789</v>
      </c>
      <c r="M241" s="76">
        <v>3</v>
      </c>
      <c r="N241" s="34">
        <f t="shared" si="142"/>
        <v>0.153</v>
      </c>
      <c r="O241" s="48">
        <v>2</v>
      </c>
      <c r="P241" s="47">
        <f>O241*0.051</f>
        <v>0.102</v>
      </c>
      <c r="Q241" s="48">
        <f t="shared" si="147"/>
        <v>157.8</v>
      </c>
      <c r="R241" s="48">
        <f t="shared" si="148"/>
        <v>147.6</v>
      </c>
      <c r="S241" s="48">
        <f t="shared" si="149"/>
        <v>157.8</v>
      </c>
      <c r="T241" s="47">
        <f t="shared" si="150"/>
        <v>0</v>
      </c>
      <c r="U241" s="47">
        <f t="shared" si="151"/>
        <v>0.051000000000000004</v>
      </c>
      <c r="V241" s="63">
        <f t="shared" si="152"/>
        <v>-1</v>
      </c>
    </row>
    <row r="242" spans="1:22" ht="12.75">
      <c r="A242" s="163"/>
      <c r="B242" s="29">
        <v>238</v>
      </c>
      <c r="C242" s="56" t="s">
        <v>216</v>
      </c>
      <c r="D242" s="33">
        <v>21</v>
      </c>
      <c r="E242" s="33">
        <v>1961</v>
      </c>
      <c r="F242" s="48">
        <v>889.91</v>
      </c>
      <c r="G242" s="48">
        <v>688.37</v>
      </c>
      <c r="H242" s="34">
        <v>1.42</v>
      </c>
      <c r="I242" s="47">
        <f t="shared" si="141"/>
        <v>1.42</v>
      </c>
      <c r="J242" s="34">
        <v>0.145</v>
      </c>
      <c r="K242" s="47">
        <f t="shared" si="145"/>
        <v>0.04299999999999993</v>
      </c>
      <c r="L242" s="47">
        <f t="shared" si="146"/>
        <v>0.14500000000000002</v>
      </c>
      <c r="M242" s="47">
        <v>27</v>
      </c>
      <c r="N242" s="34">
        <f t="shared" si="142"/>
        <v>1.377</v>
      </c>
      <c r="O242" s="34">
        <v>25</v>
      </c>
      <c r="P242" s="47">
        <f>O242*0.051</f>
        <v>1.275</v>
      </c>
      <c r="Q242" s="48">
        <f t="shared" si="147"/>
        <v>6.904761904761905</v>
      </c>
      <c r="R242" s="48">
        <f t="shared" si="148"/>
        <v>2.0476190476190443</v>
      </c>
      <c r="S242" s="48">
        <f t="shared" si="149"/>
        <v>6.904761904761906</v>
      </c>
      <c r="T242" s="47">
        <f t="shared" si="150"/>
        <v>0</v>
      </c>
      <c r="U242" s="47">
        <f t="shared" si="151"/>
        <v>0.10200000000000009</v>
      </c>
      <c r="V242" s="63">
        <f t="shared" si="152"/>
        <v>-2</v>
      </c>
    </row>
    <row r="243" spans="1:22" ht="12.75">
      <c r="A243" s="163"/>
      <c r="B243" s="29">
        <v>239</v>
      </c>
      <c r="C243" s="125" t="s">
        <v>460</v>
      </c>
      <c r="D243" s="126">
        <v>5</v>
      </c>
      <c r="E243" s="74">
        <v>1958</v>
      </c>
      <c r="F243" s="127">
        <v>365.18</v>
      </c>
      <c r="G243" s="127">
        <v>225.87</v>
      </c>
      <c r="H243" s="128">
        <v>0.7914</v>
      </c>
      <c r="I243" s="47">
        <f t="shared" si="141"/>
        <v>0.7914</v>
      </c>
      <c r="J243" s="78">
        <v>0.8</v>
      </c>
      <c r="K243" s="47">
        <f t="shared" si="145"/>
        <v>0.5364</v>
      </c>
      <c r="L243" s="47">
        <f t="shared" si="146"/>
        <v>0.4854</v>
      </c>
      <c r="M243" s="76" t="s">
        <v>461</v>
      </c>
      <c r="N243" s="34">
        <f t="shared" si="142"/>
        <v>0.255</v>
      </c>
      <c r="O243" s="48">
        <v>6</v>
      </c>
      <c r="P243" s="47">
        <f>O243*0.051</f>
        <v>0.306</v>
      </c>
      <c r="Q243" s="48">
        <f t="shared" si="147"/>
        <v>160</v>
      </c>
      <c r="R243" s="48">
        <f t="shared" si="148"/>
        <v>107.28</v>
      </c>
      <c r="S243" s="48">
        <f t="shared" si="149"/>
        <v>97.08</v>
      </c>
      <c r="T243" s="47">
        <f t="shared" si="150"/>
        <v>-0.31460000000000005</v>
      </c>
      <c r="U243" s="47">
        <f t="shared" si="151"/>
        <v>-0.05099999999999999</v>
      </c>
      <c r="V243" s="63">
        <f t="shared" si="152"/>
        <v>1</v>
      </c>
    </row>
    <row r="244" spans="1:22" ht="12.75">
      <c r="A244" s="163"/>
      <c r="B244" s="29">
        <v>240</v>
      </c>
      <c r="C244" s="56" t="s">
        <v>492</v>
      </c>
      <c r="D244" s="33">
        <v>56</v>
      </c>
      <c r="E244" s="33">
        <v>1990</v>
      </c>
      <c r="F244" s="48">
        <v>2719.73</v>
      </c>
      <c r="G244" s="48">
        <v>2719.73</v>
      </c>
      <c r="H244" s="34">
        <v>14.898</v>
      </c>
      <c r="I244" s="47">
        <v>14.898</v>
      </c>
      <c r="J244" s="47">
        <v>9.06177</v>
      </c>
      <c r="K244" s="47">
        <f t="shared" si="145"/>
        <v>8.625</v>
      </c>
      <c r="L244" s="47">
        <f t="shared" si="146"/>
        <v>9.0585</v>
      </c>
      <c r="M244" s="48">
        <v>123</v>
      </c>
      <c r="N244" s="34">
        <f t="shared" si="142"/>
        <v>6.273</v>
      </c>
      <c r="O244" s="48">
        <v>114.5</v>
      </c>
      <c r="P244" s="47">
        <f>O244*0.051</f>
        <v>5.839499999999999</v>
      </c>
      <c r="Q244" s="48">
        <f t="shared" si="147"/>
        <v>161.8173214285714</v>
      </c>
      <c r="R244" s="48">
        <f t="shared" si="148"/>
        <v>154.01785714285714</v>
      </c>
      <c r="S244" s="48">
        <f t="shared" si="149"/>
        <v>161.75892857142858</v>
      </c>
      <c r="T244" s="47">
        <f t="shared" si="150"/>
        <v>-0.003269999999998774</v>
      </c>
      <c r="U244" s="47">
        <f t="shared" si="151"/>
        <v>0.43350000000000044</v>
      </c>
      <c r="V244" s="63">
        <f t="shared" si="152"/>
        <v>-8.5</v>
      </c>
    </row>
    <row r="245" spans="1:22" ht="12.75">
      <c r="A245" s="163"/>
      <c r="B245" s="29">
        <v>241</v>
      </c>
      <c r="C245" s="143" t="s">
        <v>34</v>
      </c>
      <c r="D245" s="99">
        <v>16</v>
      </c>
      <c r="E245" s="33" t="s">
        <v>28</v>
      </c>
      <c r="F245" s="33">
        <v>1399.92</v>
      </c>
      <c r="G245" s="33">
        <v>844.07</v>
      </c>
      <c r="H245" s="100">
        <v>3.2</v>
      </c>
      <c r="I245" s="47">
        <f aca="true" t="shared" si="153" ref="I245:I254">H245</f>
        <v>3.2</v>
      </c>
      <c r="J245" s="48">
        <v>2.91</v>
      </c>
      <c r="K245" s="47">
        <f t="shared" si="145"/>
        <v>1.5005800000000002</v>
      </c>
      <c r="L245" s="47">
        <f t="shared" si="146"/>
        <v>1.0017179999999999</v>
      </c>
      <c r="M245" s="100">
        <v>31</v>
      </c>
      <c r="N245" s="34">
        <f>M245*0.05482</f>
        <v>1.69942</v>
      </c>
      <c r="O245" s="100">
        <v>40.1</v>
      </c>
      <c r="P245" s="47">
        <f>O245*0.05482</f>
        <v>2.1982820000000003</v>
      </c>
      <c r="Q245" s="48">
        <f t="shared" si="147"/>
        <v>181.875</v>
      </c>
      <c r="R245" s="48">
        <f t="shared" si="148"/>
        <v>93.78625000000001</v>
      </c>
      <c r="S245" s="48">
        <f t="shared" si="149"/>
        <v>62.60737499999999</v>
      </c>
      <c r="T245" s="47">
        <f t="shared" si="150"/>
        <v>-1.9082820000000003</v>
      </c>
      <c r="U245" s="47">
        <f t="shared" si="151"/>
        <v>-0.49886200000000036</v>
      </c>
      <c r="V245" s="63">
        <f t="shared" si="152"/>
        <v>9.100000000000001</v>
      </c>
    </row>
    <row r="246" spans="1:22" ht="12.75">
      <c r="A246" s="163"/>
      <c r="B246" s="29">
        <v>242</v>
      </c>
      <c r="C246" s="143" t="s">
        <v>40</v>
      </c>
      <c r="D246" s="99">
        <v>16</v>
      </c>
      <c r="E246" s="33" t="s">
        <v>28</v>
      </c>
      <c r="F246" s="33">
        <v>939.96</v>
      </c>
      <c r="G246" s="33">
        <v>939.96</v>
      </c>
      <c r="H246" s="100">
        <v>3.47</v>
      </c>
      <c r="I246" s="47">
        <f t="shared" si="153"/>
        <v>3.47</v>
      </c>
      <c r="J246" s="48">
        <v>2.3</v>
      </c>
      <c r="K246" s="47">
        <f t="shared" si="145"/>
        <v>1.4416600000000002</v>
      </c>
      <c r="L246" s="47">
        <f t="shared" si="146"/>
        <v>1.3868400000000003</v>
      </c>
      <c r="M246" s="100">
        <v>37</v>
      </c>
      <c r="N246" s="34">
        <f aca="true" t="shared" si="154" ref="N246:N251">M246*0.05482</f>
        <v>2.02834</v>
      </c>
      <c r="O246" s="100">
        <v>38</v>
      </c>
      <c r="P246" s="47">
        <f aca="true" t="shared" si="155" ref="P246:P251">O246*0.05482</f>
        <v>2.08316</v>
      </c>
      <c r="Q246" s="48">
        <f t="shared" si="147"/>
        <v>143.75</v>
      </c>
      <c r="R246" s="48">
        <f t="shared" si="148"/>
        <v>90.10375</v>
      </c>
      <c r="S246" s="48">
        <f t="shared" si="149"/>
        <v>86.67750000000002</v>
      </c>
      <c r="T246" s="47">
        <f t="shared" si="150"/>
        <v>-0.9131599999999995</v>
      </c>
      <c r="U246" s="47">
        <f t="shared" si="151"/>
        <v>-0.05481999999999987</v>
      </c>
      <c r="V246" s="63">
        <f t="shared" si="152"/>
        <v>1</v>
      </c>
    </row>
    <row r="247" spans="1:22" ht="12.75">
      <c r="A247" s="163"/>
      <c r="B247" s="29">
        <v>243</v>
      </c>
      <c r="C247" s="143" t="s">
        <v>37</v>
      </c>
      <c r="D247" s="99">
        <v>4</v>
      </c>
      <c r="E247" s="33" t="s">
        <v>28</v>
      </c>
      <c r="F247" s="33">
        <v>191.55</v>
      </c>
      <c r="G247" s="33">
        <v>191.55</v>
      </c>
      <c r="H247" s="100">
        <v>0.55</v>
      </c>
      <c r="I247" s="47">
        <f t="shared" si="153"/>
        <v>0.55</v>
      </c>
      <c r="J247" s="48">
        <v>0.4</v>
      </c>
      <c r="K247" s="47">
        <f t="shared" si="145"/>
        <v>0.38554000000000005</v>
      </c>
      <c r="L247" s="47">
        <f t="shared" si="146"/>
        <v>0.35813000000000006</v>
      </c>
      <c r="M247" s="100">
        <v>3</v>
      </c>
      <c r="N247" s="34">
        <f t="shared" si="154"/>
        <v>0.16446</v>
      </c>
      <c r="O247" s="100">
        <v>3.5</v>
      </c>
      <c r="P247" s="47">
        <f t="shared" si="155"/>
        <v>0.19187</v>
      </c>
      <c r="Q247" s="48">
        <f t="shared" si="147"/>
        <v>100</v>
      </c>
      <c r="R247" s="48">
        <f t="shared" si="148"/>
        <v>96.38500000000002</v>
      </c>
      <c r="S247" s="48">
        <f t="shared" si="149"/>
        <v>89.53250000000001</v>
      </c>
      <c r="T247" s="47">
        <f t="shared" si="150"/>
        <v>-0.04186999999999996</v>
      </c>
      <c r="U247" s="47">
        <f t="shared" si="151"/>
        <v>-0.027410000000000018</v>
      </c>
      <c r="V247" s="63">
        <f t="shared" si="152"/>
        <v>0.5</v>
      </c>
    </row>
    <row r="248" spans="1:22" ht="12.75">
      <c r="A248" s="163"/>
      <c r="B248" s="29">
        <v>244</v>
      </c>
      <c r="C248" s="56" t="s">
        <v>32</v>
      </c>
      <c r="D248" s="99">
        <v>17</v>
      </c>
      <c r="E248" s="33" t="s">
        <v>28</v>
      </c>
      <c r="F248" s="33">
        <v>880.73</v>
      </c>
      <c r="G248" s="33">
        <v>880.73</v>
      </c>
      <c r="H248" s="100">
        <v>4.05</v>
      </c>
      <c r="I248" s="47">
        <f t="shared" si="153"/>
        <v>4.05</v>
      </c>
      <c r="J248" s="48">
        <v>2.7</v>
      </c>
      <c r="K248" s="47">
        <f t="shared" si="145"/>
        <v>2.4053999999999998</v>
      </c>
      <c r="L248" s="47">
        <f t="shared" si="146"/>
        <v>1.5661057999999999</v>
      </c>
      <c r="M248" s="100">
        <v>30</v>
      </c>
      <c r="N248" s="34">
        <f t="shared" si="154"/>
        <v>1.6446</v>
      </c>
      <c r="O248" s="100">
        <v>45.31</v>
      </c>
      <c r="P248" s="47">
        <f t="shared" si="155"/>
        <v>2.4838942</v>
      </c>
      <c r="Q248" s="48">
        <f t="shared" si="147"/>
        <v>158.8235294117647</v>
      </c>
      <c r="R248" s="48">
        <f t="shared" si="148"/>
        <v>141.4941176470588</v>
      </c>
      <c r="S248" s="48">
        <f t="shared" si="149"/>
        <v>92.12387058823528</v>
      </c>
      <c r="T248" s="47">
        <f t="shared" si="150"/>
        <v>-1.1338942000000003</v>
      </c>
      <c r="U248" s="47">
        <f t="shared" si="151"/>
        <v>-0.8392941999999999</v>
      </c>
      <c r="V248" s="63">
        <f t="shared" si="152"/>
        <v>15.310000000000002</v>
      </c>
    </row>
    <row r="249" spans="1:22" ht="12.75">
      <c r="A249" s="163"/>
      <c r="B249" s="29">
        <v>245</v>
      </c>
      <c r="C249" s="143" t="s">
        <v>41</v>
      </c>
      <c r="D249" s="99">
        <v>25</v>
      </c>
      <c r="E249" s="33" t="s">
        <v>28</v>
      </c>
      <c r="F249" s="33">
        <v>1214.25</v>
      </c>
      <c r="G249" s="33">
        <v>824.98</v>
      </c>
      <c r="H249" s="100">
        <v>6.4</v>
      </c>
      <c r="I249" s="47">
        <f t="shared" si="153"/>
        <v>6.4</v>
      </c>
      <c r="J249" s="48">
        <v>4.49</v>
      </c>
      <c r="K249" s="47">
        <f t="shared" si="145"/>
        <v>3.6590000000000003</v>
      </c>
      <c r="L249" s="47">
        <f t="shared" si="146"/>
        <v>2.9441472</v>
      </c>
      <c r="M249" s="100">
        <v>50</v>
      </c>
      <c r="N249" s="34">
        <f t="shared" si="154"/>
        <v>2.741</v>
      </c>
      <c r="O249" s="100">
        <v>63.04</v>
      </c>
      <c r="P249" s="47">
        <f t="shared" si="155"/>
        <v>3.4558528</v>
      </c>
      <c r="Q249" s="48">
        <f t="shared" si="147"/>
        <v>179.6</v>
      </c>
      <c r="R249" s="48">
        <f t="shared" si="148"/>
        <v>146.36</v>
      </c>
      <c r="S249" s="48">
        <f t="shared" si="149"/>
        <v>117.76588800000002</v>
      </c>
      <c r="T249" s="47">
        <f t="shared" si="150"/>
        <v>-1.5458528</v>
      </c>
      <c r="U249" s="47">
        <f t="shared" si="151"/>
        <v>-0.7148528000000001</v>
      </c>
      <c r="V249" s="63">
        <f t="shared" si="152"/>
        <v>13.04</v>
      </c>
    </row>
    <row r="250" spans="1:22" ht="12.75">
      <c r="A250" s="163"/>
      <c r="B250" s="29">
        <v>246</v>
      </c>
      <c r="C250" s="143" t="s">
        <v>38</v>
      </c>
      <c r="D250" s="99">
        <v>14</v>
      </c>
      <c r="E250" s="146" t="s">
        <v>28</v>
      </c>
      <c r="F250" s="33">
        <v>814.94</v>
      </c>
      <c r="G250" s="33">
        <v>501.15</v>
      </c>
      <c r="H250" s="100">
        <v>3.4</v>
      </c>
      <c r="I250" s="47">
        <f t="shared" si="153"/>
        <v>3.4</v>
      </c>
      <c r="J250" s="48">
        <v>2.12</v>
      </c>
      <c r="K250" s="47">
        <f t="shared" si="145"/>
        <v>2.0294999999999996</v>
      </c>
      <c r="L250" s="47">
        <f t="shared" si="146"/>
        <v>2.0294999999999996</v>
      </c>
      <c r="M250" s="100">
        <v>25</v>
      </c>
      <c r="N250" s="34">
        <f t="shared" si="154"/>
        <v>1.3705</v>
      </c>
      <c r="O250" s="100">
        <v>25</v>
      </c>
      <c r="P250" s="47">
        <f t="shared" si="155"/>
        <v>1.3705</v>
      </c>
      <c r="Q250" s="48">
        <f t="shared" si="147"/>
        <v>151.42857142857142</v>
      </c>
      <c r="R250" s="48">
        <f t="shared" si="148"/>
        <v>144.9642857142857</v>
      </c>
      <c r="S250" s="48">
        <f t="shared" si="149"/>
        <v>144.9642857142857</v>
      </c>
      <c r="T250" s="47">
        <f t="shared" si="150"/>
        <v>-0.09050000000000047</v>
      </c>
      <c r="U250" s="47">
        <f t="shared" si="151"/>
        <v>0</v>
      </c>
      <c r="V250" s="63">
        <f t="shared" si="152"/>
        <v>0</v>
      </c>
    </row>
    <row r="251" spans="1:22" ht="12.75">
      <c r="A251" s="163"/>
      <c r="B251" s="29">
        <v>247</v>
      </c>
      <c r="C251" s="143" t="s">
        <v>35</v>
      </c>
      <c r="D251" s="99">
        <v>8</v>
      </c>
      <c r="E251" s="33" t="s">
        <v>28</v>
      </c>
      <c r="F251" s="33">
        <v>908.69</v>
      </c>
      <c r="G251" s="33">
        <v>453.09</v>
      </c>
      <c r="H251" s="100">
        <v>1.86</v>
      </c>
      <c r="I251" s="47">
        <f t="shared" si="153"/>
        <v>1.86</v>
      </c>
      <c r="J251" s="48">
        <v>1.45</v>
      </c>
      <c r="K251" s="47">
        <f t="shared" si="145"/>
        <v>1.2021600000000001</v>
      </c>
      <c r="L251" s="47">
        <f t="shared" si="146"/>
        <v>1.185714</v>
      </c>
      <c r="M251" s="100">
        <v>12</v>
      </c>
      <c r="N251" s="34">
        <f t="shared" si="154"/>
        <v>0.65784</v>
      </c>
      <c r="O251" s="100">
        <v>12.3</v>
      </c>
      <c r="P251" s="47">
        <f t="shared" si="155"/>
        <v>0.674286</v>
      </c>
      <c r="Q251" s="48">
        <f t="shared" si="147"/>
        <v>181.25</v>
      </c>
      <c r="R251" s="48">
        <f t="shared" si="148"/>
        <v>150.27</v>
      </c>
      <c r="S251" s="48">
        <f t="shared" si="149"/>
        <v>148.21425</v>
      </c>
      <c r="T251" s="47">
        <f t="shared" si="150"/>
        <v>-0.264286</v>
      </c>
      <c r="U251" s="47">
        <f t="shared" si="151"/>
        <v>-0.01644600000000007</v>
      </c>
      <c r="V251" s="63">
        <f t="shared" si="152"/>
        <v>0.3000000000000007</v>
      </c>
    </row>
    <row r="252" spans="1:22" ht="12.75">
      <c r="A252" s="163"/>
      <c r="B252" s="29">
        <v>248</v>
      </c>
      <c r="C252" s="56" t="s">
        <v>593</v>
      </c>
      <c r="D252" s="33">
        <v>30</v>
      </c>
      <c r="E252" s="33">
        <v>1990</v>
      </c>
      <c r="F252" s="47">
        <v>1968.4</v>
      </c>
      <c r="G252" s="47">
        <v>1968.4</v>
      </c>
      <c r="H252" s="47">
        <v>9.295</v>
      </c>
      <c r="I252" s="47">
        <f t="shared" si="153"/>
        <v>9.295</v>
      </c>
      <c r="J252" s="75">
        <f>D252*0.16</f>
        <v>4.8</v>
      </c>
      <c r="K252" s="47">
        <f t="shared" si="145"/>
        <v>4.501</v>
      </c>
      <c r="L252" s="47">
        <f t="shared" si="146"/>
        <v>7.612</v>
      </c>
      <c r="M252" s="48">
        <v>94</v>
      </c>
      <c r="N252" s="34">
        <f aca="true" t="shared" si="156" ref="N252:N260">M252*0.051</f>
        <v>4.794</v>
      </c>
      <c r="O252" s="34">
        <v>33</v>
      </c>
      <c r="P252" s="47">
        <f>O252*0.051</f>
        <v>1.6829999999999998</v>
      </c>
      <c r="Q252" s="48">
        <f t="shared" si="147"/>
        <v>160</v>
      </c>
      <c r="R252" s="48">
        <f t="shared" si="148"/>
        <v>150.03333333333333</v>
      </c>
      <c r="S252" s="48">
        <v>160</v>
      </c>
      <c r="T252" s="47">
        <f t="shared" si="150"/>
        <v>2.8120000000000003</v>
      </c>
      <c r="U252" s="47">
        <f t="shared" si="151"/>
        <v>3.1109999999999998</v>
      </c>
      <c r="V252" s="63">
        <f t="shared" si="152"/>
        <v>-61</v>
      </c>
    </row>
    <row r="253" spans="1:22" ht="12.75">
      <c r="A253" s="163"/>
      <c r="B253" s="29">
        <v>249</v>
      </c>
      <c r="C253" s="56" t="s">
        <v>301</v>
      </c>
      <c r="D253" s="33">
        <v>108</v>
      </c>
      <c r="E253" s="33" t="s">
        <v>28</v>
      </c>
      <c r="F253" s="47">
        <v>2584.79</v>
      </c>
      <c r="G253" s="47">
        <v>2584.79</v>
      </c>
      <c r="H253" s="33">
        <v>25</v>
      </c>
      <c r="I253" s="47">
        <f t="shared" si="153"/>
        <v>25</v>
      </c>
      <c r="J253" s="33">
        <v>17.13</v>
      </c>
      <c r="K253" s="47">
        <f t="shared" si="145"/>
        <v>15.565000000000001</v>
      </c>
      <c r="L253" s="47">
        <f t="shared" si="146"/>
        <v>12.054823</v>
      </c>
      <c r="M253" s="33">
        <v>185</v>
      </c>
      <c r="N253" s="34">
        <f t="shared" si="156"/>
        <v>9.434999999999999</v>
      </c>
      <c r="O253" s="33">
        <v>241.74</v>
      </c>
      <c r="P253" s="33">
        <v>12.945177</v>
      </c>
      <c r="Q253" s="48">
        <f t="shared" si="147"/>
        <v>158.61111111111111</v>
      </c>
      <c r="R253" s="48">
        <f t="shared" si="148"/>
        <v>144.12037037037038</v>
      </c>
      <c r="S253" s="48">
        <f>L253*1000/D253</f>
        <v>111.61873148148149</v>
      </c>
      <c r="T253" s="47">
        <f t="shared" si="150"/>
        <v>-5.075176999999998</v>
      </c>
      <c r="U253" s="47">
        <f t="shared" si="151"/>
        <v>-3.5101770000000005</v>
      </c>
      <c r="V253" s="63">
        <f t="shared" si="152"/>
        <v>56.74000000000001</v>
      </c>
    </row>
    <row r="254" spans="1:22" ht="12.75">
      <c r="A254" s="163"/>
      <c r="B254" s="29">
        <v>250</v>
      </c>
      <c r="C254" s="56" t="s">
        <v>662</v>
      </c>
      <c r="D254" s="33">
        <v>13</v>
      </c>
      <c r="E254" s="33">
        <v>1961</v>
      </c>
      <c r="F254" s="47">
        <v>593.01</v>
      </c>
      <c r="G254" s="47">
        <v>496.42</v>
      </c>
      <c r="H254" s="33">
        <v>1.976</v>
      </c>
      <c r="I254" s="47">
        <f t="shared" si="153"/>
        <v>1.976</v>
      </c>
      <c r="J254" s="33">
        <v>0.13</v>
      </c>
      <c r="K254" s="47">
        <f t="shared" si="145"/>
        <v>-0.11499999999999977</v>
      </c>
      <c r="L254" s="47">
        <f t="shared" si="146"/>
        <v>0.009215999999999891</v>
      </c>
      <c r="M254" s="33">
        <v>41</v>
      </c>
      <c r="N254" s="34">
        <f t="shared" si="156"/>
        <v>2.0909999999999997</v>
      </c>
      <c r="O254" s="33">
        <v>36.728</v>
      </c>
      <c r="P254" s="33">
        <v>1.966784</v>
      </c>
      <c r="Q254" s="48">
        <f t="shared" si="147"/>
        <v>10</v>
      </c>
      <c r="R254" s="48">
        <f t="shared" si="148"/>
        <v>-8.846153846153829</v>
      </c>
      <c r="S254" s="48">
        <f>L254*1000/D254</f>
        <v>0.7089230769230686</v>
      </c>
      <c r="T254" s="47">
        <f t="shared" si="150"/>
        <v>-0.12078400000000011</v>
      </c>
      <c r="U254" s="47">
        <f t="shared" si="151"/>
        <v>0.12421599999999966</v>
      </c>
      <c r="V254" s="63">
        <f t="shared" si="152"/>
        <v>-4.2719999999999985</v>
      </c>
    </row>
    <row r="255" spans="1:22" ht="12.75">
      <c r="A255" s="165" t="s">
        <v>317</v>
      </c>
      <c r="B255" s="29">
        <v>1</v>
      </c>
      <c r="C255" s="57" t="s">
        <v>84</v>
      </c>
      <c r="D255" s="41">
        <v>108</v>
      </c>
      <c r="E255" s="41">
        <v>1973</v>
      </c>
      <c r="F255" s="41">
        <v>5668</v>
      </c>
      <c r="G255" s="41">
        <v>5668</v>
      </c>
      <c r="H255" s="42">
        <v>21.11</v>
      </c>
      <c r="I255" s="117">
        <f aca="true" t="shared" si="157" ref="I255:I260">+H255</f>
        <v>21.11</v>
      </c>
      <c r="J255" s="117">
        <v>12.375299</v>
      </c>
      <c r="K255" s="42">
        <f aca="true" t="shared" si="158" ref="K255:K260">I255-N255</f>
        <v>12.695</v>
      </c>
      <c r="L255" s="42">
        <f aca="true" t="shared" si="159" ref="L255:L260">I255-P255</f>
        <v>12.491</v>
      </c>
      <c r="M255" s="118">
        <v>165</v>
      </c>
      <c r="N255" s="43">
        <f t="shared" si="156"/>
        <v>8.415</v>
      </c>
      <c r="O255" s="117">
        <v>169</v>
      </c>
      <c r="P255" s="42">
        <f aca="true" t="shared" si="160" ref="P255:P260">O255*0.051</f>
        <v>8.619</v>
      </c>
      <c r="Q255" s="44">
        <f>J255*1000/D255</f>
        <v>114.58610185185186</v>
      </c>
      <c r="R255" s="44">
        <f>K255*1000/D255</f>
        <v>117.54629629629629</v>
      </c>
      <c r="S255" s="44">
        <f>L255*1000/D255</f>
        <v>115.6574074074074</v>
      </c>
      <c r="T255" s="42">
        <f>L255-J255</f>
        <v>0.11570099999999961</v>
      </c>
      <c r="U255" s="42">
        <f>N255-P255</f>
        <v>-0.20400000000000063</v>
      </c>
      <c r="V255" s="66">
        <f>O255-M255</f>
        <v>4</v>
      </c>
    </row>
    <row r="256" spans="1:22" ht="12.75">
      <c r="A256" s="170"/>
      <c r="B256" s="29">
        <v>2</v>
      </c>
      <c r="C256" s="57" t="s">
        <v>86</v>
      </c>
      <c r="D256" s="41">
        <v>76</v>
      </c>
      <c r="E256" s="41">
        <v>1978</v>
      </c>
      <c r="F256" s="41">
        <v>3995.86</v>
      </c>
      <c r="G256" s="41">
        <v>3995.86</v>
      </c>
      <c r="H256" s="42">
        <v>15.751</v>
      </c>
      <c r="I256" s="117">
        <f t="shared" si="157"/>
        <v>15.751</v>
      </c>
      <c r="J256" s="117">
        <v>8.151988</v>
      </c>
      <c r="K256" s="42">
        <f t="shared" si="158"/>
        <v>8.968</v>
      </c>
      <c r="L256" s="42">
        <f t="shared" si="159"/>
        <v>8.152000000000001</v>
      </c>
      <c r="M256" s="118">
        <v>133</v>
      </c>
      <c r="N256" s="43">
        <f t="shared" si="156"/>
        <v>6.7829999999999995</v>
      </c>
      <c r="O256" s="117">
        <v>149</v>
      </c>
      <c r="P256" s="42">
        <f t="shared" si="160"/>
        <v>7.598999999999999</v>
      </c>
      <c r="Q256" s="44">
        <f aca="true" t="shared" si="161" ref="Q256:Q265">J256*1000/D256</f>
        <v>107.26299999999999</v>
      </c>
      <c r="R256" s="44">
        <f aca="true" t="shared" si="162" ref="R256:R265">K256*1000/D256</f>
        <v>118</v>
      </c>
      <c r="S256" s="44">
        <f aca="true" t="shared" si="163" ref="S256:S261">L256*1000/D256</f>
        <v>107.26315789473685</v>
      </c>
      <c r="T256" s="42">
        <f aca="true" t="shared" si="164" ref="T256:T261">L256-J256</f>
        <v>1.2000000001677336E-05</v>
      </c>
      <c r="U256" s="42">
        <f aca="true" t="shared" si="165" ref="U256:U261">N256-P256</f>
        <v>-0.8159999999999998</v>
      </c>
      <c r="V256" s="66">
        <f aca="true" t="shared" si="166" ref="V256:V261">O256-M256</f>
        <v>16</v>
      </c>
    </row>
    <row r="257" spans="1:22" ht="12.75">
      <c r="A257" s="170"/>
      <c r="B257" s="29">
        <v>3</v>
      </c>
      <c r="C257" s="57" t="s">
        <v>88</v>
      </c>
      <c r="D257" s="41">
        <v>76</v>
      </c>
      <c r="E257" s="41">
        <v>1975</v>
      </c>
      <c r="F257" s="41">
        <v>4011</v>
      </c>
      <c r="G257" s="41">
        <v>4011</v>
      </c>
      <c r="H257" s="42">
        <v>19.05</v>
      </c>
      <c r="I257" s="117">
        <f t="shared" si="157"/>
        <v>19.05</v>
      </c>
      <c r="J257" s="117">
        <v>12.16</v>
      </c>
      <c r="K257" s="42">
        <f t="shared" si="158"/>
        <v>12.318000000000001</v>
      </c>
      <c r="L257" s="42">
        <f t="shared" si="159"/>
        <v>12.509454000000002</v>
      </c>
      <c r="M257" s="118">
        <v>132</v>
      </c>
      <c r="N257" s="43">
        <f t="shared" si="156"/>
        <v>6.731999999999999</v>
      </c>
      <c r="O257" s="117">
        <v>128.246</v>
      </c>
      <c r="P257" s="42">
        <f t="shared" si="160"/>
        <v>6.540546</v>
      </c>
      <c r="Q257" s="44">
        <f t="shared" si="161"/>
        <v>160</v>
      </c>
      <c r="R257" s="44">
        <f t="shared" si="162"/>
        <v>162.07894736842107</v>
      </c>
      <c r="S257" s="44">
        <f t="shared" si="163"/>
        <v>164.59807894736844</v>
      </c>
      <c r="T257" s="42">
        <f t="shared" si="164"/>
        <v>0.3494540000000015</v>
      </c>
      <c r="U257" s="42">
        <f t="shared" si="165"/>
        <v>0.19145399999999935</v>
      </c>
      <c r="V257" s="66">
        <f t="shared" si="166"/>
        <v>-3.7539999999999907</v>
      </c>
    </row>
    <row r="258" spans="1:22" ht="12.75">
      <c r="A258" s="170"/>
      <c r="B258" s="29">
        <v>4</v>
      </c>
      <c r="C258" s="57" t="s">
        <v>89</v>
      </c>
      <c r="D258" s="41">
        <v>59</v>
      </c>
      <c r="E258" s="41">
        <v>1994</v>
      </c>
      <c r="F258" s="41">
        <v>3218</v>
      </c>
      <c r="G258" s="41">
        <v>3218</v>
      </c>
      <c r="H258" s="42">
        <v>12.224</v>
      </c>
      <c r="I258" s="117">
        <f t="shared" si="157"/>
        <v>12.224</v>
      </c>
      <c r="J258" s="117">
        <v>5.644998</v>
      </c>
      <c r="K258" s="42">
        <f t="shared" si="158"/>
        <v>5.747000000000001</v>
      </c>
      <c r="L258" s="42">
        <f t="shared" si="159"/>
        <v>5.6450000000000005</v>
      </c>
      <c r="M258" s="118">
        <v>127</v>
      </c>
      <c r="N258" s="43">
        <f t="shared" si="156"/>
        <v>6.476999999999999</v>
      </c>
      <c r="O258" s="117">
        <v>129</v>
      </c>
      <c r="P258" s="42">
        <f t="shared" si="160"/>
        <v>6.579</v>
      </c>
      <c r="Q258" s="44">
        <f t="shared" si="161"/>
        <v>95.67793220338984</v>
      </c>
      <c r="R258" s="44">
        <f t="shared" si="162"/>
        <v>97.40677966101697</v>
      </c>
      <c r="S258" s="44">
        <f t="shared" si="163"/>
        <v>95.67796610169493</v>
      </c>
      <c r="T258" s="42">
        <f t="shared" si="164"/>
        <v>2.000000000279556E-06</v>
      </c>
      <c r="U258" s="42">
        <f t="shared" si="165"/>
        <v>-0.10200000000000031</v>
      </c>
      <c r="V258" s="66">
        <f t="shared" si="166"/>
        <v>2</v>
      </c>
    </row>
    <row r="259" spans="1:22" ht="12.75">
      <c r="A259" s="170"/>
      <c r="B259" s="29">
        <v>5</v>
      </c>
      <c r="C259" s="57" t="s">
        <v>91</v>
      </c>
      <c r="D259" s="41">
        <v>45</v>
      </c>
      <c r="E259" s="41">
        <v>1966</v>
      </c>
      <c r="F259" s="41">
        <v>1897</v>
      </c>
      <c r="G259" s="41">
        <v>1897</v>
      </c>
      <c r="H259" s="42">
        <v>9.278</v>
      </c>
      <c r="I259" s="117">
        <f t="shared" si="157"/>
        <v>9.278</v>
      </c>
      <c r="J259" s="117">
        <v>5.147010000000001</v>
      </c>
      <c r="K259" s="42">
        <f t="shared" si="158"/>
        <v>5.759</v>
      </c>
      <c r="L259" s="42">
        <f t="shared" si="159"/>
        <v>5.147000000000001</v>
      </c>
      <c r="M259" s="118">
        <v>69</v>
      </c>
      <c r="N259" s="43">
        <f t="shared" si="156"/>
        <v>3.5189999999999997</v>
      </c>
      <c r="O259" s="117">
        <v>81</v>
      </c>
      <c r="P259" s="42">
        <f t="shared" si="160"/>
        <v>4.130999999999999</v>
      </c>
      <c r="Q259" s="44">
        <f t="shared" si="161"/>
        <v>114.37800000000003</v>
      </c>
      <c r="R259" s="44">
        <f t="shared" si="162"/>
        <v>127.97777777777777</v>
      </c>
      <c r="S259" s="44">
        <f t="shared" si="163"/>
        <v>114.3777777777778</v>
      </c>
      <c r="T259" s="42">
        <f t="shared" si="164"/>
        <v>-9.999999999621423E-06</v>
      </c>
      <c r="U259" s="42">
        <f t="shared" si="165"/>
        <v>-0.6119999999999997</v>
      </c>
      <c r="V259" s="66">
        <f t="shared" si="166"/>
        <v>12</v>
      </c>
    </row>
    <row r="260" spans="1:22" ht="12.75">
      <c r="A260" s="170"/>
      <c r="B260" s="29">
        <v>6</v>
      </c>
      <c r="C260" s="57" t="s">
        <v>92</v>
      </c>
      <c r="D260" s="41">
        <v>60</v>
      </c>
      <c r="E260" s="41">
        <v>1977</v>
      </c>
      <c r="F260" s="41">
        <v>3647</v>
      </c>
      <c r="G260" s="41">
        <v>3647</v>
      </c>
      <c r="H260" s="42">
        <v>15.451</v>
      </c>
      <c r="I260" s="117">
        <f t="shared" si="157"/>
        <v>15.451</v>
      </c>
      <c r="J260" s="117">
        <v>8.8359</v>
      </c>
      <c r="K260" s="42">
        <f t="shared" si="158"/>
        <v>9.025000000000002</v>
      </c>
      <c r="L260" s="42">
        <f t="shared" si="159"/>
        <v>9.8359</v>
      </c>
      <c r="M260" s="118">
        <v>126</v>
      </c>
      <c r="N260" s="43">
        <f t="shared" si="156"/>
        <v>6.425999999999999</v>
      </c>
      <c r="O260" s="117">
        <v>110.10000000000001</v>
      </c>
      <c r="P260" s="42">
        <f t="shared" si="160"/>
        <v>5.6151</v>
      </c>
      <c r="Q260" s="44">
        <f t="shared" si="161"/>
        <v>147.265</v>
      </c>
      <c r="R260" s="44">
        <f t="shared" si="162"/>
        <v>150.41666666666669</v>
      </c>
      <c r="S260" s="44">
        <f t="shared" si="163"/>
        <v>163.93166666666667</v>
      </c>
      <c r="T260" s="42">
        <f t="shared" si="164"/>
        <v>1</v>
      </c>
      <c r="U260" s="42">
        <f t="shared" si="165"/>
        <v>0.8108999999999993</v>
      </c>
      <c r="V260" s="66">
        <f t="shared" si="166"/>
        <v>-15.899999999999991</v>
      </c>
    </row>
    <row r="261" spans="1:22" ht="12.75">
      <c r="A261" s="170"/>
      <c r="B261" s="29">
        <v>7</v>
      </c>
      <c r="C261" s="57" t="s">
        <v>139</v>
      </c>
      <c r="D261" s="41">
        <v>60</v>
      </c>
      <c r="E261" s="41">
        <v>1991</v>
      </c>
      <c r="F261" s="41">
        <v>2256.82</v>
      </c>
      <c r="G261" s="41">
        <v>2256.82</v>
      </c>
      <c r="H261" s="44">
        <v>8.6</v>
      </c>
      <c r="I261" s="44">
        <v>5.02</v>
      </c>
      <c r="J261" s="44">
        <v>3.79</v>
      </c>
      <c r="K261" s="44">
        <f>H261-N261</f>
        <v>4.5188</v>
      </c>
      <c r="L261" s="44">
        <f>H261-P261</f>
        <v>3.5769019999999996</v>
      </c>
      <c r="M261" s="44">
        <v>76</v>
      </c>
      <c r="N261" s="44">
        <f>M261*0.0537</f>
        <v>4.0812</v>
      </c>
      <c r="O261" s="44">
        <v>93.54</v>
      </c>
      <c r="P261" s="44">
        <f>O261*0.0537</f>
        <v>5.023098</v>
      </c>
      <c r="Q261" s="44">
        <f t="shared" si="161"/>
        <v>63.166666666666664</v>
      </c>
      <c r="R261" s="44">
        <f t="shared" si="162"/>
        <v>75.31333333333332</v>
      </c>
      <c r="S261" s="44">
        <f t="shared" si="163"/>
        <v>59.61503333333333</v>
      </c>
      <c r="T261" s="42">
        <f t="shared" si="164"/>
        <v>-0.21309800000000045</v>
      </c>
      <c r="U261" s="42">
        <f t="shared" si="165"/>
        <v>-0.9418980000000001</v>
      </c>
      <c r="V261" s="135">
        <f t="shared" si="166"/>
        <v>17.540000000000006</v>
      </c>
    </row>
    <row r="262" spans="1:22" ht="12.75">
      <c r="A262" s="170"/>
      <c r="B262" s="29">
        <v>8</v>
      </c>
      <c r="C262" s="21" t="s">
        <v>60</v>
      </c>
      <c r="D262" s="3">
        <v>28</v>
      </c>
      <c r="E262" s="3">
        <v>1974</v>
      </c>
      <c r="F262" s="3">
        <v>1391</v>
      </c>
      <c r="G262" s="3">
        <v>1391</v>
      </c>
      <c r="H262" s="8">
        <v>6.9</v>
      </c>
      <c r="I262" s="8">
        <v>6.9</v>
      </c>
      <c r="J262" s="6">
        <f>D262*0.16</f>
        <v>4.48</v>
      </c>
      <c r="K262" s="6">
        <f>I262-N262</f>
        <v>4.809000000000001</v>
      </c>
      <c r="L262" s="6">
        <f>I262-P262</f>
        <v>4.9110000000000005</v>
      </c>
      <c r="M262" s="8">
        <v>41</v>
      </c>
      <c r="N262" s="6">
        <f>M262*0.051</f>
        <v>2.0909999999999997</v>
      </c>
      <c r="O262" s="8">
        <v>39</v>
      </c>
      <c r="P262" s="6">
        <f>O262*0.051</f>
        <v>1.9889999999999999</v>
      </c>
      <c r="Q262" s="8">
        <f t="shared" si="161"/>
        <v>160</v>
      </c>
      <c r="R262" s="8">
        <f t="shared" si="162"/>
        <v>171.75000000000003</v>
      </c>
      <c r="S262" s="8">
        <f>L262*1000/D262</f>
        <v>175.39285714285717</v>
      </c>
      <c r="T262" s="6">
        <f>L262-J262</f>
        <v>0.43100000000000005</v>
      </c>
      <c r="U262" s="6">
        <f>N262-P262</f>
        <v>0.10199999999999987</v>
      </c>
      <c r="V262" s="65">
        <f>O262-M262</f>
        <v>-2</v>
      </c>
    </row>
    <row r="263" spans="1:22" ht="12.75">
      <c r="A263" s="170"/>
      <c r="B263" s="29">
        <v>9</v>
      </c>
      <c r="C263" s="57" t="s">
        <v>94</v>
      </c>
      <c r="D263" s="41">
        <v>60</v>
      </c>
      <c r="E263" s="41">
        <v>1974</v>
      </c>
      <c r="F263" s="41">
        <v>3099</v>
      </c>
      <c r="G263" s="41">
        <v>3099</v>
      </c>
      <c r="H263" s="42">
        <v>13.451</v>
      </c>
      <c r="I263" s="82">
        <f>+H263</f>
        <v>13.451</v>
      </c>
      <c r="J263" s="117">
        <v>8.45004</v>
      </c>
      <c r="K263" s="42">
        <f>I263-N263</f>
        <v>8.504000000000001</v>
      </c>
      <c r="L263" s="42">
        <f>I263-P263</f>
        <v>8.450042000000002</v>
      </c>
      <c r="M263" s="118">
        <v>97</v>
      </c>
      <c r="N263" s="43">
        <f>M263*0.051</f>
        <v>4.947</v>
      </c>
      <c r="O263" s="117">
        <v>98.05799999999999</v>
      </c>
      <c r="P263" s="42">
        <f>O263*0.051</f>
        <v>5.000957999999999</v>
      </c>
      <c r="Q263" s="44">
        <f t="shared" si="161"/>
        <v>140.83399999999997</v>
      </c>
      <c r="R263" s="44">
        <f t="shared" si="162"/>
        <v>141.73333333333338</v>
      </c>
      <c r="S263" s="44">
        <f>L263*1000/D263</f>
        <v>140.83403333333337</v>
      </c>
      <c r="T263" s="42">
        <f aca="true" t="shared" si="167" ref="T263:T316">L263-J263</f>
        <v>2.0000000020559128E-06</v>
      </c>
      <c r="U263" s="42">
        <f aca="true" t="shared" si="168" ref="U263:U316">N263-P263</f>
        <v>-0.05395799999999884</v>
      </c>
      <c r="V263" s="66">
        <f aca="true" t="shared" si="169" ref="V263:V282">O263-M263</f>
        <v>1.0579999999999927</v>
      </c>
    </row>
    <row r="264" spans="1:22" ht="12.75">
      <c r="A264" s="170"/>
      <c r="B264" s="29">
        <v>10</v>
      </c>
      <c r="C264" s="57" t="s">
        <v>98</v>
      </c>
      <c r="D264" s="41">
        <v>90</v>
      </c>
      <c r="E264" s="41">
        <v>1968</v>
      </c>
      <c r="F264" s="41">
        <v>4563</v>
      </c>
      <c r="G264" s="41">
        <v>4563</v>
      </c>
      <c r="H264" s="44">
        <v>22.209</v>
      </c>
      <c r="I264" s="82">
        <f>+H264</f>
        <v>22.209</v>
      </c>
      <c r="J264" s="117">
        <v>14.040928</v>
      </c>
      <c r="K264" s="42">
        <f>I264-N264</f>
        <v>15.732</v>
      </c>
      <c r="L264" s="42">
        <f>I264-P264</f>
        <v>14.916</v>
      </c>
      <c r="M264" s="118">
        <v>127</v>
      </c>
      <c r="N264" s="43">
        <f>M264*0.051</f>
        <v>6.476999999999999</v>
      </c>
      <c r="O264" s="117">
        <v>143</v>
      </c>
      <c r="P264" s="42">
        <f>O264*0.051</f>
        <v>7.292999999999999</v>
      </c>
      <c r="Q264" s="44">
        <f t="shared" si="161"/>
        <v>156.01031111111112</v>
      </c>
      <c r="R264" s="44">
        <f t="shared" si="162"/>
        <v>174.8</v>
      </c>
      <c r="S264" s="44">
        <f>L264*1000/D264</f>
        <v>165.73333333333332</v>
      </c>
      <c r="T264" s="42">
        <f t="shared" si="167"/>
        <v>0.8750720000000012</v>
      </c>
      <c r="U264" s="42">
        <f t="shared" si="168"/>
        <v>-0.8159999999999998</v>
      </c>
      <c r="V264" s="66">
        <f t="shared" si="169"/>
        <v>16</v>
      </c>
    </row>
    <row r="265" spans="1:22" ht="12.75">
      <c r="A265" s="170"/>
      <c r="B265" s="29">
        <v>11</v>
      </c>
      <c r="C265" s="57" t="s">
        <v>99</v>
      </c>
      <c r="D265" s="41">
        <v>72</v>
      </c>
      <c r="E265" s="41">
        <v>1973</v>
      </c>
      <c r="F265" s="41">
        <v>3771.5</v>
      </c>
      <c r="G265" s="41">
        <v>3771.5</v>
      </c>
      <c r="H265" s="44">
        <v>14.919</v>
      </c>
      <c r="I265" s="82">
        <f>+H265</f>
        <v>14.919</v>
      </c>
      <c r="J265" s="117">
        <v>8.410067</v>
      </c>
      <c r="K265" s="42">
        <f>I265-N265</f>
        <v>8.850000000000001</v>
      </c>
      <c r="L265" s="42">
        <f>I265-P265</f>
        <v>8.775744</v>
      </c>
      <c r="M265" s="118">
        <v>119</v>
      </c>
      <c r="N265" s="43">
        <f>M265*0.051</f>
        <v>6.069</v>
      </c>
      <c r="O265" s="117">
        <v>120.456</v>
      </c>
      <c r="P265" s="42">
        <f>O265*0.051</f>
        <v>6.143256</v>
      </c>
      <c r="Q265" s="44">
        <f t="shared" si="161"/>
        <v>116.8064861111111</v>
      </c>
      <c r="R265" s="44">
        <f t="shared" si="162"/>
        <v>122.91666666666669</v>
      </c>
      <c r="S265" s="44">
        <f>L265*1000/D265</f>
        <v>121.88533333333332</v>
      </c>
      <c r="T265" s="42">
        <f t="shared" si="167"/>
        <v>0.3656769999999998</v>
      </c>
      <c r="U265" s="42">
        <f t="shared" si="168"/>
        <v>-0.0742560000000001</v>
      </c>
      <c r="V265" s="66">
        <f t="shared" si="169"/>
        <v>1.456000000000003</v>
      </c>
    </row>
    <row r="266" spans="1:22" ht="12.75">
      <c r="A266" s="170"/>
      <c r="B266" s="29">
        <v>12</v>
      </c>
      <c r="C266" s="57" t="s">
        <v>100</v>
      </c>
      <c r="D266" s="41">
        <v>30</v>
      </c>
      <c r="E266" s="41">
        <v>1972</v>
      </c>
      <c r="F266" s="41">
        <v>1720</v>
      </c>
      <c r="G266" s="41">
        <v>1720</v>
      </c>
      <c r="H266" s="44">
        <v>6.606</v>
      </c>
      <c r="I266" s="82">
        <f>+H266</f>
        <v>6.606</v>
      </c>
      <c r="J266" s="117">
        <v>3.5460000000000003</v>
      </c>
      <c r="K266" s="42">
        <f>I266-N266</f>
        <v>3.801</v>
      </c>
      <c r="L266" s="42">
        <f>I266-P266</f>
        <v>3.5460000000000003</v>
      </c>
      <c r="M266" s="118">
        <v>55</v>
      </c>
      <c r="N266" s="43">
        <f>M266*0.051</f>
        <v>2.8049999999999997</v>
      </c>
      <c r="O266" s="117">
        <v>60</v>
      </c>
      <c r="P266" s="42">
        <f>O266*0.051</f>
        <v>3.0599999999999996</v>
      </c>
      <c r="Q266" s="44">
        <f>J266*1000/D267</f>
        <v>78.80000000000001</v>
      </c>
      <c r="R266" s="44">
        <f>K266*1000/D267</f>
        <v>84.46666666666667</v>
      </c>
      <c r="S266" s="44">
        <f>L266*1000/D267</f>
        <v>78.80000000000001</v>
      </c>
      <c r="T266" s="42">
        <f t="shared" si="167"/>
        <v>0</v>
      </c>
      <c r="U266" s="42">
        <f t="shared" si="168"/>
        <v>-0.2549999999999999</v>
      </c>
      <c r="V266" s="66">
        <f t="shared" si="169"/>
        <v>5</v>
      </c>
    </row>
    <row r="267" spans="1:22" ht="12.75">
      <c r="A267" s="170"/>
      <c r="B267" s="29">
        <v>13</v>
      </c>
      <c r="C267" s="21" t="s">
        <v>141</v>
      </c>
      <c r="D267" s="3">
        <v>45</v>
      </c>
      <c r="E267" s="3">
        <v>1981</v>
      </c>
      <c r="F267" s="3">
        <v>2252.8</v>
      </c>
      <c r="G267" s="3">
        <v>2252.8</v>
      </c>
      <c r="H267" s="8">
        <v>7.5</v>
      </c>
      <c r="I267" s="8">
        <v>4.13</v>
      </c>
      <c r="J267" s="8">
        <v>3.37</v>
      </c>
      <c r="K267" s="8">
        <f>H267-N267</f>
        <v>3.6336000000000004</v>
      </c>
      <c r="L267" s="8">
        <f>H267-P267</f>
        <v>3.3651</v>
      </c>
      <c r="M267" s="8">
        <v>72</v>
      </c>
      <c r="N267" s="8">
        <f>M267*0.0537</f>
        <v>3.8663999999999996</v>
      </c>
      <c r="O267" s="8">
        <v>77</v>
      </c>
      <c r="P267" s="8">
        <f>O267*0.0537</f>
        <v>4.1349</v>
      </c>
      <c r="Q267" s="8">
        <f aca="true" t="shared" si="170" ref="Q267:Q307">J267*1000/D267</f>
        <v>74.88888888888889</v>
      </c>
      <c r="R267" s="8">
        <f aca="true" t="shared" si="171" ref="R267:R307">K267*1000/D267</f>
        <v>80.74666666666667</v>
      </c>
      <c r="S267" s="8">
        <f aca="true" t="shared" si="172" ref="S267:S316">L267*1000/D267</f>
        <v>74.78</v>
      </c>
      <c r="T267" s="6">
        <f t="shared" si="167"/>
        <v>-0.0049000000000001265</v>
      </c>
      <c r="U267" s="6">
        <f t="shared" si="168"/>
        <v>-0.2685000000000004</v>
      </c>
      <c r="V267" s="67">
        <f t="shared" si="169"/>
        <v>5</v>
      </c>
    </row>
    <row r="268" spans="1:22" ht="12.75">
      <c r="A268" s="170"/>
      <c r="B268" s="29">
        <v>14</v>
      </c>
      <c r="C268" s="21" t="s">
        <v>140</v>
      </c>
      <c r="D268" s="3">
        <v>45</v>
      </c>
      <c r="E268" s="3">
        <v>1975</v>
      </c>
      <c r="F268" s="3">
        <v>2325.22</v>
      </c>
      <c r="G268" s="3">
        <v>2325.22</v>
      </c>
      <c r="H268" s="8">
        <v>6.42</v>
      </c>
      <c r="I268" s="8">
        <v>3.04</v>
      </c>
      <c r="J268" s="8">
        <v>3.38</v>
      </c>
      <c r="K268" s="8">
        <f>H268-N268</f>
        <v>3.7887</v>
      </c>
      <c r="L268" s="8">
        <f>H268-P268</f>
        <v>3.384339</v>
      </c>
      <c r="M268" s="8">
        <v>49</v>
      </c>
      <c r="N268" s="8">
        <f>M268*0.0537</f>
        <v>2.6313</v>
      </c>
      <c r="O268" s="8">
        <v>56.53</v>
      </c>
      <c r="P268" s="8">
        <f>O268*0.0537</f>
        <v>3.0356609999999997</v>
      </c>
      <c r="Q268" s="8">
        <f t="shared" si="170"/>
        <v>75.11111111111111</v>
      </c>
      <c r="R268" s="8">
        <f t="shared" si="171"/>
        <v>84.19333333333333</v>
      </c>
      <c r="S268" s="8">
        <f t="shared" si="172"/>
        <v>75.20753333333334</v>
      </c>
      <c r="T268" s="6">
        <f t="shared" si="167"/>
        <v>0.004339000000000315</v>
      </c>
      <c r="U268" s="6">
        <f t="shared" si="168"/>
        <v>-0.40436099999999975</v>
      </c>
      <c r="V268" s="67">
        <f t="shared" si="169"/>
        <v>7.530000000000001</v>
      </c>
    </row>
    <row r="269" spans="1:22" ht="12.75">
      <c r="A269" s="170"/>
      <c r="B269" s="29">
        <v>15</v>
      </c>
      <c r="C269" s="57" t="s">
        <v>191</v>
      </c>
      <c r="D269" s="41">
        <v>10</v>
      </c>
      <c r="E269" s="41">
        <v>1972</v>
      </c>
      <c r="F269" s="44">
        <v>652.02</v>
      </c>
      <c r="G269" s="44">
        <v>652.02</v>
      </c>
      <c r="H269" s="43">
        <v>2.356</v>
      </c>
      <c r="I269" s="6">
        <f aca="true" t="shared" si="173" ref="I269:I283">H269</f>
        <v>2.356</v>
      </c>
      <c r="J269" s="7">
        <v>1.03</v>
      </c>
      <c r="K269" s="6">
        <f aca="true" t="shared" si="174" ref="K269:K284">I269-N269</f>
        <v>1.081</v>
      </c>
      <c r="L269" s="6">
        <f aca="true" t="shared" si="175" ref="L269:L284">I269-P269</f>
        <v>1.03</v>
      </c>
      <c r="M269" s="6">
        <v>25</v>
      </c>
      <c r="N269" s="7">
        <f aca="true" t="shared" si="176" ref="N269:N275">M269*0.051</f>
        <v>1.275</v>
      </c>
      <c r="O269" s="6">
        <v>26</v>
      </c>
      <c r="P269" s="6">
        <f>O269*0.051</f>
        <v>1.3259999999999998</v>
      </c>
      <c r="Q269" s="8">
        <f t="shared" si="170"/>
        <v>103</v>
      </c>
      <c r="R269" s="8">
        <f t="shared" si="171"/>
        <v>108.1</v>
      </c>
      <c r="S269" s="8">
        <f t="shared" si="172"/>
        <v>103</v>
      </c>
      <c r="T269" s="6">
        <f t="shared" si="167"/>
        <v>0</v>
      </c>
      <c r="U269" s="6">
        <f t="shared" si="168"/>
        <v>-0.050999999999999934</v>
      </c>
      <c r="V269" s="65">
        <f t="shared" si="169"/>
        <v>1</v>
      </c>
    </row>
    <row r="270" spans="1:22" ht="12.75">
      <c r="A270" s="170"/>
      <c r="B270" s="29">
        <v>16</v>
      </c>
      <c r="C270" s="57" t="s">
        <v>394</v>
      </c>
      <c r="D270" s="41">
        <v>40</v>
      </c>
      <c r="E270" s="41">
        <v>1979</v>
      </c>
      <c r="F270" s="44">
        <v>2257.74</v>
      </c>
      <c r="G270" s="44">
        <v>1259.31</v>
      </c>
      <c r="H270" s="44">
        <v>9.033</v>
      </c>
      <c r="I270" s="6">
        <f t="shared" si="173"/>
        <v>9.033</v>
      </c>
      <c r="J270" s="8">
        <v>5.565</v>
      </c>
      <c r="K270" s="6">
        <f t="shared" si="174"/>
        <v>6.023999999999999</v>
      </c>
      <c r="L270" s="6">
        <f t="shared" si="175"/>
        <v>5.5649999999999995</v>
      </c>
      <c r="M270" s="8">
        <v>59</v>
      </c>
      <c r="N270" s="7">
        <f t="shared" si="176"/>
        <v>3.009</v>
      </c>
      <c r="O270" s="8">
        <v>68</v>
      </c>
      <c r="P270" s="6">
        <f>O270*0.051</f>
        <v>3.468</v>
      </c>
      <c r="Q270" s="8">
        <f t="shared" si="170"/>
        <v>139.125</v>
      </c>
      <c r="R270" s="8">
        <f t="shared" si="171"/>
        <v>150.59999999999997</v>
      </c>
      <c r="S270" s="8">
        <f t="shared" si="172"/>
        <v>139.12499999999997</v>
      </c>
      <c r="T270" s="6">
        <f t="shared" si="167"/>
        <v>0</v>
      </c>
      <c r="U270" s="6">
        <f t="shared" si="168"/>
        <v>-0.4590000000000001</v>
      </c>
      <c r="V270" s="65">
        <f t="shared" si="169"/>
        <v>9</v>
      </c>
    </row>
    <row r="271" spans="1:22" ht="12.75">
      <c r="A271" s="170"/>
      <c r="B271" s="29">
        <v>17</v>
      </c>
      <c r="C271" s="57" t="s">
        <v>127</v>
      </c>
      <c r="D271" s="41">
        <v>13</v>
      </c>
      <c r="E271" s="41">
        <v>1987</v>
      </c>
      <c r="F271" s="41">
        <v>776.95</v>
      </c>
      <c r="G271" s="41">
        <v>776.95</v>
      </c>
      <c r="H271" s="43">
        <v>3.23</v>
      </c>
      <c r="I271" s="42">
        <f t="shared" si="173"/>
        <v>3.23</v>
      </c>
      <c r="J271" s="42">
        <v>1.735558</v>
      </c>
      <c r="K271" s="42">
        <f t="shared" si="174"/>
        <v>1.955</v>
      </c>
      <c r="L271" s="42">
        <f t="shared" si="175"/>
        <v>2.0258312</v>
      </c>
      <c r="M271" s="44">
        <v>25</v>
      </c>
      <c r="N271" s="43">
        <f t="shared" si="176"/>
        <v>1.275</v>
      </c>
      <c r="O271" s="44">
        <v>22.424</v>
      </c>
      <c r="P271" s="42">
        <f>O271*0.0537</f>
        <v>1.2041688</v>
      </c>
      <c r="Q271" s="44">
        <f t="shared" si="170"/>
        <v>133.50446153846153</v>
      </c>
      <c r="R271" s="44">
        <f t="shared" si="171"/>
        <v>150.3846153846154</v>
      </c>
      <c r="S271" s="44">
        <f t="shared" si="172"/>
        <v>155.83316923076922</v>
      </c>
      <c r="T271" s="42">
        <f t="shared" si="167"/>
        <v>0.2902731999999999</v>
      </c>
      <c r="U271" s="42">
        <f t="shared" si="168"/>
        <v>0.07083119999999998</v>
      </c>
      <c r="V271" s="66">
        <f t="shared" si="169"/>
        <v>-2.5760000000000005</v>
      </c>
    </row>
    <row r="272" spans="1:22" ht="12.75">
      <c r="A272" s="170"/>
      <c r="B272" s="29">
        <v>18</v>
      </c>
      <c r="C272" s="21" t="s">
        <v>281</v>
      </c>
      <c r="D272" s="3">
        <v>45</v>
      </c>
      <c r="E272" s="3" t="s">
        <v>529</v>
      </c>
      <c r="F272" s="8">
        <v>2327.91</v>
      </c>
      <c r="G272" s="8">
        <v>2316.88</v>
      </c>
      <c r="H272" s="7">
        <v>11.368</v>
      </c>
      <c r="I272" s="6">
        <f t="shared" si="173"/>
        <v>11.368</v>
      </c>
      <c r="J272" s="7">
        <v>7.168</v>
      </c>
      <c r="K272" s="6">
        <f t="shared" si="174"/>
        <v>7.492000000000001</v>
      </c>
      <c r="L272" s="6">
        <f t="shared" si="175"/>
        <v>8.23915</v>
      </c>
      <c r="M272" s="6">
        <v>76</v>
      </c>
      <c r="N272" s="7">
        <f t="shared" si="176"/>
        <v>3.876</v>
      </c>
      <c r="O272" s="7">
        <v>61.35</v>
      </c>
      <c r="P272" s="6">
        <f>O272*0.051</f>
        <v>3.12885</v>
      </c>
      <c r="Q272" s="8">
        <f t="shared" si="170"/>
        <v>159.2888888888889</v>
      </c>
      <c r="R272" s="8">
        <f t="shared" si="171"/>
        <v>166.4888888888889</v>
      </c>
      <c r="S272" s="8">
        <f t="shared" si="172"/>
        <v>183.0922222222222</v>
      </c>
      <c r="T272" s="6">
        <f t="shared" si="167"/>
        <v>1.0711500000000003</v>
      </c>
      <c r="U272" s="6">
        <f t="shared" si="168"/>
        <v>0.74715</v>
      </c>
      <c r="V272" s="65">
        <f t="shared" si="169"/>
        <v>-14.649999999999999</v>
      </c>
    </row>
    <row r="273" spans="1:22" ht="12.75">
      <c r="A273" s="170"/>
      <c r="B273" s="29">
        <v>19</v>
      </c>
      <c r="C273" s="21" t="s">
        <v>597</v>
      </c>
      <c r="D273" s="3">
        <v>131</v>
      </c>
      <c r="E273" s="3">
        <v>1977</v>
      </c>
      <c r="F273" s="6"/>
      <c r="G273" s="6">
        <v>4288.75</v>
      </c>
      <c r="H273" s="6">
        <v>10</v>
      </c>
      <c r="I273" s="6">
        <f t="shared" si="173"/>
        <v>10</v>
      </c>
      <c r="J273" s="6">
        <v>1.19</v>
      </c>
      <c r="K273" s="6">
        <f t="shared" si="174"/>
        <v>1.5850000000000009</v>
      </c>
      <c r="L273" s="6">
        <f t="shared" si="175"/>
        <v>-3.565999999999999</v>
      </c>
      <c r="M273" s="8">
        <v>165</v>
      </c>
      <c r="N273" s="7">
        <f t="shared" si="176"/>
        <v>8.415</v>
      </c>
      <c r="O273" s="8">
        <v>266</v>
      </c>
      <c r="P273" s="6">
        <f>O273*0.051</f>
        <v>13.565999999999999</v>
      </c>
      <c r="Q273" s="8">
        <f t="shared" si="170"/>
        <v>9.083969465648854</v>
      </c>
      <c r="R273" s="8">
        <f t="shared" si="171"/>
        <v>12.099236641221381</v>
      </c>
      <c r="S273" s="8">
        <f t="shared" si="172"/>
        <v>-27.221374045801518</v>
      </c>
      <c r="T273" s="6">
        <f t="shared" si="167"/>
        <v>-4.7559999999999985</v>
      </c>
      <c r="U273" s="6">
        <f t="shared" si="168"/>
        <v>-5.151</v>
      </c>
      <c r="V273" s="65">
        <f t="shared" si="169"/>
        <v>101</v>
      </c>
    </row>
    <row r="274" spans="1:22" ht="12.75">
      <c r="A274" s="170"/>
      <c r="B274" s="29">
        <v>20</v>
      </c>
      <c r="C274" s="21" t="s">
        <v>601</v>
      </c>
      <c r="D274" s="3">
        <v>55</v>
      </c>
      <c r="E274" s="3">
        <v>1966</v>
      </c>
      <c r="F274" s="3"/>
      <c r="G274" s="3">
        <v>2512.12</v>
      </c>
      <c r="H274" s="6">
        <v>8</v>
      </c>
      <c r="I274" s="6">
        <f t="shared" si="173"/>
        <v>8</v>
      </c>
      <c r="J274" s="6">
        <v>4.629</v>
      </c>
      <c r="K274" s="6">
        <f t="shared" si="174"/>
        <v>5.552</v>
      </c>
      <c r="L274" s="6">
        <f t="shared" si="175"/>
        <v>4.277</v>
      </c>
      <c r="M274" s="8">
        <v>48</v>
      </c>
      <c r="N274" s="7">
        <f t="shared" si="176"/>
        <v>2.448</v>
      </c>
      <c r="O274" s="8">
        <v>73</v>
      </c>
      <c r="P274" s="6">
        <f>O274*0.051</f>
        <v>3.723</v>
      </c>
      <c r="Q274" s="8">
        <f t="shared" si="170"/>
        <v>84.16363636363636</v>
      </c>
      <c r="R274" s="8">
        <f t="shared" si="171"/>
        <v>100.94545454545455</v>
      </c>
      <c r="S274" s="8">
        <f t="shared" si="172"/>
        <v>77.76363636363637</v>
      </c>
      <c r="T274" s="6">
        <f t="shared" si="167"/>
        <v>-0.3519999999999994</v>
      </c>
      <c r="U274" s="6">
        <f t="shared" si="168"/>
        <v>-1.275</v>
      </c>
      <c r="V274" s="65">
        <f t="shared" si="169"/>
        <v>25</v>
      </c>
    </row>
    <row r="275" spans="1:22" ht="12.75">
      <c r="A275" s="170"/>
      <c r="B275" s="29">
        <v>21</v>
      </c>
      <c r="C275" s="21" t="s">
        <v>602</v>
      </c>
      <c r="D275" s="3">
        <v>45</v>
      </c>
      <c r="E275" s="3">
        <v>1984</v>
      </c>
      <c r="F275" s="6"/>
      <c r="G275" s="6">
        <v>2323</v>
      </c>
      <c r="H275" s="6">
        <v>7</v>
      </c>
      <c r="I275" s="6">
        <f t="shared" si="173"/>
        <v>7</v>
      </c>
      <c r="J275" s="6">
        <v>3.745</v>
      </c>
      <c r="K275" s="6">
        <f t="shared" si="174"/>
        <v>4.552</v>
      </c>
      <c r="L275" s="6">
        <f t="shared" si="175"/>
        <v>1.492</v>
      </c>
      <c r="M275" s="8">
        <v>48</v>
      </c>
      <c r="N275" s="7">
        <f t="shared" si="176"/>
        <v>2.448</v>
      </c>
      <c r="O275" s="8">
        <v>108</v>
      </c>
      <c r="P275" s="6">
        <f>O275*0.051</f>
        <v>5.508</v>
      </c>
      <c r="Q275" s="8">
        <f t="shared" si="170"/>
        <v>83.22222222222223</v>
      </c>
      <c r="R275" s="8">
        <f t="shared" si="171"/>
        <v>101.15555555555555</v>
      </c>
      <c r="S275" s="8">
        <f t="shared" si="172"/>
        <v>33.15555555555556</v>
      </c>
      <c r="T275" s="6">
        <f t="shared" si="167"/>
        <v>-2.253</v>
      </c>
      <c r="U275" s="6">
        <f t="shared" si="168"/>
        <v>-3.06</v>
      </c>
      <c r="V275" s="65">
        <f t="shared" si="169"/>
        <v>60</v>
      </c>
    </row>
    <row r="276" spans="1:22" ht="12.75">
      <c r="A276" s="170"/>
      <c r="B276" s="29">
        <v>22</v>
      </c>
      <c r="C276" s="21" t="s">
        <v>632</v>
      </c>
      <c r="D276" s="3">
        <v>30</v>
      </c>
      <c r="E276" s="3" t="s">
        <v>28</v>
      </c>
      <c r="F276" s="3">
        <v>1737.38</v>
      </c>
      <c r="G276" s="3">
        <v>1737.38</v>
      </c>
      <c r="H276" s="7">
        <v>6.655</v>
      </c>
      <c r="I276" s="6">
        <f t="shared" si="173"/>
        <v>6.655</v>
      </c>
      <c r="J276" s="6">
        <f aca="true" t="shared" si="177" ref="J276:J282">D276*0.1456</f>
        <v>4.368</v>
      </c>
      <c r="K276" s="6">
        <f t="shared" si="174"/>
        <v>4.6089</v>
      </c>
      <c r="L276" s="6">
        <f t="shared" si="175"/>
        <v>4.3324</v>
      </c>
      <c r="M276" s="8">
        <v>37</v>
      </c>
      <c r="N276" s="7">
        <f aca="true" t="shared" si="178" ref="N276:N282">M276*0.0553</f>
        <v>2.0461</v>
      </c>
      <c r="O276" s="8">
        <v>42</v>
      </c>
      <c r="P276" s="6">
        <f aca="true" t="shared" si="179" ref="P276:P282">O276*0.0553</f>
        <v>2.3226</v>
      </c>
      <c r="Q276" s="8">
        <f t="shared" si="170"/>
        <v>145.6</v>
      </c>
      <c r="R276" s="8">
        <f t="shared" si="171"/>
        <v>153.63000000000002</v>
      </c>
      <c r="S276" s="8">
        <f t="shared" si="172"/>
        <v>144.41333333333333</v>
      </c>
      <c r="T276" s="6">
        <f t="shared" si="167"/>
        <v>-0.03560000000000052</v>
      </c>
      <c r="U276" s="6">
        <f t="shared" si="168"/>
        <v>-0.27649999999999997</v>
      </c>
      <c r="V276" s="65">
        <f t="shared" si="169"/>
        <v>5</v>
      </c>
    </row>
    <row r="277" spans="1:22" ht="12.75">
      <c r="A277" s="170"/>
      <c r="B277" s="29">
        <v>23</v>
      </c>
      <c r="C277" s="21" t="s">
        <v>633</v>
      </c>
      <c r="D277" s="3">
        <v>45</v>
      </c>
      <c r="E277" s="3" t="s">
        <v>28</v>
      </c>
      <c r="F277" s="3">
        <v>1888.38</v>
      </c>
      <c r="G277" s="3">
        <v>1888.38</v>
      </c>
      <c r="H277" s="7">
        <v>9.461</v>
      </c>
      <c r="I277" s="6">
        <f t="shared" si="173"/>
        <v>9.461</v>
      </c>
      <c r="J277" s="6">
        <f t="shared" si="177"/>
        <v>6.5520000000000005</v>
      </c>
      <c r="K277" s="6">
        <f t="shared" si="174"/>
        <v>6.8619</v>
      </c>
      <c r="L277" s="6">
        <f t="shared" si="175"/>
        <v>6.5301</v>
      </c>
      <c r="M277" s="8">
        <v>47</v>
      </c>
      <c r="N277" s="7">
        <f t="shared" si="178"/>
        <v>2.5991</v>
      </c>
      <c r="O277" s="8">
        <v>53</v>
      </c>
      <c r="P277" s="6">
        <f t="shared" si="179"/>
        <v>2.9309000000000003</v>
      </c>
      <c r="Q277" s="8">
        <f t="shared" si="170"/>
        <v>145.60000000000002</v>
      </c>
      <c r="R277" s="8">
        <f t="shared" si="171"/>
        <v>152.48666666666668</v>
      </c>
      <c r="S277" s="8">
        <f t="shared" si="172"/>
        <v>145.11333333333334</v>
      </c>
      <c r="T277" s="6">
        <f t="shared" si="167"/>
        <v>-0.021900000000000475</v>
      </c>
      <c r="U277" s="6">
        <f t="shared" si="168"/>
        <v>-0.3318000000000003</v>
      </c>
      <c r="V277" s="65">
        <f t="shared" si="169"/>
        <v>6</v>
      </c>
    </row>
    <row r="278" spans="1:22" ht="12.75">
      <c r="A278" s="170"/>
      <c r="B278" s="29">
        <v>24</v>
      </c>
      <c r="C278" s="21" t="s">
        <v>635</v>
      </c>
      <c r="D278" s="3">
        <v>40</v>
      </c>
      <c r="E278" s="3" t="s">
        <v>28</v>
      </c>
      <c r="F278" s="6">
        <v>2186.41</v>
      </c>
      <c r="G278" s="6">
        <v>2186.41</v>
      </c>
      <c r="H278" s="7">
        <v>10.218</v>
      </c>
      <c r="I278" s="6">
        <f t="shared" si="173"/>
        <v>10.218</v>
      </c>
      <c r="J278" s="6">
        <f t="shared" si="177"/>
        <v>5.824</v>
      </c>
      <c r="K278" s="6">
        <f t="shared" si="174"/>
        <v>6.0152</v>
      </c>
      <c r="L278" s="6">
        <f t="shared" si="175"/>
        <v>5.8492999999999995</v>
      </c>
      <c r="M278" s="6">
        <v>76</v>
      </c>
      <c r="N278" s="7">
        <f t="shared" si="178"/>
        <v>4.2028</v>
      </c>
      <c r="O278" s="6">
        <v>79</v>
      </c>
      <c r="P278" s="6">
        <f t="shared" si="179"/>
        <v>4.3687000000000005</v>
      </c>
      <c r="Q278" s="8">
        <f t="shared" si="170"/>
        <v>145.6</v>
      </c>
      <c r="R278" s="8">
        <f t="shared" si="171"/>
        <v>150.38</v>
      </c>
      <c r="S278" s="8">
        <f t="shared" si="172"/>
        <v>146.2325</v>
      </c>
      <c r="T278" s="6">
        <f t="shared" si="167"/>
        <v>0.025299999999999656</v>
      </c>
      <c r="U278" s="6">
        <f t="shared" si="168"/>
        <v>-0.1659000000000006</v>
      </c>
      <c r="V278" s="65">
        <f t="shared" si="169"/>
        <v>3</v>
      </c>
    </row>
    <row r="279" spans="1:22" ht="12.75">
      <c r="A279" s="170"/>
      <c r="B279" s="29">
        <v>25</v>
      </c>
      <c r="C279" s="21" t="s">
        <v>636</v>
      </c>
      <c r="D279" s="3">
        <v>20</v>
      </c>
      <c r="E279" s="3" t="s">
        <v>28</v>
      </c>
      <c r="F279" s="3">
        <v>1106.65</v>
      </c>
      <c r="G279" s="3">
        <v>1106.65</v>
      </c>
      <c r="H279" s="8">
        <v>5.11</v>
      </c>
      <c r="I279" s="6">
        <f t="shared" si="173"/>
        <v>5.11</v>
      </c>
      <c r="J279" s="6">
        <f t="shared" si="177"/>
        <v>2.912</v>
      </c>
      <c r="K279" s="6">
        <f t="shared" si="174"/>
        <v>3.0639000000000003</v>
      </c>
      <c r="L279" s="6">
        <f t="shared" si="175"/>
        <v>2.94224</v>
      </c>
      <c r="M279" s="8">
        <v>37</v>
      </c>
      <c r="N279" s="7">
        <f t="shared" si="178"/>
        <v>2.0461</v>
      </c>
      <c r="O279" s="8">
        <v>39.2</v>
      </c>
      <c r="P279" s="6">
        <f t="shared" si="179"/>
        <v>2.1677600000000004</v>
      </c>
      <c r="Q279" s="8">
        <f t="shared" si="170"/>
        <v>145.6</v>
      </c>
      <c r="R279" s="8">
        <f t="shared" si="171"/>
        <v>153.195</v>
      </c>
      <c r="S279" s="8">
        <f t="shared" si="172"/>
        <v>147.112</v>
      </c>
      <c r="T279" s="6">
        <f t="shared" si="167"/>
        <v>0.030240000000000045</v>
      </c>
      <c r="U279" s="6">
        <f t="shared" si="168"/>
        <v>-0.12166000000000032</v>
      </c>
      <c r="V279" s="65">
        <f t="shared" si="169"/>
        <v>2.200000000000003</v>
      </c>
    </row>
    <row r="280" spans="1:22" ht="12.75">
      <c r="A280" s="170"/>
      <c r="B280" s="29">
        <v>26</v>
      </c>
      <c r="C280" s="21" t="s">
        <v>637</v>
      </c>
      <c r="D280" s="3">
        <v>20</v>
      </c>
      <c r="E280" s="3" t="s">
        <v>28</v>
      </c>
      <c r="F280" s="3">
        <v>1075.35</v>
      </c>
      <c r="G280" s="3">
        <v>1075.35</v>
      </c>
      <c r="H280" s="8">
        <v>5.77</v>
      </c>
      <c r="I280" s="6">
        <f t="shared" si="173"/>
        <v>5.77</v>
      </c>
      <c r="J280" s="6">
        <f t="shared" si="177"/>
        <v>2.912</v>
      </c>
      <c r="K280" s="6">
        <f t="shared" si="174"/>
        <v>2.9496999999999995</v>
      </c>
      <c r="L280" s="6">
        <f t="shared" si="175"/>
        <v>2.9496999999999995</v>
      </c>
      <c r="M280" s="8">
        <v>51</v>
      </c>
      <c r="N280" s="7">
        <f t="shared" si="178"/>
        <v>2.8203</v>
      </c>
      <c r="O280" s="8">
        <v>51</v>
      </c>
      <c r="P280" s="6">
        <f t="shared" si="179"/>
        <v>2.8203</v>
      </c>
      <c r="Q280" s="8">
        <f t="shared" si="170"/>
        <v>145.6</v>
      </c>
      <c r="R280" s="8">
        <f t="shared" si="171"/>
        <v>147.48499999999996</v>
      </c>
      <c r="S280" s="8">
        <f t="shared" si="172"/>
        <v>147.48499999999996</v>
      </c>
      <c r="T280" s="6">
        <f t="shared" si="167"/>
        <v>0.03769999999999962</v>
      </c>
      <c r="U280" s="6">
        <f t="shared" si="168"/>
        <v>0</v>
      </c>
      <c r="V280" s="65">
        <f t="shared" si="169"/>
        <v>0</v>
      </c>
    </row>
    <row r="281" spans="1:22" ht="12.75">
      <c r="A281" s="170"/>
      <c r="B281" s="29">
        <v>27</v>
      </c>
      <c r="C281" s="21" t="s">
        <v>283</v>
      </c>
      <c r="D281" s="3">
        <v>85</v>
      </c>
      <c r="E281" s="3" t="s">
        <v>28</v>
      </c>
      <c r="F281" s="3">
        <v>3768.84</v>
      </c>
      <c r="G281" s="3">
        <v>3768.84</v>
      </c>
      <c r="H281" s="8">
        <v>18.78</v>
      </c>
      <c r="I281" s="6">
        <f t="shared" si="173"/>
        <v>18.78</v>
      </c>
      <c r="J281" s="6">
        <f t="shared" si="177"/>
        <v>12.376000000000001</v>
      </c>
      <c r="K281" s="6">
        <f t="shared" si="174"/>
        <v>12.973500000000001</v>
      </c>
      <c r="L281" s="6">
        <f t="shared" si="175"/>
        <v>12.68594</v>
      </c>
      <c r="M281" s="8">
        <v>105</v>
      </c>
      <c r="N281" s="7">
        <f t="shared" si="178"/>
        <v>5.8065</v>
      </c>
      <c r="O281" s="8">
        <v>110.2</v>
      </c>
      <c r="P281" s="6">
        <f t="shared" si="179"/>
        <v>6.094060000000001</v>
      </c>
      <c r="Q281" s="8">
        <f t="shared" si="170"/>
        <v>145.60000000000002</v>
      </c>
      <c r="R281" s="8">
        <f t="shared" si="171"/>
        <v>152.6294117647059</v>
      </c>
      <c r="S281" s="8">
        <f t="shared" si="172"/>
        <v>149.24635294117647</v>
      </c>
      <c r="T281" s="6">
        <f t="shared" si="167"/>
        <v>0.3099399999999992</v>
      </c>
      <c r="U281" s="6">
        <f t="shared" si="168"/>
        <v>-0.2875600000000009</v>
      </c>
      <c r="V281" s="65">
        <f t="shared" si="169"/>
        <v>5.200000000000003</v>
      </c>
    </row>
    <row r="282" spans="1:22" ht="12.75">
      <c r="A282" s="170"/>
      <c r="B282" s="29">
        <v>28</v>
      </c>
      <c r="C282" s="21" t="s">
        <v>639</v>
      </c>
      <c r="D282" s="3">
        <v>100</v>
      </c>
      <c r="E282" s="3" t="s">
        <v>28</v>
      </c>
      <c r="F282" s="6">
        <v>3672.42</v>
      </c>
      <c r="G282" s="6">
        <v>3672.42</v>
      </c>
      <c r="H282" s="6">
        <v>20.51</v>
      </c>
      <c r="I282" s="6">
        <f t="shared" si="173"/>
        <v>20.51</v>
      </c>
      <c r="J282" s="6">
        <f t="shared" si="177"/>
        <v>14.56</v>
      </c>
      <c r="K282" s="6">
        <f t="shared" si="174"/>
        <v>14.703500000000002</v>
      </c>
      <c r="L282" s="6">
        <f t="shared" si="175"/>
        <v>14.924700000000001</v>
      </c>
      <c r="M282" s="6">
        <v>105</v>
      </c>
      <c r="N282" s="7">
        <f t="shared" si="178"/>
        <v>5.8065</v>
      </c>
      <c r="O282" s="6">
        <v>101</v>
      </c>
      <c r="P282" s="6">
        <f t="shared" si="179"/>
        <v>5.5853</v>
      </c>
      <c r="Q282" s="8">
        <f t="shared" si="170"/>
        <v>145.6</v>
      </c>
      <c r="R282" s="8">
        <f t="shared" si="171"/>
        <v>147.03500000000003</v>
      </c>
      <c r="S282" s="8">
        <f t="shared" si="172"/>
        <v>149.247</v>
      </c>
      <c r="T282" s="6">
        <f t="shared" si="167"/>
        <v>0.3647000000000009</v>
      </c>
      <c r="U282" s="6">
        <f t="shared" si="168"/>
        <v>0.22119999999999962</v>
      </c>
      <c r="V282" s="65">
        <f t="shared" si="169"/>
        <v>-4</v>
      </c>
    </row>
    <row r="283" spans="1:22" ht="12.75">
      <c r="A283" s="170"/>
      <c r="B283" s="29">
        <v>29</v>
      </c>
      <c r="C283" s="57" t="s">
        <v>363</v>
      </c>
      <c r="D283" s="41">
        <v>47</v>
      </c>
      <c r="E283" s="41">
        <v>1977</v>
      </c>
      <c r="F283" s="84">
        <v>2197</v>
      </c>
      <c r="G283" s="84">
        <f>F283</f>
        <v>2197</v>
      </c>
      <c r="H283" s="42">
        <v>11.9</v>
      </c>
      <c r="I283" s="42">
        <f t="shared" si="173"/>
        <v>11.9</v>
      </c>
      <c r="J283" s="42">
        <v>7.2</v>
      </c>
      <c r="K283" s="42">
        <f t="shared" si="174"/>
        <v>7.973000000000001</v>
      </c>
      <c r="L283" s="42">
        <f t="shared" si="175"/>
        <v>8.219840000000001</v>
      </c>
      <c r="M283" s="44">
        <v>77</v>
      </c>
      <c r="N283" s="43">
        <f>M283*0.051</f>
        <v>3.9269999999999996</v>
      </c>
      <c r="O283" s="42">
        <v>65.6</v>
      </c>
      <c r="P283" s="42">
        <f>O283*0.0561</f>
        <v>3.6801599999999994</v>
      </c>
      <c r="Q283" s="44">
        <f t="shared" si="170"/>
        <v>153.19148936170214</v>
      </c>
      <c r="R283" s="44">
        <f t="shared" si="171"/>
        <v>169.63829787234044</v>
      </c>
      <c r="S283" s="44">
        <f t="shared" si="172"/>
        <v>174.8902127659575</v>
      </c>
      <c r="T283" s="42">
        <f t="shared" si="167"/>
        <v>1.0198400000000012</v>
      </c>
      <c r="U283" s="42">
        <f t="shared" si="168"/>
        <v>0.24684000000000017</v>
      </c>
      <c r="V283" s="66">
        <f>1.1*O283-M283</f>
        <v>-4.840000000000003</v>
      </c>
    </row>
    <row r="284" spans="1:22" ht="12.75">
      <c r="A284" s="170"/>
      <c r="B284" s="29">
        <v>30</v>
      </c>
      <c r="C284" s="57" t="s">
        <v>110</v>
      </c>
      <c r="D284" s="41">
        <v>55</v>
      </c>
      <c r="E284" s="41">
        <v>1970</v>
      </c>
      <c r="F284" s="41">
        <v>2574</v>
      </c>
      <c r="G284" s="41">
        <v>2574</v>
      </c>
      <c r="H284" s="42">
        <v>12.599</v>
      </c>
      <c r="I284" s="82">
        <f>+H284</f>
        <v>12.599</v>
      </c>
      <c r="J284" s="117">
        <v>8.77558</v>
      </c>
      <c r="K284" s="42">
        <f t="shared" si="174"/>
        <v>8.978000000000002</v>
      </c>
      <c r="L284" s="42">
        <f t="shared" si="175"/>
        <v>9.181796</v>
      </c>
      <c r="M284" s="118">
        <v>71</v>
      </c>
      <c r="N284" s="43">
        <f>M284*0.051</f>
        <v>3.6209999999999996</v>
      </c>
      <c r="O284" s="117">
        <v>67.00399999999999</v>
      </c>
      <c r="P284" s="42">
        <f>O284*0.051</f>
        <v>3.4172039999999995</v>
      </c>
      <c r="Q284" s="44">
        <f t="shared" si="170"/>
        <v>159.556</v>
      </c>
      <c r="R284" s="44">
        <f t="shared" si="171"/>
        <v>163.23636363636368</v>
      </c>
      <c r="S284" s="44">
        <f t="shared" si="172"/>
        <v>166.94174545454547</v>
      </c>
      <c r="T284" s="42">
        <f t="shared" si="167"/>
        <v>0.4062160000000006</v>
      </c>
      <c r="U284" s="42">
        <f t="shared" si="168"/>
        <v>0.2037960000000001</v>
      </c>
      <c r="V284" s="66">
        <f aca="true" t="shared" si="180" ref="V284:V316">O284-M284</f>
        <v>-3.9960000000000093</v>
      </c>
    </row>
    <row r="285" spans="1:22" ht="12.75">
      <c r="A285" s="170"/>
      <c r="B285" s="29">
        <v>31</v>
      </c>
      <c r="C285" s="57" t="s">
        <v>136</v>
      </c>
      <c r="D285" s="41">
        <v>44</v>
      </c>
      <c r="E285" s="41">
        <v>1984</v>
      </c>
      <c r="F285" s="41">
        <v>2309.1</v>
      </c>
      <c r="G285" s="41">
        <v>2245.32</v>
      </c>
      <c r="H285" s="44">
        <v>10.4</v>
      </c>
      <c r="I285" s="44">
        <v>3.49</v>
      </c>
      <c r="J285" s="44">
        <v>6.91</v>
      </c>
      <c r="K285" s="44">
        <f>H285-N285</f>
        <v>7.016900000000001</v>
      </c>
      <c r="L285" s="44">
        <f>H285-P285</f>
        <v>6.9095</v>
      </c>
      <c r="M285" s="44">
        <v>63</v>
      </c>
      <c r="N285" s="44">
        <f>M285*0.0537</f>
        <v>3.3830999999999998</v>
      </c>
      <c r="O285" s="44">
        <v>65</v>
      </c>
      <c r="P285" s="44">
        <f>O285*0.0537</f>
        <v>3.4905</v>
      </c>
      <c r="Q285" s="44">
        <f t="shared" si="170"/>
        <v>157.04545454545453</v>
      </c>
      <c r="R285" s="44">
        <f t="shared" si="171"/>
        <v>159.47500000000002</v>
      </c>
      <c r="S285" s="44">
        <f t="shared" si="172"/>
        <v>157.0340909090909</v>
      </c>
      <c r="T285" s="42">
        <f t="shared" si="167"/>
        <v>-0.0004999999999997229</v>
      </c>
      <c r="U285" s="42">
        <f t="shared" si="168"/>
        <v>-0.10740000000000016</v>
      </c>
      <c r="V285" s="135">
        <f t="shared" si="180"/>
        <v>2</v>
      </c>
    </row>
    <row r="286" spans="1:22" ht="12.75">
      <c r="A286" s="170"/>
      <c r="B286" s="29">
        <v>32</v>
      </c>
      <c r="C286" s="147" t="s">
        <v>204</v>
      </c>
      <c r="D286" s="44">
        <v>4</v>
      </c>
      <c r="E286" s="44">
        <v>1939</v>
      </c>
      <c r="F286" s="44">
        <v>226.57</v>
      </c>
      <c r="G286" s="44">
        <v>114.54</v>
      </c>
      <c r="H286" s="44">
        <v>0.136</v>
      </c>
      <c r="I286" s="44">
        <f aca="true" t="shared" si="181" ref="I286:I301">H286</f>
        <v>0.136</v>
      </c>
      <c r="J286" s="44">
        <v>0.04</v>
      </c>
      <c r="K286" s="44">
        <f aca="true" t="shared" si="182" ref="K286:K307">I286-N286</f>
        <v>0.08500000000000002</v>
      </c>
      <c r="L286" s="44">
        <f aca="true" t="shared" si="183" ref="L286:L307">I286-P286</f>
        <v>0.08500000000000002</v>
      </c>
      <c r="M286" s="44">
        <v>1</v>
      </c>
      <c r="N286" s="44">
        <f aca="true" t="shared" si="184" ref="N286:N307">M286*0.051</f>
        <v>0.051</v>
      </c>
      <c r="O286" s="44">
        <v>1</v>
      </c>
      <c r="P286" s="44">
        <f aca="true" t="shared" si="185" ref="P286:P303">O286*0.051</f>
        <v>0.051</v>
      </c>
      <c r="Q286" s="44">
        <f t="shared" si="170"/>
        <v>10</v>
      </c>
      <c r="R286" s="44">
        <f t="shared" si="171"/>
        <v>21.250000000000004</v>
      </c>
      <c r="S286" s="44">
        <f t="shared" si="172"/>
        <v>21.250000000000004</v>
      </c>
      <c r="T286" s="44">
        <f t="shared" si="167"/>
        <v>0.04500000000000002</v>
      </c>
      <c r="U286" s="44">
        <f t="shared" si="168"/>
        <v>0</v>
      </c>
      <c r="V286" s="66">
        <f t="shared" si="180"/>
        <v>0</v>
      </c>
    </row>
    <row r="287" spans="1:22" ht="12.75">
      <c r="A287" s="170"/>
      <c r="B287" s="29">
        <v>33</v>
      </c>
      <c r="C287" s="147" t="s">
        <v>205</v>
      </c>
      <c r="D287" s="44">
        <v>10</v>
      </c>
      <c r="E287" s="44">
        <v>1980</v>
      </c>
      <c r="F287" s="44">
        <v>589.39</v>
      </c>
      <c r="G287" s="44">
        <v>468.68</v>
      </c>
      <c r="H287" s="44">
        <v>2.19</v>
      </c>
      <c r="I287" s="44">
        <f t="shared" si="181"/>
        <v>2.19</v>
      </c>
      <c r="J287" s="44">
        <v>1.425</v>
      </c>
      <c r="K287" s="44">
        <f t="shared" si="182"/>
        <v>1.5270000000000001</v>
      </c>
      <c r="L287" s="44">
        <f t="shared" si="183"/>
        <v>1.425</v>
      </c>
      <c r="M287" s="44">
        <v>13</v>
      </c>
      <c r="N287" s="44">
        <f t="shared" si="184"/>
        <v>0.6629999999999999</v>
      </c>
      <c r="O287" s="44">
        <v>15</v>
      </c>
      <c r="P287" s="44">
        <f t="shared" si="185"/>
        <v>0.7649999999999999</v>
      </c>
      <c r="Q287" s="44">
        <f t="shared" si="170"/>
        <v>142.5</v>
      </c>
      <c r="R287" s="44">
        <f t="shared" si="171"/>
        <v>152.70000000000002</v>
      </c>
      <c r="S287" s="44">
        <f t="shared" si="172"/>
        <v>142.5</v>
      </c>
      <c r="T287" s="44">
        <f t="shared" si="167"/>
        <v>0</v>
      </c>
      <c r="U287" s="44">
        <f t="shared" si="168"/>
        <v>-0.10199999999999998</v>
      </c>
      <c r="V287" s="66">
        <f t="shared" si="180"/>
        <v>2</v>
      </c>
    </row>
    <row r="288" spans="1:22" ht="12.75">
      <c r="A288" s="170"/>
      <c r="B288" s="29">
        <v>34</v>
      </c>
      <c r="C288" s="147" t="s">
        <v>207</v>
      </c>
      <c r="D288" s="44">
        <v>55</v>
      </c>
      <c r="E288" s="44">
        <v>1971</v>
      </c>
      <c r="F288" s="44">
        <v>2610.33</v>
      </c>
      <c r="G288" s="44">
        <v>2052.04</v>
      </c>
      <c r="H288" s="44">
        <v>11.925</v>
      </c>
      <c r="I288" s="44">
        <f t="shared" si="181"/>
        <v>11.925</v>
      </c>
      <c r="J288" s="44">
        <v>7.92</v>
      </c>
      <c r="K288" s="44">
        <f t="shared" si="182"/>
        <v>9.018</v>
      </c>
      <c r="L288" s="44">
        <f t="shared" si="183"/>
        <v>8.431500000000002</v>
      </c>
      <c r="M288" s="44">
        <v>57</v>
      </c>
      <c r="N288" s="44">
        <f t="shared" si="184"/>
        <v>2.907</v>
      </c>
      <c r="O288" s="44">
        <v>68.5</v>
      </c>
      <c r="P288" s="44">
        <f t="shared" si="185"/>
        <v>3.4934999999999996</v>
      </c>
      <c r="Q288" s="44">
        <f t="shared" si="170"/>
        <v>144</v>
      </c>
      <c r="R288" s="44">
        <f t="shared" si="171"/>
        <v>163.96363636363637</v>
      </c>
      <c r="S288" s="44">
        <f t="shared" si="172"/>
        <v>153.30000000000004</v>
      </c>
      <c r="T288" s="44">
        <f t="shared" si="167"/>
        <v>0.5115000000000016</v>
      </c>
      <c r="U288" s="44">
        <f t="shared" si="168"/>
        <v>-0.5864999999999996</v>
      </c>
      <c r="V288" s="66">
        <f t="shared" si="180"/>
        <v>11.5</v>
      </c>
    </row>
    <row r="289" spans="1:22" ht="12.75">
      <c r="A289" s="170"/>
      <c r="B289" s="29">
        <v>35</v>
      </c>
      <c r="C289" s="148" t="s">
        <v>406</v>
      </c>
      <c r="D289" s="42">
        <v>22</v>
      </c>
      <c r="E289" s="42">
        <v>1976</v>
      </c>
      <c r="F289" s="42">
        <v>1219.95</v>
      </c>
      <c r="G289" s="42">
        <v>1219.95</v>
      </c>
      <c r="H289" s="42">
        <v>5.883</v>
      </c>
      <c r="I289" s="42">
        <f t="shared" si="181"/>
        <v>5.883</v>
      </c>
      <c r="J289" s="42">
        <v>3.52</v>
      </c>
      <c r="K289" s="42">
        <f t="shared" si="182"/>
        <v>3.69</v>
      </c>
      <c r="L289" s="42">
        <f t="shared" si="183"/>
        <v>3.69</v>
      </c>
      <c r="M289" s="42">
        <v>43</v>
      </c>
      <c r="N289" s="42">
        <f t="shared" si="184"/>
        <v>2.193</v>
      </c>
      <c r="O289" s="42">
        <v>43</v>
      </c>
      <c r="P289" s="42">
        <f t="shared" si="185"/>
        <v>2.193</v>
      </c>
      <c r="Q289" s="42">
        <f t="shared" si="170"/>
        <v>160</v>
      </c>
      <c r="R289" s="42">
        <f t="shared" si="171"/>
        <v>167.72727272727272</v>
      </c>
      <c r="S289" s="42">
        <f t="shared" si="172"/>
        <v>167.72727272727272</v>
      </c>
      <c r="T289" s="42">
        <f t="shared" si="167"/>
        <v>0.16999999999999993</v>
      </c>
      <c r="U289" s="42">
        <f t="shared" si="168"/>
        <v>0</v>
      </c>
      <c r="V289" s="135">
        <f t="shared" si="180"/>
        <v>0</v>
      </c>
    </row>
    <row r="290" spans="1:22" ht="12.75">
      <c r="A290" s="170"/>
      <c r="B290" s="29">
        <v>36</v>
      </c>
      <c r="C290" s="148" t="s">
        <v>229</v>
      </c>
      <c r="D290" s="42">
        <v>50</v>
      </c>
      <c r="E290" s="42">
        <v>1968</v>
      </c>
      <c r="F290" s="42">
        <v>2563.84</v>
      </c>
      <c r="G290" s="42">
        <v>2563.84</v>
      </c>
      <c r="H290" s="42">
        <v>12.986</v>
      </c>
      <c r="I290" s="42">
        <f t="shared" si="181"/>
        <v>12.986</v>
      </c>
      <c r="J290" s="42">
        <v>8</v>
      </c>
      <c r="K290" s="42">
        <f t="shared" si="182"/>
        <v>8.544308000000001</v>
      </c>
      <c r="L290" s="42">
        <f t="shared" si="183"/>
        <v>8.544308000000001</v>
      </c>
      <c r="M290" s="42">
        <v>87.092</v>
      </c>
      <c r="N290" s="42">
        <f t="shared" si="184"/>
        <v>4.441692</v>
      </c>
      <c r="O290" s="42">
        <v>87.092</v>
      </c>
      <c r="P290" s="42">
        <f t="shared" si="185"/>
        <v>4.441692</v>
      </c>
      <c r="Q290" s="42">
        <f t="shared" si="170"/>
        <v>160</v>
      </c>
      <c r="R290" s="42">
        <f t="shared" si="171"/>
        <v>170.88616000000002</v>
      </c>
      <c r="S290" s="42">
        <f t="shared" si="172"/>
        <v>170.88616000000002</v>
      </c>
      <c r="T290" s="42">
        <f t="shared" si="167"/>
        <v>0.5443080000000009</v>
      </c>
      <c r="U290" s="42">
        <f t="shared" si="168"/>
        <v>0</v>
      </c>
      <c r="V290" s="135">
        <f t="shared" si="180"/>
        <v>0</v>
      </c>
    </row>
    <row r="291" spans="1:22" ht="12.75">
      <c r="A291" s="170"/>
      <c r="B291" s="29">
        <v>37</v>
      </c>
      <c r="C291" s="148" t="s">
        <v>230</v>
      </c>
      <c r="D291" s="42">
        <v>37</v>
      </c>
      <c r="E291" s="42">
        <v>1990</v>
      </c>
      <c r="F291" s="42">
        <v>2246.74</v>
      </c>
      <c r="G291" s="42">
        <v>2246.74</v>
      </c>
      <c r="H291" s="42">
        <v>11.234</v>
      </c>
      <c r="I291" s="42">
        <f t="shared" si="181"/>
        <v>11.234</v>
      </c>
      <c r="J291" s="42">
        <v>5.92</v>
      </c>
      <c r="K291" s="42">
        <f t="shared" si="182"/>
        <v>6.389</v>
      </c>
      <c r="L291" s="42">
        <f t="shared" si="183"/>
        <v>6.389</v>
      </c>
      <c r="M291" s="42">
        <v>95</v>
      </c>
      <c r="N291" s="42">
        <f t="shared" si="184"/>
        <v>4.845</v>
      </c>
      <c r="O291" s="42">
        <v>95</v>
      </c>
      <c r="P291" s="42">
        <f t="shared" si="185"/>
        <v>4.845</v>
      </c>
      <c r="Q291" s="42">
        <f t="shared" si="170"/>
        <v>160</v>
      </c>
      <c r="R291" s="42">
        <f t="shared" si="171"/>
        <v>172.67567567567568</v>
      </c>
      <c r="S291" s="42">
        <f t="shared" si="172"/>
        <v>172.67567567567568</v>
      </c>
      <c r="T291" s="42">
        <f t="shared" si="167"/>
        <v>0.4690000000000003</v>
      </c>
      <c r="U291" s="42">
        <f t="shared" si="168"/>
        <v>0</v>
      </c>
      <c r="V291" s="135">
        <f t="shared" si="180"/>
        <v>0</v>
      </c>
    </row>
    <row r="292" spans="1:22" ht="12.75">
      <c r="A292" s="170"/>
      <c r="B292" s="29">
        <v>38</v>
      </c>
      <c r="C292" s="148" t="s">
        <v>231</v>
      </c>
      <c r="D292" s="42">
        <v>38</v>
      </c>
      <c r="E292" s="42">
        <v>1983</v>
      </c>
      <c r="F292" s="42">
        <v>2034.47</v>
      </c>
      <c r="G292" s="42">
        <v>2034.47</v>
      </c>
      <c r="H292" s="42">
        <v>9.884</v>
      </c>
      <c r="I292" s="42">
        <f t="shared" si="181"/>
        <v>9.884</v>
      </c>
      <c r="J292" s="42">
        <v>6.08</v>
      </c>
      <c r="K292" s="42">
        <f t="shared" si="182"/>
        <v>6.569000000000001</v>
      </c>
      <c r="L292" s="42">
        <f t="shared" si="183"/>
        <v>6.569000000000001</v>
      </c>
      <c r="M292" s="42">
        <v>65</v>
      </c>
      <c r="N292" s="42">
        <f t="shared" si="184"/>
        <v>3.315</v>
      </c>
      <c r="O292" s="42">
        <v>65</v>
      </c>
      <c r="P292" s="42">
        <f t="shared" si="185"/>
        <v>3.315</v>
      </c>
      <c r="Q292" s="42">
        <f t="shared" si="170"/>
        <v>160</v>
      </c>
      <c r="R292" s="42">
        <f t="shared" si="171"/>
        <v>172.8684210526316</v>
      </c>
      <c r="S292" s="42">
        <f t="shared" si="172"/>
        <v>172.8684210526316</v>
      </c>
      <c r="T292" s="42">
        <f t="shared" si="167"/>
        <v>0.48900000000000077</v>
      </c>
      <c r="U292" s="42">
        <f t="shared" si="168"/>
        <v>0</v>
      </c>
      <c r="V292" s="135">
        <f t="shared" si="180"/>
        <v>0</v>
      </c>
    </row>
    <row r="293" spans="1:22" ht="12.75">
      <c r="A293" s="170"/>
      <c r="B293" s="29">
        <v>39</v>
      </c>
      <c r="C293" s="148" t="s">
        <v>408</v>
      </c>
      <c r="D293" s="42">
        <v>22</v>
      </c>
      <c r="E293" s="42"/>
      <c r="F293" s="42">
        <v>1143.04</v>
      </c>
      <c r="G293" s="42">
        <v>1143.04</v>
      </c>
      <c r="H293" s="42">
        <v>5.484</v>
      </c>
      <c r="I293" s="42">
        <f t="shared" si="181"/>
        <v>5.484</v>
      </c>
      <c r="J293" s="42">
        <v>3.52</v>
      </c>
      <c r="K293" s="42">
        <f t="shared" si="182"/>
        <v>3.903</v>
      </c>
      <c r="L293" s="42">
        <f t="shared" si="183"/>
        <v>3.903</v>
      </c>
      <c r="M293" s="42">
        <v>31</v>
      </c>
      <c r="N293" s="42">
        <f t="shared" si="184"/>
        <v>1.581</v>
      </c>
      <c r="O293" s="42">
        <v>31</v>
      </c>
      <c r="P293" s="42">
        <f t="shared" si="185"/>
        <v>1.581</v>
      </c>
      <c r="Q293" s="42">
        <f t="shared" si="170"/>
        <v>160</v>
      </c>
      <c r="R293" s="42">
        <f t="shared" si="171"/>
        <v>177.4090909090909</v>
      </c>
      <c r="S293" s="42">
        <f t="shared" si="172"/>
        <v>177.4090909090909</v>
      </c>
      <c r="T293" s="42">
        <f t="shared" si="167"/>
        <v>0.383</v>
      </c>
      <c r="U293" s="42">
        <f t="shared" si="168"/>
        <v>0</v>
      </c>
      <c r="V293" s="135">
        <f t="shared" si="180"/>
        <v>0</v>
      </c>
    </row>
    <row r="294" spans="1:22" ht="12.75">
      <c r="A294" s="170"/>
      <c r="B294" s="29">
        <v>40</v>
      </c>
      <c r="C294" s="148" t="s">
        <v>409</v>
      </c>
      <c r="D294" s="42">
        <v>23</v>
      </c>
      <c r="E294" s="42">
        <v>1989</v>
      </c>
      <c r="F294" s="42">
        <v>1247.35</v>
      </c>
      <c r="G294" s="42">
        <v>1247.35</v>
      </c>
      <c r="H294" s="42">
        <v>6.542</v>
      </c>
      <c r="I294" s="42">
        <f t="shared" si="181"/>
        <v>6.542</v>
      </c>
      <c r="J294" s="42">
        <v>3.68</v>
      </c>
      <c r="K294" s="42">
        <f t="shared" si="182"/>
        <v>4.093999999999999</v>
      </c>
      <c r="L294" s="42">
        <f t="shared" si="183"/>
        <v>4.093999999999999</v>
      </c>
      <c r="M294" s="42">
        <v>48</v>
      </c>
      <c r="N294" s="42">
        <f t="shared" si="184"/>
        <v>2.448</v>
      </c>
      <c r="O294" s="42">
        <v>48</v>
      </c>
      <c r="P294" s="42">
        <f t="shared" si="185"/>
        <v>2.448</v>
      </c>
      <c r="Q294" s="42">
        <f t="shared" si="170"/>
        <v>160</v>
      </c>
      <c r="R294" s="42">
        <f t="shared" si="171"/>
        <v>177.99999999999997</v>
      </c>
      <c r="S294" s="42">
        <f t="shared" si="172"/>
        <v>177.99999999999997</v>
      </c>
      <c r="T294" s="42">
        <f t="shared" si="167"/>
        <v>0.41399999999999926</v>
      </c>
      <c r="U294" s="42">
        <f t="shared" si="168"/>
        <v>0</v>
      </c>
      <c r="V294" s="135">
        <f t="shared" si="180"/>
        <v>0</v>
      </c>
    </row>
    <row r="295" spans="1:22" ht="12.75">
      <c r="A295" s="170"/>
      <c r="B295" s="29">
        <v>41</v>
      </c>
      <c r="C295" s="148" t="s">
        <v>410</v>
      </c>
      <c r="D295" s="42">
        <v>8</v>
      </c>
      <c r="E295" s="42">
        <v>1987</v>
      </c>
      <c r="F295" s="42">
        <v>462.29</v>
      </c>
      <c r="G295" s="42">
        <v>462.29</v>
      </c>
      <c r="H295" s="42">
        <v>2.303</v>
      </c>
      <c r="I295" s="42">
        <f t="shared" si="181"/>
        <v>2.303</v>
      </c>
      <c r="J295" s="42">
        <v>1.28</v>
      </c>
      <c r="K295" s="42">
        <f t="shared" si="182"/>
        <v>1.334</v>
      </c>
      <c r="L295" s="42">
        <f t="shared" si="183"/>
        <v>1.4411</v>
      </c>
      <c r="M295" s="42">
        <v>19</v>
      </c>
      <c r="N295" s="42">
        <f t="shared" si="184"/>
        <v>0.969</v>
      </c>
      <c r="O295" s="42">
        <v>16.9</v>
      </c>
      <c r="P295" s="42">
        <f t="shared" si="185"/>
        <v>0.8618999999999999</v>
      </c>
      <c r="Q295" s="42">
        <f t="shared" si="170"/>
        <v>160</v>
      </c>
      <c r="R295" s="42">
        <f t="shared" si="171"/>
        <v>166.75</v>
      </c>
      <c r="S295" s="42">
        <f t="shared" si="172"/>
        <v>180.13750000000002</v>
      </c>
      <c r="T295" s="42">
        <f t="shared" si="167"/>
        <v>0.16110000000000002</v>
      </c>
      <c r="U295" s="42">
        <f t="shared" si="168"/>
        <v>0.10710000000000008</v>
      </c>
      <c r="V295" s="135">
        <f t="shared" si="180"/>
        <v>-2.1000000000000014</v>
      </c>
    </row>
    <row r="296" spans="1:22" ht="12.75">
      <c r="A296" s="170"/>
      <c r="B296" s="29">
        <v>42</v>
      </c>
      <c r="C296" s="129" t="s">
        <v>448</v>
      </c>
      <c r="D296" s="130">
        <v>18</v>
      </c>
      <c r="E296" s="86">
        <v>1987</v>
      </c>
      <c r="F296" s="131">
        <v>1175.23</v>
      </c>
      <c r="G296" s="131">
        <v>1175.23</v>
      </c>
      <c r="H296" s="132">
        <v>4.823004000000001</v>
      </c>
      <c r="I296" s="42">
        <f t="shared" si="181"/>
        <v>4.823004000000001</v>
      </c>
      <c r="J296" s="149">
        <v>2.88</v>
      </c>
      <c r="K296" s="42">
        <f t="shared" si="182"/>
        <v>3.038004000000001</v>
      </c>
      <c r="L296" s="42">
        <f t="shared" si="183"/>
        <v>2.8850040000000012</v>
      </c>
      <c r="M296" s="84" t="s">
        <v>449</v>
      </c>
      <c r="N296" s="44">
        <f t="shared" si="184"/>
        <v>1.785</v>
      </c>
      <c r="O296" s="44">
        <v>38</v>
      </c>
      <c r="P296" s="42">
        <f t="shared" si="185"/>
        <v>1.938</v>
      </c>
      <c r="Q296" s="44">
        <f t="shared" si="170"/>
        <v>160</v>
      </c>
      <c r="R296" s="44">
        <f t="shared" si="171"/>
        <v>168.77800000000005</v>
      </c>
      <c r="S296" s="44">
        <f t="shared" si="172"/>
        <v>160.27800000000008</v>
      </c>
      <c r="T296" s="42">
        <f t="shared" si="167"/>
        <v>0.005004000000001341</v>
      </c>
      <c r="U296" s="42">
        <f t="shared" si="168"/>
        <v>-0.15300000000000002</v>
      </c>
      <c r="V296" s="66">
        <f t="shared" si="180"/>
        <v>3</v>
      </c>
    </row>
    <row r="297" spans="1:22" ht="12.75">
      <c r="A297" s="170"/>
      <c r="B297" s="29">
        <v>43</v>
      </c>
      <c r="C297" s="129" t="s">
        <v>450</v>
      </c>
      <c r="D297" s="130">
        <v>50</v>
      </c>
      <c r="E297" s="41">
        <v>1977</v>
      </c>
      <c r="F297" s="131">
        <v>1832.33</v>
      </c>
      <c r="G297" s="131">
        <v>1832.33</v>
      </c>
      <c r="H297" s="132">
        <v>10.582</v>
      </c>
      <c r="I297" s="42">
        <f t="shared" si="181"/>
        <v>10.582</v>
      </c>
      <c r="J297" s="44">
        <v>8</v>
      </c>
      <c r="K297" s="42">
        <f t="shared" si="182"/>
        <v>8.032</v>
      </c>
      <c r="L297" s="42">
        <f t="shared" si="183"/>
        <v>8.134</v>
      </c>
      <c r="M297" s="44" t="s">
        <v>451</v>
      </c>
      <c r="N297" s="44">
        <f t="shared" si="184"/>
        <v>2.55</v>
      </c>
      <c r="O297" s="44">
        <v>48</v>
      </c>
      <c r="P297" s="42">
        <f t="shared" si="185"/>
        <v>2.448</v>
      </c>
      <c r="Q297" s="44">
        <f t="shared" si="170"/>
        <v>160</v>
      </c>
      <c r="R297" s="44">
        <f t="shared" si="171"/>
        <v>160.64</v>
      </c>
      <c r="S297" s="44">
        <f t="shared" si="172"/>
        <v>162.68</v>
      </c>
      <c r="T297" s="42">
        <f t="shared" si="167"/>
        <v>0.13400000000000034</v>
      </c>
      <c r="U297" s="42">
        <f t="shared" si="168"/>
        <v>0.10199999999999987</v>
      </c>
      <c r="V297" s="66">
        <f t="shared" si="180"/>
        <v>-2</v>
      </c>
    </row>
    <row r="298" spans="1:22" ht="12.75">
      <c r="A298" s="170"/>
      <c r="B298" s="29">
        <v>44</v>
      </c>
      <c r="C298" s="129" t="s">
        <v>156</v>
      </c>
      <c r="D298" s="130">
        <v>14</v>
      </c>
      <c r="E298" s="41">
        <v>1960</v>
      </c>
      <c r="F298" s="131">
        <v>913.0600000000001</v>
      </c>
      <c r="G298" s="131">
        <v>518.33</v>
      </c>
      <c r="H298" s="132">
        <v>3.307246</v>
      </c>
      <c r="I298" s="42">
        <f t="shared" si="181"/>
        <v>3.307246</v>
      </c>
      <c r="J298" s="44">
        <v>2.24</v>
      </c>
      <c r="K298" s="42">
        <f t="shared" si="182"/>
        <v>2.3382460000000003</v>
      </c>
      <c r="L298" s="42">
        <f t="shared" si="183"/>
        <v>2.299486</v>
      </c>
      <c r="M298" s="44" t="s">
        <v>453</v>
      </c>
      <c r="N298" s="44">
        <f t="shared" si="184"/>
        <v>0.969</v>
      </c>
      <c r="O298" s="44">
        <v>19.76</v>
      </c>
      <c r="P298" s="42">
        <f t="shared" si="185"/>
        <v>1.00776</v>
      </c>
      <c r="Q298" s="44">
        <f t="shared" si="170"/>
        <v>160</v>
      </c>
      <c r="R298" s="44">
        <f t="shared" si="171"/>
        <v>167.01757142857144</v>
      </c>
      <c r="S298" s="44">
        <f t="shared" si="172"/>
        <v>164.249</v>
      </c>
      <c r="T298" s="42">
        <f t="shared" si="167"/>
        <v>0.059485999999999706</v>
      </c>
      <c r="U298" s="42">
        <f t="shared" si="168"/>
        <v>-0.03876000000000002</v>
      </c>
      <c r="V298" s="66">
        <f t="shared" si="180"/>
        <v>0.7600000000000016</v>
      </c>
    </row>
    <row r="299" spans="1:22" ht="12.75">
      <c r="A299" s="170"/>
      <c r="B299" s="29">
        <v>45</v>
      </c>
      <c r="C299" s="129" t="s">
        <v>167</v>
      </c>
      <c r="D299" s="130">
        <v>45</v>
      </c>
      <c r="E299" s="41">
        <v>1978</v>
      </c>
      <c r="F299" s="131">
        <v>2206.29</v>
      </c>
      <c r="G299" s="131">
        <v>2206.29</v>
      </c>
      <c r="H299" s="132">
        <v>10.99998</v>
      </c>
      <c r="I299" s="42">
        <f t="shared" si="181"/>
        <v>10.99998</v>
      </c>
      <c r="J299" s="44">
        <v>7.2</v>
      </c>
      <c r="K299" s="42">
        <f t="shared" si="182"/>
        <v>7.378980000000001</v>
      </c>
      <c r="L299" s="42">
        <f t="shared" si="183"/>
        <v>7.633980000000001</v>
      </c>
      <c r="M299" s="42" t="s">
        <v>455</v>
      </c>
      <c r="N299" s="44">
        <f t="shared" si="184"/>
        <v>3.6209999999999996</v>
      </c>
      <c r="O299" s="44">
        <v>66</v>
      </c>
      <c r="P299" s="42">
        <f t="shared" si="185"/>
        <v>3.3659999999999997</v>
      </c>
      <c r="Q299" s="44">
        <f t="shared" si="170"/>
        <v>160</v>
      </c>
      <c r="R299" s="44">
        <f t="shared" si="171"/>
        <v>163.97733333333338</v>
      </c>
      <c r="S299" s="44">
        <f t="shared" si="172"/>
        <v>169.64400000000003</v>
      </c>
      <c r="T299" s="42">
        <f t="shared" si="167"/>
        <v>0.4339800000000009</v>
      </c>
      <c r="U299" s="42">
        <f t="shared" si="168"/>
        <v>0.2549999999999999</v>
      </c>
      <c r="V299" s="66">
        <f t="shared" si="180"/>
        <v>-5</v>
      </c>
    </row>
    <row r="300" spans="1:22" ht="12.75">
      <c r="A300" s="170"/>
      <c r="B300" s="29">
        <v>46</v>
      </c>
      <c r="C300" s="129" t="s">
        <v>456</v>
      </c>
      <c r="D300" s="130">
        <v>55</v>
      </c>
      <c r="E300" s="41">
        <v>1977</v>
      </c>
      <c r="F300" s="131">
        <v>2728.9</v>
      </c>
      <c r="G300" s="131">
        <v>2728.9</v>
      </c>
      <c r="H300" s="132">
        <v>13.799980000000001</v>
      </c>
      <c r="I300" s="42">
        <f t="shared" si="181"/>
        <v>13.799980000000001</v>
      </c>
      <c r="J300" s="44">
        <v>8.8</v>
      </c>
      <c r="K300" s="42">
        <f t="shared" si="182"/>
        <v>8.852980000000002</v>
      </c>
      <c r="L300" s="42">
        <f t="shared" si="183"/>
        <v>9.362980000000002</v>
      </c>
      <c r="M300" s="44" t="s">
        <v>457</v>
      </c>
      <c r="N300" s="44">
        <f t="shared" si="184"/>
        <v>4.947</v>
      </c>
      <c r="O300" s="44">
        <v>87</v>
      </c>
      <c r="P300" s="42">
        <f t="shared" si="185"/>
        <v>4.436999999999999</v>
      </c>
      <c r="Q300" s="44">
        <f t="shared" si="170"/>
        <v>160</v>
      </c>
      <c r="R300" s="44">
        <f t="shared" si="171"/>
        <v>160.9632727272728</v>
      </c>
      <c r="S300" s="44">
        <f t="shared" si="172"/>
        <v>170.23600000000002</v>
      </c>
      <c r="T300" s="42">
        <f t="shared" si="167"/>
        <v>0.5629800000000014</v>
      </c>
      <c r="U300" s="42">
        <f t="shared" si="168"/>
        <v>0.5100000000000007</v>
      </c>
      <c r="V300" s="66">
        <f t="shared" si="180"/>
        <v>-10</v>
      </c>
    </row>
    <row r="301" spans="1:22" ht="12.75">
      <c r="A301" s="170"/>
      <c r="B301" s="29">
        <v>47</v>
      </c>
      <c r="C301" s="129" t="s">
        <v>158</v>
      </c>
      <c r="D301" s="130">
        <v>23</v>
      </c>
      <c r="E301" s="41">
        <v>1988</v>
      </c>
      <c r="F301" s="131">
        <v>1214.38</v>
      </c>
      <c r="G301" s="131">
        <v>1176.75</v>
      </c>
      <c r="H301" s="132">
        <v>5.728771</v>
      </c>
      <c r="I301" s="42">
        <f t="shared" si="181"/>
        <v>5.728771</v>
      </c>
      <c r="J301" s="44">
        <v>3.75</v>
      </c>
      <c r="K301" s="42">
        <f t="shared" si="182"/>
        <v>3.7907710000000003</v>
      </c>
      <c r="L301" s="42">
        <f t="shared" si="183"/>
        <v>3.8417710000000005</v>
      </c>
      <c r="M301" s="44" t="s">
        <v>458</v>
      </c>
      <c r="N301" s="44">
        <f t="shared" si="184"/>
        <v>1.938</v>
      </c>
      <c r="O301" s="44">
        <v>37</v>
      </c>
      <c r="P301" s="42">
        <f t="shared" si="185"/>
        <v>1.8869999999999998</v>
      </c>
      <c r="Q301" s="44">
        <f t="shared" si="170"/>
        <v>163.04347826086956</v>
      </c>
      <c r="R301" s="44">
        <f t="shared" si="171"/>
        <v>164.81613043478262</v>
      </c>
      <c r="S301" s="44">
        <f t="shared" si="172"/>
        <v>167.03352173913046</v>
      </c>
      <c r="T301" s="42">
        <f t="shared" si="167"/>
        <v>0.09177100000000049</v>
      </c>
      <c r="U301" s="42">
        <f t="shared" si="168"/>
        <v>0.051000000000000156</v>
      </c>
      <c r="V301" s="66">
        <f t="shared" si="180"/>
        <v>-1</v>
      </c>
    </row>
    <row r="302" spans="1:22" ht="12.75">
      <c r="A302" s="170"/>
      <c r="B302" s="29">
        <v>48</v>
      </c>
      <c r="C302" s="57" t="s">
        <v>484</v>
      </c>
      <c r="D302" s="41">
        <v>12</v>
      </c>
      <c r="E302" s="41">
        <v>1961</v>
      </c>
      <c r="F302" s="44">
        <v>513.65</v>
      </c>
      <c r="G302" s="44">
        <v>513.65</v>
      </c>
      <c r="H302" s="42">
        <v>2.7547</v>
      </c>
      <c r="I302" s="42">
        <v>2.7547</v>
      </c>
      <c r="J302" s="83">
        <v>1.92</v>
      </c>
      <c r="K302" s="42">
        <f t="shared" si="182"/>
        <v>2.1427</v>
      </c>
      <c r="L302" s="42">
        <f t="shared" si="183"/>
        <v>2.1427</v>
      </c>
      <c r="M302" s="84">
        <v>12</v>
      </c>
      <c r="N302" s="43">
        <f t="shared" si="184"/>
        <v>0.612</v>
      </c>
      <c r="O302" s="44">
        <v>12</v>
      </c>
      <c r="P302" s="42">
        <f t="shared" si="185"/>
        <v>0.612</v>
      </c>
      <c r="Q302" s="44">
        <f t="shared" si="170"/>
        <v>160</v>
      </c>
      <c r="R302" s="44">
        <f t="shared" si="171"/>
        <v>178.55833333333337</v>
      </c>
      <c r="S302" s="44">
        <f t="shared" si="172"/>
        <v>178.55833333333337</v>
      </c>
      <c r="T302" s="42">
        <f t="shared" si="167"/>
        <v>0.22270000000000012</v>
      </c>
      <c r="U302" s="42">
        <f t="shared" si="168"/>
        <v>0</v>
      </c>
      <c r="V302" s="66">
        <f t="shared" si="180"/>
        <v>0</v>
      </c>
    </row>
    <row r="303" spans="1:22" ht="12.75">
      <c r="A303" s="170"/>
      <c r="B303" s="29">
        <v>49</v>
      </c>
      <c r="C303" s="57" t="s">
        <v>489</v>
      </c>
      <c r="D303" s="41">
        <v>36</v>
      </c>
      <c r="E303" s="41">
        <v>1973</v>
      </c>
      <c r="F303" s="44">
        <v>1855.02</v>
      </c>
      <c r="G303" s="44">
        <v>1855.02</v>
      </c>
      <c r="H303" s="44">
        <v>9.153</v>
      </c>
      <c r="I303" s="42">
        <v>9.153</v>
      </c>
      <c r="J303" s="44">
        <v>5.804071</v>
      </c>
      <c r="K303" s="42">
        <f t="shared" si="182"/>
        <v>5.94</v>
      </c>
      <c r="L303" s="42">
        <f t="shared" si="183"/>
        <v>5.94</v>
      </c>
      <c r="M303" s="44">
        <v>63.00000000000001</v>
      </c>
      <c r="N303" s="43">
        <f t="shared" si="184"/>
        <v>3.213</v>
      </c>
      <c r="O303" s="44">
        <v>63.00000000000001</v>
      </c>
      <c r="P303" s="42">
        <f t="shared" si="185"/>
        <v>3.213</v>
      </c>
      <c r="Q303" s="44">
        <f t="shared" si="170"/>
        <v>161.22419444444446</v>
      </c>
      <c r="R303" s="44">
        <f t="shared" si="171"/>
        <v>165</v>
      </c>
      <c r="S303" s="44">
        <f t="shared" si="172"/>
        <v>165</v>
      </c>
      <c r="T303" s="42">
        <f t="shared" si="167"/>
        <v>0.13592899999999997</v>
      </c>
      <c r="U303" s="42">
        <f t="shared" si="168"/>
        <v>0</v>
      </c>
      <c r="V303" s="66">
        <f t="shared" si="180"/>
        <v>0</v>
      </c>
    </row>
    <row r="304" spans="1:22" ht="12.75">
      <c r="A304" s="170"/>
      <c r="B304" s="29">
        <v>50</v>
      </c>
      <c r="C304" s="57" t="s">
        <v>503</v>
      </c>
      <c r="D304" s="41">
        <v>23</v>
      </c>
      <c r="E304" s="41">
        <v>1974</v>
      </c>
      <c r="F304" s="41">
        <v>1064.69</v>
      </c>
      <c r="G304" s="41">
        <v>1064.69</v>
      </c>
      <c r="H304" s="41">
        <v>4.416</v>
      </c>
      <c r="I304" s="41">
        <f>H304</f>
        <v>4.416</v>
      </c>
      <c r="J304" s="41">
        <v>3.153983</v>
      </c>
      <c r="K304" s="41">
        <f t="shared" si="182"/>
        <v>3.192</v>
      </c>
      <c r="L304" s="41">
        <f t="shared" si="183"/>
        <v>2.8587000000000007</v>
      </c>
      <c r="M304" s="41">
        <v>24</v>
      </c>
      <c r="N304" s="41">
        <f t="shared" si="184"/>
        <v>1.224</v>
      </c>
      <c r="O304" s="41">
        <v>29</v>
      </c>
      <c r="P304" s="41">
        <f>O304*0.0537</f>
        <v>1.5573</v>
      </c>
      <c r="Q304" s="41">
        <f t="shared" si="170"/>
        <v>137.12969565217392</v>
      </c>
      <c r="R304" s="41">
        <f t="shared" si="171"/>
        <v>138.7826086956522</v>
      </c>
      <c r="S304" s="41">
        <f t="shared" si="172"/>
        <v>124.29130434782611</v>
      </c>
      <c r="T304" s="41">
        <f t="shared" si="167"/>
        <v>-0.2952829999999995</v>
      </c>
      <c r="U304" s="41">
        <f t="shared" si="168"/>
        <v>-0.33329999999999993</v>
      </c>
      <c r="V304" s="136">
        <f t="shared" si="180"/>
        <v>5</v>
      </c>
    </row>
    <row r="305" spans="1:22" ht="12.75">
      <c r="A305" s="170"/>
      <c r="B305" s="29">
        <v>51</v>
      </c>
      <c r="C305" s="57" t="s">
        <v>315</v>
      </c>
      <c r="D305" s="41">
        <v>62</v>
      </c>
      <c r="E305" s="41">
        <v>1971</v>
      </c>
      <c r="F305" s="41">
        <v>2846.88</v>
      </c>
      <c r="G305" s="41">
        <v>2846.88</v>
      </c>
      <c r="H305" s="41">
        <v>14.703</v>
      </c>
      <c r="I305" s="41">
        <f>H305</f>
        <v>14.703</v>
      </c>
      <c r="J305" s="41">
        <v>8.835568</v>
      </c>
      <c r="K305" s="41">
        <f t="shared" si="182"/>
        <v>9.79935</v>
      </c>
      <c r="L305" s="41">
        <f t="shared" si="183"/>
        <v>9.9774</v>
      </c>
      <c r="M305" s="41">
        <v>96.15</v>
      </c>
      <c r="N305" s="41">
        <f t="shared" si="184"/>
        <v>4.90365</v>
      </c>
      <c r="O305" s="41">
        <v>88</v>
      </c>
      <c r="P305" s="41">
        <f>O305*0.0537</f>
        <v>4.7256</v>
      </c>
      <c r="Q305" s="41">
        <f t="shared" si="170"/>
        <v>142.5091612903226</v>
      </c>
      <c r="R305" s="41">
        <f t="shared" si="171"/>
        <v>158.05403225806452</v>
      </c>
      <c r="S305" s="41">
        <f t="shared" si="172"/>
        <v>160.92580645161289</v>
      </c>
      <c r="T305" s="41">
        <f t="shared" si="167"/>
        <v>1.141831999999999</v>
      </c>
      <c r="U305" s="41">
        <f t="shared" si="168"/>
        <v>0.17804999999999982</v>
      </c>
      <c r="V305" s="136">
        <f t="shared" si="180"/>
        <v>-8.150000000000006</v>
      </c>
    </row>
    <row r="306" spans="1:22" ht="12.75">
      <c r="A306" s="170"/>
      <c r="B306" s="29">
        <v>52</v>
      </c>
      <c r="C306" s="57" t="s">
        <v>183</v>
      </c>
      <c r="D306" s="41">
        <v>36</v>
      </c>
      <c r="E306" s="41">
        <v>1972</v>
      </c>
      <c r="F306" s="41">
        <v>1516.82</v>
      </c>
      <c r="G306" s="41">
        <v>1461.52</v>
      </c>
      <c r="H306" s="41">
        <v>8.757</v>
      </c>
      <c r="I306" s="41">
        <f>H306</f>
        <v>8.757</v>
      </c>
      <c r="J306" s="41">
        <v>5.76</v>
      </c>
      <c r="K306" s="41">
        <f t="shared" si="182"/>
        <v>6.156</v>
      </c>
      <c r="L306" s="41">
        <f t="shared" si="183"/>
        <v>6.2325</v>
      </c>
      <c r="M306" s="41">
        <v>51</v>
      </c>
      <c r="N306" s="43">
        <f t="shared" si="184"/>
        <v>2.601</v>
      </c>
      <c r="O306" s="43">
        <v>49.5</v>
      </c>
      <c r="P306" s="43">
        <f>O306*0.051</f>
        <v>2.5244999999999997</v>
      </c>
      <c r="Q306" s="43">
        <f t="shared" si="170"/>
        <v>160</v>
      </c>
      <c r="R306" s="43">
        <f t="shared" si="171"/>
        <v>171</v>
      </c>
      <c r="S306" s="43">
        <f t="shared" si="172"/>
        <v>173.125</v>
      </c>
      <c r="T306" s="43">
        <f t="shared" si="167"/>
        <v>0.47250000000000014</v>
      </c>
      <c r="U306" s="43">
        <f t="shared" si="168"/>
        <v>0.07650000000000023</v>
      </c>
      <c r="V306" s="136">
        <f t="shared" si="180"/>
        <v>-1.5</v>
      </c>
    </row>
    <row r="307" spans="1:22" ht="12.75">
      <c r="A307" s="170"/>
      <c r="B307" s="29">
        <v>53</v>
      </c>
      <c r="C307" s="57" t="s">
        <v>185</v>
      </c>
      <c r="D307" s="41">
        <v>45</v>
      </c>
      <c r="E307" s="41">
        <v>1972</v>
      </c>
      <c r="F307" s="41">
        <v>1840.92</v>
      </c>
      <c r="G307" s="41">
        <v>1840.92</v>
      </c>
      <c r="H307" s="41">
        <v>10.527</v>
      </c>
      <c r="I307" s="41">
        <f>H307</f>
        <v>10.527</v>
      </c>
      <c r="J307" s="41">
        <v>7.2</v>
      </c>
      <c r="K307" s="41">
        <f t="shared" si="182"/>
        <v>7.568999999999999</v>
      </c>
      <c r="L307" s="41">
        <f t="shared" si="183"/>
        <v>6.9468</v>
      </c>
      <c r="M307" s="41">
        <v>58</v>
      </c>
      <c r="N307" s="43">
        <f t="shared" si="184"/>
        <v>2.9579999999999997</v>
      </c>
      <c r="O307" s="43">
        <v>70.2</v>
      </c>
      <c r="P307" s="43">
        <f>O307*0.051</f>
        <v>3.5802</v>
      </c>
      <c r="Q307" s="43">
        <f t="shared" si="170"/>
        <v>160</v>
      </c>
      <c r="R307" s="43">
        <f t="shared" si="171"/>
        <v>168.2</v>
      </c>
      <c r="S307" s="43">
        <f t="shared" si="172"/>
        <v>154.3733333333333</v>
      </c>
      <c r="T307" s="43">
        <f t="shared" si="167"/>
        <v>-0.25320000000000054</v>
      </c>
      <c r="U307" s="43">
        <f t="shared" si="168"/>
        <v>-0.6222000000000003</v>
      </c>
      <c r="V307" s="136">
        <f t="shared" si="180"/>
        <v>12.200000000000003</v>
      </c>
    </row>
    <row r="308" spans="1:22" ht="12.75">
      <c r="A308" s="170"/>
      <c r="B308" s="29">
        <v>54</v>
      </c>
      <c r="C308" s="57" t="s">
        <v>267</v>
      </c>
      <c r="D308" s="41">
        <v>85</v>
      </c>
      <c r="E308" s="41">
        <v>1970</v>
      </c>
      <c r="F308" s="42">
        <v>3839.76</v>
      </c>
      <c r="G308" s="150">
        <v>3839.76</v>
      </c>
      <c r="H308" s="42">
        <v>21.3</v>
      </c>
      <c r="I308" s="42">
        <v>21.3</v>
      </c>
      <c r="J308" s="43">
        <v>13.161</v>
      </c>
      <c r="K308" s="87">
        <f>I308-N308</f>
        <v>13.781</v>
      </c>
      <c r="L308" s="87">
        <f>I308-P308</f>
        <v>13.892</v>
      </c>
      <c r="M308" s="44">
        <v>135</v>
      </c>
      <c r="N308" s="43">
        <v>7.519</v>
      </c>
      <c r="O308" s="44">
        <v>133</v>
      </c>
      <c r="P308" s="43">
        <v>7.408</v>
      </c>
      <c r="Q308" s="44">
        <f>J308/D308*1000</f>
        <v>154.83529411764704</v>
      </c>
      <c r="R308" s="44">
        <f>K308/D308*1000</f>
        <v>162.12941176470588</v>
      </c>
      <c r="S308" s="44">
        <f t="shared" si="172"/>
        <v>163.43529411764706</v>
      </c>
      <c r="T308" s="42">
        <f t="shared" si="167"/>
        <v>0.7309999999999999</v>
      </c>
      <c r="U308" s="42">
        <f t="shared" si="168"/>
        <v>0.11099999999999977</v>
      </c>
      <c r="V308" s="66">
        <f t="shared" si="180"/>
        <v>-2</v>
      </c>
    </row>
    <row r="309" spans="1:22" ht="12.75">
      <c r="A309" s="170"/>
      <c r="B309" s="29">
        <v>55</v>
      </c>
      <c r="C309" s="57" t="s">
        <v>541</v>
      </c>
      <c r="D309" s="41">
        <v>8</v>
      </c>
      <c r="E309" s="41" t="s">
        <v>529</v>
      </c>
      <c r="F309" s="42">
        <v>192.55</v>
      </c>
      <c r="G309" s="42">
        <v>192.55</v>
      </c>
      <c r="H309" s="43">
        <v>1.04</v>
      </c>
      <c r="I309" s="42">
        <f aca="true" t="shared" si="186" ref="I309:I333">H309</f>
        <v>1.04</v>
      </c>
      <c r="J309" s="43">
        <v>0.272</v>
      </c>
      <c r="K309" s="42">
        <f aca="true" t="shared" si="187" ref="K309:K316">I309-N309</f>
        <v>0.3770000000000001</v>
      </c>
      <c r="L309" s="42">
        <f aca="true" t="shared" si="188" ref="L309:L316">I309-P309</f>
        <v>0.3708800000000001</v>
      </c>
      <c r="M309" s="42">
        <v>13</v>
      </c>
      <c r="N309" s="43">
        <f aca="true" t="shared" si="189" ref="N309:N319">M309*0.051</f>
        <v>0.6629999999999999</v>
      </c>
      <c r="O309" s="43">
        <v>13.12</v>
      </c>
      <c r="P309" s="42">
        <f aca="true" t="shared" si="190" ref="P309:P319">O309*0.051</f>
        <v>0.6691199999999999</v>
      </c>
      <c r="Q309" s="44">
        <f aca="true" t="shared" si="191" ref="Q309:Q316">J309*1000/D309</f>
        <v>34</v>
      </c>
      <c r="R309" s="44">
        <f aca="true" t="shared" si="192" ref="R309:R316">K309*1000/D309</f>
        <v>47.125000000000014</v>
      </c>
      <c r="S309" s="44">
        <f t="shared" si="172"/>
        <v>46.360000000000014</v>
      </c>
      <c r="T309" s="42">
        <f t="shared" si="167"/>
        <v>0.09888000000000008</v>
      </c>
      <c r="U309" s="42">
        <f t="shared" si="168"/>
        <v>-0.006120000000000014</v>
      </c>
      <c r="V309" s="66">
        <f t="shared" si="180"/>
        <v>0.11999999999999922</v>
      </c>
    </row>
    <row r="310" spans="1:22" ht="12.75">
      <c r="A310" s="170"/>
      <c r="B310" s="29">
        <v>56</v>
      </c>
      <c r="C310" s="57" t="s">
        <v>568</v>
      </c>
      <c r="D310" s="41">
        <v>9</v>
      </c>
      <c r="E310" s="41">
        <v>1928</v>
      </c>
      <c r="F310" s="42">
        <v>531.17</v>
      </c>
      <c r="G310" s="42">
        <v>349.87</v>
      </c>
      <c r="H310" s="43">
        <v>1.92</v>
      </c>
      <c r="I310" s="43">
        <f t="shared" si="186"/>
        <v>1.92</v>
      </c>
      <c r="J310" s="43">
        <v>1.44</v>
      </c>
      <c r="K310" s="43">
        <f t="shared" si="187"/>
        <v>1.4609999999999999</v>
      </c>
      <c r="L310" s="43">
        <f t="shared" si="188"/>
        <v>1.563</v>
      </c>
      <c r="M310" s="42">
        <v>9</v>
      </c>
      <c r="N310" s="43">
        <f t="shared" si="189"/>
        <v>0.45899999999999996</v>
      </c>
      <c r="O310" s="42">
        <v>7</v>
      </c>
      <c r="P310" s="43">
        <f t="shared" si="190"/>
        <v>0.357</v>
      </c>
      <c r="Q310" s="42">
        <f t="shared" si="191"/>
        <v>160</v>
      </c>
      <c r="R310" s="42">
        <f t="shared" si="192"/>
        <v>162.33333333333331</v>
      </c>
      <c r="S310" s="42">
        <f t="shared" si="172"/>
        <v>173.66666666666666</v>
      </c>
      <c r="T310" s="43">
        <f t="shared" si="167"/>
        <v>0.123</v>
      </c>
      <c r="U310" s="43">
        <f t="shared" si="168"/>
        <v>0.10199999999999998</v>
      </c>
      <c r="V310" s="135">
        <f t="shared" si="180"/>
        <v>-2</v>
      </c>
    </row>
    <row r="311" spans="1:22" ht="12.75">
      <c r="A311" s="170"/>
      <c r="B311" s="29">
        <v>57</v>
      </c>
      <c r="C311" s="57" t="s">
        <v>569</v>
      </c>
      <c r="D311" s="41">
        <v>39</v>
      </c>
      <c r="E311" s="41">
        <v>1982</v>
      </c>
      <c r="F311" s="42">
        <v>2287.97</v>
      </c>
      <c r="G311" s="42">
        <v>2119.51</v>
      </c>
      <c r="H311" s="43">
        <v>11</v>
      </c>
      <c r="I311" s="43">
        <f t="shared" si="186"/>
        <v>11</v>
      </c>
      <c r="J311" s="43">
        <v>6.24</v>
      </c>
      <c r="K311" s="43">
        <f t="shared" si="187"/>
        <v>6.359</v>
      </c>
      <c r="L311" s="43">
        <f t="shared" si="188"/>
        <v>6.6344</v>
      </c>
      <c r="M311" s="42">
        <v>91</v>
      </c>
      <c r="N311" s="43">
        <f t="shared" si="189"/>
        <v>4.641</v>
      </c>
      <c r="O311" s="42">
        <v>85.6</v>
      </c>
      <c r="P311" s="43">
        <f t="shared" si="190"/>
        <v>4.3656</v>
      </c>
      <c r="Q311" s="42">
        <f t="shared" si="191"/>
        <v>160</v>
      </c>
      <c r="R311" s="42">
        <f t="shared" si="192"/>
        <v>163.05128205128204</v>
      </c>
      <c r="S311" s="42">
        <f t="shared" si="172"/>
        <v>170.11282051282052</v>
      </c>
      <c r="T311" s="43">
        <f t="shared" si="167"/>
        <v>0.3944000000000001</v>
      </c>
      <c r="U311" s="43">
        <f t="shared" si="168"/>
        <v>0.2754000000000003</v>
      </c>
      <c r="V311" s="135">
        <f t="shared" si="180"/>
        <v>-5.400000000000006</v>
      </c>
    </row>
    <row r="312" spans="1:22" ht="12.75">
      <c r="A312" s="170"/>
      <c r="B312" s="29">
        <v>58</v>
      </c>
      <c r="C312" s="57" t="s">
        <v>570</v>
      </c>
      <c r="D312" s="41">
        <v>20</v>
      </c>
      <c r="E312" s="41">
        <v>1975</v>
      </c>
      <c r="F312" s="42">
        <v>1056.31</v>
      </c>
      <c r="G312" s="42">
        <v>1056.31</v>
      </c>
      <c r="H312" s="43">
        <v>4.731</v>
      </c>
      <c r="I312" s="43">
        <f t="shared" si="186"/>
        <v>4.731</v>
      </c>
      <c r="J312" s="43">
        <v>3.2</v>
      </c>
      <c r="K312" s="43">
        <f t="shared" si="187"/>
        <v>3.354</v>
      </c>
      <c r="L312" s="43">
        <f t="shared" si="188"/>
        <v>3.6855</v>
      </c>
      <c r="M312" s="42">
        <v>27</v>
      </c>
      <c r="N312" s="43">
        <f t="shared" si="189"/>
        <v>1.377</v>
      </c>
      <c r="O312" s="42">
        <v>20.5</v>
      </c>
      <c r="P312" s="43">
        <f t="shared" si="190"/>
        <v>1.0454999999999999</v>
      </c>
      <c r="Q312" s="42">
        <f t="shared" si="191"/>
        <v>160</v>
      </c>
      <c r="R312" s="42">
        <f t="shared" si="192"/>
        <v>167.7</v>
      </c>
      <c r="S312" s="42">
        <f t="shared" si="172"/>
        <v>184.275</v>
      </c>
      <c r="T312" s="43">
        <f t="shared" si="167"/>
        <v>0.48550000000000004</v>
      </c>
      <c r="U312" s="43">
        <f t="shared" si="168"/>
        <v>0.33150000000000013</v>
      </c>
      <c r="V312" s="135">
        <f t="shared" si="180"/>
        <v>-6.5</v>
      </c>
    </row>
    <row r="313" spans="1:22" ht="12.75">
      <c r="A313" s="170"/>
      <c r="B313" s="29">
        <v>59</v>
      </c>
      <c r="C313" s="57" t="s">
        <v>571</v>
      </c>
      <c r="D313" s="41">
        <v>60</v>
      </c>
      <c r="E313" s="41">
        <v>1989</v>
      </c>
      <c r="F313" s="42">
        <v>2354.45</v>
      </c>
      <c r="G313" s="42">
        <v>2354.45</v>
      </c>
      <c r="H313" s="43">
        <v>15.429</v>
      </c>
      <c r="I313" s="43">
        <f t="shared" si="186"/>
        <v>15.429</v>
      </c>
      <c r="J313" s="43">
        <v>9.6</v>
      </c>
      <c r="K313" s="43">
        <f t="shared" si="187"/>
        <v>10.074000000000002</v>
      </c>
      <c r="L313" s="43">
        <f t="shared" si="188"/>
        <v>10.637550000000001</v>
      </c>
      <c r="M313" s="42">
        <v>105</v>
      </c>
      <c r="N313" s="43">
        <f t="shared" si="189"/>
        <v>5.3549999999999995</v>
      </c>
      <c r="O313" s="42">
        <v>93.95</v>
      </c>
      <c r="P313" s="43">
        <f t="shared" si="190"/>
        <v>4.79145</v>
      </c>
      <c r="Q313" s="42">
        <f t="shared" si="191"/>
        <v>160</v>
      </c>
      <c r="R313" s="42">
        <f t="shared" si="192"/>
        <v>167.90000000000003</v>
      </c>
      <c r="S313" s="42">
        <f t="shared" si="172"/>
        <v>177.29250000000002</v>
      </c>
      <c r="T313" s="43">
        <f t="shared" si="167"/>
        <v>1.0375500000000013</v>
      </c>
      <c r="U313" s="43">
        <f t="shared" si="168"/>
        <v>0.5635499999999993</v>
      </c>
      <c r="V313" s="135">
        <f t="shared" si="180"/>
        <v>-11.049999999999997</v>
      </c>
    </row>
    <row r="314" spans="1:22" ht="12.75">
      <c r="A314" s="170"/>
      <c r="B314" s="29">
        <v>60</v>
      </c>
      <c r="C314" s="57" t="s">
        <v>572</v>
      </c>
      <c r="D314" s="41">
        <v>29</v>
      </c>
      <c r="E314" s="41">
        <v>1995</v>
      </c>
      <c r="F314" s="42">
        <v>2843.28</v>
      </c>
      <c r="G314" s="42">
        <v>2843.28</v>
      </c>
      <c r="H314" s="43">
        <v>8.7</v>
      </c>
      <c r="I314" s="43">
        <f t="shared" si="186"/>
        <v>8.7</v>
      </c>
      <c r="J314" s="43">
        <v>4.64</v>
      </c>
      <c r="K314" s="43">
        <f t="shared" si="187"/>
        <v>4.875</v>
      </c>
      <c r="L314" s="43">
        <f t="shared" si="188"/>
        <v>5.35542</v>
      </c>
      <c r="M314" s="42">
        <v>75</v>
      </c>
      <c r="N314" s="43">
        <f t="shared" si="189"/>
        <v>3.8249999999999997</v>
      </c>
      <c r="O314" s="42">
        <v>65.58</v>
      </c>
      <c r="P314" s="43">
        <f t="shared" si="190"/>
        <v>3.3445799999999997</v>
      </c>
      <c r="Q314" s="42">
        <f t="shared" si="191"/>
        <v>160</v>
      </c>
      <c r="R314" s="42">
        <f t="shared" si="192"/>
        <v>168.10344827586206</v>
      </c>
      <c r="S314" s="42">
        <f t="shared" si="172"/>
        <v>184.6696551724138</v>
      </c>
      <c r="T314" s="43">
        <f t="shared" si="167"/>
        <v>0.71542</v>
      </c>
      <c r="U314" s="43">
        <f t="shared" si="168"/>
        <v>0.48042000000000007</v>
      </c>
      <c r="V314" s="135">
        <f t="shared" si="180"/>
        <v>-9.420000000000002</v>
      </c>
    </row>
    <row r="315" spans="1:22" ht="12.75">
      <c r="A315" s="170"/>
      <c r="B315" s="29">
        <v>61</v>
      </c>
      <c r="C315" s="57" t="s">
        <v>573</v>
      </c>
      <c r="D315" s="41">
        <v>37</v>
      </c>
      <c r="E315" s="41">
        <v>1986</v>
      </c>
      <c r="F315" s="42">
        <v>2268.15</v>
      </c>
      <c r="G315" s="42">
        <v>1955.01</v>
      </c>
      <c r="H315" s="43">
        <v>10</v>
      </c>
      <c r="I315" s="43">
        <f t="shared" si="186"/>
        <v>10</v>
      </c>
      <c r="J315" s="43">
        <v>5.92</v>
      </c>
      <c r="K315" s="43">
        <f>I315-N315</f>
        <v>6.277</v>
      </c>
      <c r="L315" s="43">
        <f>I315-P315</f>
        <v>7.15879</v>
      </c>
      <c r="M315" s="42">
        <v>73</v>
      </c>
      <c r="N315" s="43">
        <f t="shared" si="189"/>
        <v>3.723</v>
      </c>
      <c r="O315" s="42">
        <v>55.71</v>
      </c>
      <c r="P315" s="43">
        <f t="shared" si="190"/>
        <v>2.84121</v>
      </c>
      <c r="Q315" s="42">
        <f>J315*1000/D315</f>
        <v>160</v>
      </c>
      <c r="R315" s="42">
        <f>K315*1000/D315</f>
        <v>169.64864864864865</v>
      </c>
      <c r="S315" s="42">
        <f>L315*1000/D315</f>
        <v>193.48081081081082</v>
      </c>
      <c r="T315" s="43">
        <f>L315-J315</f>
        <v>1.2387899999999998</v>
      </c>
      <c r="U315" s="43">
        <f>N315-P315</f>
        <v>0.8817900000000001</v>
      </c>
      <c r="V315" s="135">
        <f>O315-M315</f>
        <v>-17.29</v>
      </c>
    </row>
    <row r="316" spans="1:22" ht="12.75">
      <c r="A316" s="170"/>
      <c r="B316" s="29">
        <v>62</v>
      </c>
      <c r="C316" s="57" t="s">
        <v>574</v>
      </c>
      <c r="D316" s="41">
        <v>9</v>
      </c>
      <c r="E316" s="41">
        <v>1928</v>
      </c>
      <c r="F316" s="42">
        <v>953.16</v>
      </c>
      <c r="G316" s="42">
        <v>264.77</v>
      </c>
      <c r="H316" s="43">
        <v>2.394</v>
      </c>
      <c r="I316" s="43">
        <f t="shared" si="186"/>
        <v>2.394</v>
      </c>
      <c r="J316" s="43">
        <v>1.44</v>
      </c>
      <c r="K316" s="43">
        <f t="shared" si="187"/>
        <v>1.5270000000000001</v>
      </c>
      <c r="L316" s="43">
        <f t="shared" si="188"/>
        <v>1.5270000000000001</v>
      </c>
      <c r="M316" s="42">
        <v>17</v>
      </c>
      <c r="N316" s="43">
        <f t="shared" si="189"/>
        <v>0.867</v>
      </c>
      <c r="O316" s="42">
        <v>17</v>
      </c>
      <c r="P316" s="43">
        <f t="shared" si="190"/>
        <v>0.867</v>
      </c>
      <c r="Q316" s="42">
        <f t="shared" si="191"/>
        <v>160</v>
      </c>
      <c r="R316" s="42">
        <f t="shared" si="192"/>
        <v>169.66666666666669</v>
      </c>
      <c r="S316" s="42">
        <f t="shared" si="172"/>
        <v>169.66666666666669</v>
      </c>
      <c r="T316" s="43">
        <f t="shared" si="167"/>
        <v>0.08700000000000019</v>
      </c>
      <c r="U316" s="43">
        <f t="shared" si="168"/>
        <v>0</v>
      </c>
      <c r="V316" s="135">
        <f t="shared" si="180"/>
        <v>0</v>
      </c>
    </row>
    <row r="317" spans="1:22" ht="12.75">
      <c r="A317" s="170"/>
      <c r="B317" s="29">
        <v>63</v>
      </c>
      <c r="C317" s="57" t="s">
        <v>575</v>
      </c>
      <c r="D317" s="41">
        <v>15</v>
      </c>
      <c r="E317" s="41">
        <v>1960</v>
      </c>
      <c r="F317" s="42">
        <v>1006.94</v>
      </c>
      <c r="G317" s="42">
        <v>499.19</v>
      </c>
      <c r="H317" s="43">
        <v>3.811</v>
      </c>
      <c r="I317" s="43">
        <f t="shared" si="186"/>
        <v>3.811</v>
      </c>
      <c r="J317" s="43">
        <v>2.4</v>
      </c>
      <c r="K317" s="43">
        <f>I317-N317</f>
        <v>2.5869999999999997</v>
      </c>
      <c r="L317" s="43">
        <f>I317-P317</f>
        <v>2.73184</v>
      </c>
      <c r="M317" s="42">
        <v>24</v>
      </c>
      <c r="N317" s="43">
        <f t="shared" si="189"/>
        <v>1.224</v>
      </c>
      <c r="O317" s="42">
        <v>21.16</v>
      </c>
      <c r="P317" s="43">
        <f t="shared" si="190"/>
        <v>1.07916</v>
      </c>
      <c r="Q317" s="42">
        <f>J317*1000/D317</f>
        <v>160</v>
      </c>
      <c r="R317" s="42">
        <f>K317*1000/D317</f>
        <v>172.46666666666664</v>
      </c>
      <c r="S317" s="42">
        <f>L317*1000/D317</f>
        <v>182.12266666666667</v>
      </c>
      <c r="T317" s="43">
        <f>L317-J317</f>
        <v>0.33184000000000013</v>
      </c>
      <c r="U317" s="43">
        <f>N317-P317</f>
        <v>0.14484000000000008</v>
      </c>
      <c r="V317" s="135">
        <f>O317-M317</f>
        <v>-2.84</v>
      </c>
    </row>
    <row r="318" spans="1:22" ht="12.75">
      <c r="A318" s="170"/>
      <c r="B318" s="29">
        <v>64</v>
      </c>
      <c r="C318" s="57" t="s">
        <v>576</v>
      </c>
      <c r="D318" s="41">
        <v>24</v>
      </c>
      <c r="E318" s="41">
        <v>1982</v>
      </c>
      <c r="F318" s="42">
        <v>1727.63</v>
      </c>
      <c r="G318" s="42">
        <v>1412.81</v>
      </c>
      <c r="H318" s="43">
        <v>6.43</v>
      </c>
      <c r="I318" s="43">
        <f t="shared" si="186"/>
        <v>6.43</v>
      </c>
      <c r="J318" s="83">
        <v>3.84</v>
      </c>
      <c r="K318" s="43">
        <f>I318-N318</f>
        <v>4.186</v>
      </c>
      <c r="L318" s="43">
        <f>I318-P318</f>
        <v>4.3186</v>
      </c>
      <c r="M318" s="42">
        <v>44</v>
      </c>
      <c r="N318" s="43">
        <f t="shared" si="189"/>
        <v>2.2439999999999998</v>
      </c>
      <c r="O318" s="42">
        <v>41.4</v>
      </c>
      <c r="P318" s="43">
        <f t="shared" si="190"/>
        <v>2.1113999999999997</v>
      </c>
      <c r="Q318" s="42">
        <f>J318*1000/D318</f>
        <v>160</v>
      </c>
      <c r="R318" s="42">
        <f>K318*1000/D318</f>
        <v>174.41666666666666</v>
      </c>
      <c r="S318" s="42">
        <f>L318*1000/D318</f>
        <v>179.9416666666667</v>
      </c>
      <c r="T318" s="43">
        <f>L318-J318</f>
        <v>0.47860000000000014</v>
      </c>
      <c r="U318" s="43">
        <f>N318-P318</f>
        <v>0.13260000000000005</v>
      </c>
      <c r="V318" s="135">
        <f>O318-M318</f>
        <v>-2.6000000000000014</v>
      </c>
    </row>
    <row r="319" spans="1:22" ht="12.75">
      <c r="A319" s="170"/>
      <c r="B319" s="29">
        <v>65</v>
      </c>
      <c r="C319" s="57" t="s">
        <v>577</v>
      </c>
      <c r="D319" s="41">
        <v>25</v>
      </c>
      <c r="E319" s="41">
        <v>1980</v>
      </c>
      <c r="F319" s="42">
        <v>2800.7</v>
      </c>
      <c r="G319" s="42">
        <v>1279.81</v>
      </c>
      <c r="H319" s="43">
        <v>7.2</v>
      </c>
      <c r="I319" s="43">
        <f t="shared" si="186"/>
        <v>7.2</v>
      </c>
      <c r="J319" s="43">
        <v>4</v>
      </c>
      <c r="K319" s="43">
        <f>I319-N319</f>
        <v>4.3950000000000005</v>
      </c>
      <c r="L319" s="43">
        <f>I319-P319</f>
        <v>4.4919</v>
      </c>
      <c r="M319" s="42">
        <v>55</v>
      </c>
      <c r="N319" s="43">
        <f t="shared" si="189"/>
        <v>2.8049999999999997</v>
      </c>
      <c r="O319" s="42">
        <v>53.1</v>
      </c>
      <c r="P319" s="43">
        <f t="shared" si="190"/>
        <v>2.7081</v>
      </c>
      <c r="Q319" s="42">
        <f>J319*1000/D319</f>
        <v>160</v>
      </c>
      <c r="R319" s="42">
        <f>K319*1000/D319</f>
        <v>175.80000000000004</v>
      </c>
      <c r="S319" s="42">
        <f>L319*1000/D319</f>
        <v>179.67600000000002</v>
      </c>
      <c r="T319" s="43">
        <f>L319-J319</f>
        <v>0.4919000000000002</v>
      </c>
      <c r="U319" s="43">
        <f>N319-P319</f>
        <v>0.09689999999999976</v>
      </c>
      <c r="V319" s="135">
        <f>O319-M319</f>
        <v>-1.8999999999999986</v>
      </c>
    </row>
    <row r="320" spans="1:22" ht="12.75">
      <c r="A320" s="170"/>
      <c r="B320" s="29">
        <v>66</v>
      </c>
      <c r="C320" s="57" t="s">
        <v>642</v>
      </c>
      <c r="D320" s="41">
        <v>55</v>
      </c>
      <c r="E320" s="41" t="s">
        <v>28</v>
      </c>
      <c r="F320" s="42">
        <v>2498.98</v>
      </c>
      <c r="G320" s="42">
        <v>2498.98</v>
      </c>
      <c r="H320" s="44">
        <v>13.91</v>
      </c>
      <c r="I320" s="42">
        <f t="shared" si="186"/>
        <v>13.91</v>
      </c>
      <c r="J320" s="42">
        <f>D320*0.1456</f>
        <v>8.008000000000001</v>
      </c>
      <c r="K320" s="42">
        <f aca="true" t="shared" si="193" ref="K320:K333">I320-N320</f>
        <v>8.933</v>
      </c>
      <c r="L320" s="42">
        <f aca="true" t="shared" si="194" ref="L320:L333">I320-P320</f>
        <v>9.486</v>
      </c>
      <c r="M320" s="44">
        <v>90</v>
      </c>
      <c r="N320" s="43">
        <f>M320*0.0553</f>
        <v>4.977</v>
      </c>
      <c r="O320" s="43">
        <v>80</v>
      </c>
      <c r="P320" s="42">
        <f>O320*0.0553</f>
        <v>4.424</v>
      </c>
      <c r="Q320" s="44">
        <f aca="true" t="shared" si="195" ref="Q320:Q354">J320*1000/D320</f>
        <v>145.60000000000002</v>
      </c>
      <c r="R320" s="44">
        <f aca="true" t="shared" si="196" ref="R320:R354">K320*1000/D320</f>
        <v>162.4181818181818</v>
      </c>
      <c r="S320" s="44">
        <f aca="true" t="shared" si="197" ref="S320:S348">L320*1000/D320</f>
        <v>172.47272727272727</v>
      </c>
      <c r="T320" s="42">
        <f aca="true" t="shared" si="198" ref="T320:T354">L320-J320</f>
        <v>1.4779999999999998</v>
      </c>
      <c r="U320" s="42">
        <f aca="true" t="shared" si="199" ref="U320:U354">N320-P320</f>
        <v>0.5529999999999999</v>
      </c>
      <c r="V320" s="66">
        <f aca="true" t="shared" si="200" ref="V320:V354">O320-M320</f>
        <v>-10</v>
      </c>
    </row>
    <row r="321" spans="1:22" ht="12.75">
      <c r="A321" s="170"/>
      <c r="B321" s="29">
        <v>67</v>
      </c>
      <c r="C321" s="57" t="s">
        <v>286</v>
      </c>
      <c r="D321" s="41">
        <v>36</v>
      </c>
      <c r="E321" s="41" t="s">
        <v>28</v>
      </c>
      <c r="F321" s="41">
        <v>2229.48</v>
      </c>
      <c r="G321" s="41">
        <v>2229.48</v>
      </c>
      <c r="H321" s="44">
        <v>9.65</v>
      </c>
      <c r="I321" s="42">
        <f t="shared" si="186"/>
        <v>9.65</v>
      </c>
      <c r="J321" s="42">
        <f>D321*0.1456</f>
        <v>5.2416</v>
      </c>
      <c r="K321" s="42">
        <f t="shared" si="193"/>
        <v>5.9449000000000005</v>
      </c>
      <c r="L321" s="42">
        <f t="shared" si="194"/>
        <v>6.19375</v>
      </c>
      <c r="M321" s="44">
        <v>67</v>
      </c>
      <c r="N321" s="43">
        <f>M321*0.0553</f>
        <v>3.7051000000000003</v>
      </c>
      <c r="O321" s="44">
        <v>62.5</v>
      </c>
      <c r="P321" s="42">
        <f>O321*0.0553</f>
        <v>3.4562500000000003</v>
      </c>
      <c r="Q321" s="44">
        <f t="shared" si="195"/>
        <v>145.60000000000002</v>
      </c>
      <c r="R321" s="44">
        <f t="shared" si="196"/>
        <v>165.13611111111112</v>
      </c>
      <c r="S321" s="44">
        <f t="shared" si="197"/>
        <v>172.04861111111111</v>
      </c>
      <c r="T321" s="42">
        <f t="shared" si="198"/>
        <v>0.9521499999999996</v>
      </c>
      <c r="U321" s="42">
        <f t="shared" si="199"/>
        <v>0.24885000000000002</v>
      </c>
      <c r="V321" s="66">
        <f t="shared" si="200"/>
        <v>-4.5</v>
      </c>
    </row>
    <row r="322" spans="1:22" ht="12.75">
      <c r="A322" s="170"/>
      <c r="B322" s="29">
        <v>68</v>
      </c>
      <c r="C322" s="57" t="s">
        <v>644</v>
      </c>
      <c r="D322" s="41">
        <v>20</v>
      </c>
      <c r="E322" s="41" t="s">
        <v>28</v>
      </c>
      <c r="F322" s="42">
        <v>1064.93</v>
      </c>
      <c r="G322" s="42">
        <v>1064.93</v>
      </c>
      <c r="H322" s="42">
        <v>5.296</v>
      </c>
      <c r="I322" s="42">
        <f t="shared" si="186"/>
        <v>5.296</v>
      </c>
      <c r="J322" s="42">
        <f>D322*0.1456</f>
        <v>2.912</v>
      </c>
      <c r="K322" s="42">
        <f t="shared" si="193"/>
        <v>3.3052</v>
      </c>
      <c r="L322" s="42">
        <f t="shared" si="194"/>
        <v>3.7476000000000003</v>
      </c>
      <c r="M322" s="42">
        <v>36</v>
      </c>
      <c r="N322" s="43">
        <f>M322*0.0553</f>
        <v>1.9908000000000001</v>
      </c>
      <c r="O322" s="42">
        <v>28</v>
      </c>
      <c r="P322" s="42">
        <f>O322*0.0553</f>
        <v>1.5484</v>
      </c>
      <c r="Q322" s="44">
        <f t="shared" si="195"/>
        <v>145.6</v>
      </c>
      <c r="R322" s="44">
        <f t="shared" si="196"/>
        <v>165.26000000000002</v>
      </c>
      <c r="S322" s="44">
        <f t="shared" si="197"/>
        <v>187.38000000000002</v>
      </c>
      <c r="T322" s="42">
        <f t="shared" si="198"/>
        <v>0.8356000000000003</v>
      </c>
      <c r="U322" s="42">
        <f t="shared" si="199"/>
        <v>0.4424000000000001</v>
      </c>
      <c r="V322" s="66">
        <f t="shared" si="200"/>
        <v>-8</v>
      </c>
    </row>
    <row r="323" spans="1:22" ht="12.75">
      <c r="A323" s="170"/>
      <c r="B323" s="29">
        <v>69</v>
      </c>
      <c r="C323" s="81" t="s">
        <v>647</v>
      </c>
      <c r="D323" s="41">
        <v>20</v>
      </c>
      <c r="E323" s="41" t="s">
        <v>28</v>
      </c>
      <c r="F323" s="41">
        <v>1085.15</v>
      </c>
      <c r="G323" s="41">
        <v>1085.15</v>
      </c>
      <c r="H323" s="44">
        <v>5.354</v>
      </c>
      <c r="I323" s="42">
        <f t="shared" si="186"/>
        <v>5.354</v>
      </c>
      <c r="J323" s="42">
        <f>D323*0.1456</f>
        <v>2.912</v>
      </c>
      <c r="K323" s="42">
        <f t="shared" si="193"/>
        <v>3.1973</v>
      </c>
      <c r="L323" s="42">
        <f t="shared" si="194"/>
        <v>3.3632</v>
      </c>
      <c r="M323" s="44">
        <v>39</v>
      </c>
      <c r="N323" s="43">
        <f>M323*0.0553</f>
        <v>2.1567000000000003</v>
      </c>
      <c r="O323" s="44">
        <v>36</v>
      </c>
      <c r="P323" s="42">
        <f>O323*0.0553</f>
        <v>1.9908000000000001</v>
      </c>
      <c r="Q323" s="44">
        <f t="shared" si="195"/>
        <v>145.6</v>
      </c>
      <c r="R323" s="44">
        <f t="shared" si="196"/>
        <v>159.86499999999998</v>
      </c>
      <c r="S323" s="44">
        <f t="shared" si="197"/>
        <v>168.16</v>
      </c>
      <c r="T323" s="42">
        <f t="shared" si="198"/>
        <v>0.45120000000000005</v>
      </c>
      <c r="U323" s="42">
        <f t="shared" si="199"/>
        <v>0.16590000000000016</v>
      </c>
      <c r="V323" s="66">
        <f t="shared" si="200"/>
        <v>-3</v>
      </c>
    </row>
    <row r="324" spans="1:22" ht="12.75">
      <c r="A324" s="170"/>
      <c r="B324" s="29">
        <v>70</v>
      </c>
      <c r="C324" s="85" t="s">
        <v>331</v>
      </c>
      <c r="D324" s="86">
        <v>15</v>
      </c>
      <c r="E324" s="86">
        <v>1983</v>
      </c>
      <c r="F324" s="88">
        <v>622.54</v>
      </c>
      <c r="G324" s="88">
        <v>622.54</v>
      </c>
      <c r="H324" s="42">
        <v>3.394</v>
      </c>
      <c r="I324" s="42">
        <f t="shared" si="186"/>
        <v>3.394</v>
      </c>
      <c r="J324" s="83">
        <v>2.4</v>
      </c>
      <c r="K324" s="42">
        <f t="shared" si="193"/>
        <v>2.6086</v>
      </c>
      <c r="L324" s="42">
        <f t="shared" si="194"/>
        <v>2.7208</v>
      </c>
      <c r="M324" s="84">
        <v>14</v>
      </c>
      <c r="N324" s="43">
        <f>M324*0.0561</f>
        <v>0.7854</v>
      </c>
      <c r="O324" s="44">
        <v>12</v>
      </c>
      <c r="P324" s="42">
        <f>O324*0.0561</f>
        <v>0.6732</v>
      </c>
      <c r="Q324" s="44">
        <f t="shared" si="195"/>
        <v>160</v>
      </c>
      <c r="R324" s="44">
        <f t="shared" si="196"/>
        <v>173.90666666666667</v>
      </c>
      <c r="S324" s="44">
        <f t="shared" si="197"/>
        <v>181.38666666666668</v>
      </c>
      <c r="T324" s="42">
        <f t="shared" si="198"/>
        <v>0.3208000000000002</v>
      </c>
      <c r="U324" s="42">
        <f t="shared" si="199"/>
        <v>0.11219999999999997</v>
      </c>
      <c r="V324" s="66">
        <f t="shared" si="200"/>
        <v>-2</v>
      </c>
    </row>
    <row r="325" spans="1:22" ht="12.75">
      <c r="A325" s="170"/>
      <c r="B325" s="29">
        <v>71</v>
      </c>
      <c r="C325" s="85" t="s">
        <v>341</v>
      </c>
      <c r="D325" s="86">
        <v>26</v>
      </c>
      <c r="E325" s="86" t="s">
        <v>28</v>
      </c>
      <c r="F325" s="88">
        <v>1345.35</v>
      </c>
      <c r="G325" s="88">
        <v>1345.35</v>
      </c>
      <c r="H325" s="43">
        <v>7.878</v>
      </c>
      <c r="I325" s="42">
        <f t="shared" si="186"/>
        <v>7.878</v>
      </c>
      <c r="J325" s="88">
        <v>4.16</v>
      </c>
      <c r="K325" s="42">
        <f t="shared" si="193"/>
        <v>4.49006</v>
      </c>
      <c r="L325" s="42">
        <f t="shared" si="194"/>
        <v>5.528658</v>
      </c>
      <c r="M325" s="84">
        <v>61</v>
      </c>
      <c r="N325" s="43">
        <f>M325*0.05554</f>
        <v>3.38794</v>
      </c>
      <c r="O325" s="44">
        <v>42.3</v>
      </c>
      <c r="P325" s="42">
        <f>O325*0.05554</f>
        <v>2.3493419999999996</v>
      </c>
      <c r="Q325" s="44">
        <f t="shared" si="195"/>
        <v>160</v>
      </c>
      <c r="R325" s="44">
        <f t="shared" si="196"/>
        <v>172.69461538461536</v>
      </c>
      <c r="S325" s="44">
        <f t="shared" si="197"/>
        <v>212.64069230769232</v>
      </c>
      <c r="T325" s="42">
        <f t="shared" si="198"/>
        <v>1.368658</v>
      </c>
      <c r="U325" s="42">
        <f t="shared" si="199"/>
        <v>1.0385980000000004</v>
      </c>
      <c r="V325" s="66">
        <f t="shared" si="200"/>
        <v>-18.700000000000003</v>
      </c>
    </row>
    <row r="326" spans="1:22" ht="12.75">
      <c r="A326" s="170"/>
      <c r="B326" s="29">
        <v>72</v>
      </c>
      <c r="C326" s="57" t="s">
        <v>342</v>
      </c>
      <c r="D326" s="41">
        <v>30</v>
      </c>
      <c r="E326" s="86" t="s">
        <v>28</v>
      </c>
      <c r="F326" s="41">
        <v>1734.67</v>
      </c>
      <c r="G326" s="41">
        <v>1734.67</v>
      </c>
      <c r="H326" s="43">
        <v>8.17</v>
      </c>
      <c r="I326" s="42">
        <f t="shared" si="186"/>
        <v>8.17</v>
      </c>
      <c r="J326" s="44">
        <v>4.8</v>
      </c>
      <c r="K326" s="42">
        <f t="shared" si="193"/>
        <v>4.89314</v>
      </c>
      <c r="L326" s="42">
        <f t="shared" si="194"/>
        <v>5.7806692</v>
      </c>
      <c r="M326" s="84">
        <v>59</v>
      </c>
      <c r="N326" s="43">
        <f>M326*0.05554</f>
        <v>3.27686</v>
      </c>
      <c r="O326" s="42">
        <v>43.02</v>
      </c>
      <c r="P326" s="42">
        <f>O326*0.05554</f>
        <v>2.3893308</v>
      </c>
      <c r="Q326" s="44">
        <f t="shared" si="195"/>
        <v>160</v>
      </c>
      <c r="R326" s="44">
        <f t="shared" si="196"/>
        <v>163.10466666666665</v>
      </c>
      <c r="S326" s="44">
        <f t="shared" si="197"/>
        <v>192.68897333333334</v>
      </c>
      <c r="T326" s="42">
        <f t="shared" si="198"/>
        <v>0.9806692000000004</v>
      </c>
      <c r="U326" s="42">
        <f t="shared" si="199"/>
        <v>0.8875291999999999</v>
      </c>
      <c r="V326" s="66">
        <f t="shared" si="200"/>
        <v>-15.979999999999997</v>
      </c>
    </row>
    <row r="327" spans="1:22" ht="12.75">
      <c r="A327" s="170"/>
      <c r="B327" s="29">
        <v>73</v>
      </c>
      <c r="C327" s="57" t="s">
        <v>344</v>
      </c>
      <c r="D327" s="41">
        <v>25</v>
      </c>
      <c r="E327" s="86" t="s">
        <v>28</v>
      </c>
      <c r="F327" s="42">
        <v>1380.52</v>
      </c>
      <c r="G327" s="42">
        <v>1380.52</v>
      </c>
      <c r="H327" s="43">
        <v>8.322</v>
      </c>
      <c r="I327" s="42">
        <f t="shared" si="186"/>
        <v>8.322</v>
      </c>
      <c r="J327" s="42">
        <v>4</v>
      </c>
      <c r="K327" s="42">
        <f t="shared" si="193"/>
        <v>4.378659999999999</v>
      </c>
      <c r="L327" s="42">
        <f t="shared" si="194"/>
        <v>4.600819999999999</v>
      </c>
      <c r="M327" s="84">
        <v>71</v>
      </c>
      <c r="N327" s="43">
        <f>M327*0.05554</f>
        <v>3.94334</v>
      </c>
      <c r="O327" s="44">
        <v>67</v>
      </c>
      <c r="P327" s="42">
        <f>O327*0.05554</f>
        <v>3.72118</v>
      </c>
      <c r="Q327" s="44">
        <f t="shared" si="195"/>
        <v>160</v>
      </c>
      <c r="R327" s="44">
        <f t="shared" si="196"/>
        <v>175.14639999999997</v>
      </c>
      <c r="S327" s="44">
        <f t="shared" si="197"/>
        <v>184.03279999999995</v>
      </c>
      <c r="T327" s="42">
        <f t="shared" si="198"/>
        <v>0.6008199999999988</v>
      </c>
      <c r="U327" s="42">
        <f t="shared" si="199"/>
        <v>0.22216000000000014</v>
      </c>
      <c r="V327" s="66">
        <f t="shared" si="200"/>
        <v>-4</v>
      </c>
    </row>
    <row r="328" spans="1:22" ht="12.75">
      <c r="A328" s="170"/>
      <c r="B328" s="29">
        <v>74</v>
      </c>
      <c r="C328" s="57" t="s">
        <v>346</v>
      </c>
      <c r="D328" s="41">
        <v>38</v>
      </c>
      <c r="E328" s="86" t="s">
        <v>28</v>
      </c>
      <c r="F328" s="42">
        <v>2196.68</v>
      </c>
      <c r="G328" s="42">
        <v>2196.68</v>
      </c>
      <c r="H328" s="43">
        <v>10.925</v>
      </c>
      <c r="I328" s="42">
        <f t="shared" si="186"/>
        <v>10.925</v>
      </c>
      <c r="J328" s="42">
        <v>6.08</v>
      </c>
      <c r="K328" s="42">
        <f t="shared" si="193"/>
        <v>6.148560000000001</v>
      </c>
      <c r="L328" s="42">
        <f t="shared" si="194"/>
        <v>7.925840000000001</v>
      </c>
      <c r="M328" s="42">
        <v>86</v>
      </c>
      <c r="N328" s="43">
        <f>M328*0.05554</f>
        <v>4.77644</v>
      </c>
      <c r="O328" s="44">
        <v>54</v>
      </c>
      <c r="P328" s="42">
        <f>O328*0.05554</f>
        <v>2.99916</v>
      </c>
      <c r="Q328" s="44">
        <f t="shared" si="195"/>
        <v>160</v>
      </c>
      <c r="R328" s="44">
        <f t="shared" si="196"/>
        <v>161.8042105263158</v>
      </c>
      <c r="S328" s="44">
        <f t="shared" si="197"/>
        <v>208.5747368421053</v>
      </c>
      <c r="T328" s="42">
        <f t="shared" si="198"/>
        <v>1.8458400000000008</v>
      </c>
      <c r="U328" s="42">
        <f t="shared" si="199"/>
        <v>1.7772800000000002</v>
      </c>
      <c r="V328" s="66">
        <f t="shared" si="200"/>
        <v>-32</v>
      </c>
    </row>
    <row r="329" spans="1:22" ht="12.75">
      <c r="A329" s="170"/>
      <c r="B329" s="29">
        <v>75</v>
      </c>
      <c r="C329" s="57" t="s">
        <v>114</v>
      </c>
      <c r="D329" s="41">
        <v>32</v>
      </c>
      <c r="E329" s="41">
        <v>1979</v>
      </c>
      <c r="F329" s="41">
        <v>2299</v>
      </c>
      <c r="G329" s="41">
        <v>2299</v>
      </c>
      <c r="H329" s="42">
        <v>7.738</v>
      </c>
      <c r="I329" s="42">
        <f t="shared" si="186"/>
        <v>7.738</v>
      </c>
      <c r="J329" s="117">
        <v>3.82768</v>
      </c>
      <c r="K329" s="42">
        <f t="shared" si="193"/>
        <v>4.372000000000001</v>
      </c>
      <c r="L329" s="42">
        <f t="shared" si="194"/>
        <v>3.9895000000000005</v>
      </c>
      <c r="M329" s="118">
        <v>66</v>
      </c>
      <c r="N329" s="43">
        <f>M329*0.051</f>
        <v>3.3659999999999997</v>
      </c>
      <c r="O329" s="117">
        <v>73.5</v>
      </c>
      <c r="P329" s="42">
        <f>O329*0.051</f>
        <v>3.7485</v>
      </c>
      <c r="Q329" s="44">
        <f t="shared" si="195"/>
        <v>119.615</v>
      </c>
      <c r="R329" s="44">
        <f t="shared" si="196"/>
        <v>136.62500000000003</v>
      </c>
      <c r="S329" s="44">
        <f t="shared" si="197"/>
        <v>124.67187500000001</v>
      </c>
      <c r="T329" s="42">
        <f t="shared" si="198"/>
        <v>0.16182000000000052</v>
      </c>
      <c r="U329" s="42">
        <f t="shared" si="199"/>
        <v>-0.3825000000000003</v>
      </c>
      <c r="V329" s="66">
        <f t="shared" si="200"/>
        <v>7.5</v>
      </c>
    </row>
    <row r="330" spans="1:22" ht="12.75">
      <c r="A330" s="170"/>
      <c r="B330" s="29">
        <v>76</v>
      </c>
      <c r="C330" s="57" t="s">
        <v>116</v>
      </c>
      <c r="D330" s="41">
        <v>72</v>
      </c>
      <c r="E330" s="41">
        <v>1990</v>
      </c>
      <c r="F330" s="41">
        <v>4364</v>
      </c>
      <c r="G330" s="41">
        <v>4364</v>
      </c>
      <c r="H330" s="42">
        <v>23.058</v>
      </c>
      <c r="I330" s="42">
        <f t="shared" si="186"/>
        <v>23.058</v>
      </c>
      <c r="J330" s="117">
        <v>14.73552</v>
      </c>
      <c r="K330" s="42">
        <f t="shared" si="193"/>
        <v>14.796000000000001</v>
      </c>
      <c r="L330" s="42">
        <f t="shared" si="194"/>
        <v>14.7348</v>
      </c>
      <c r="M330" s="118">
        <v>162</v>
      </c>
      <c r="N330" s="43">
        <f>M330*0.051</f>
        <v>8.261999999999999</v>
      </c>
      <c r="O330" s="117">
        <v>163.20000000000002</v>
      </c>
      <c r="P330" s="42">
        <f>O330*0.051</f>
        <v>8.3232</v>
      </c>
      <c r="Q330" s="44">
        <f t="shared" si="195"/>
        <v>204.65999999999997</v>
      </c>
      <c r="R330" s="44">
        <f t="shared" si="196"/>
        <v>205.50000000000003</v>
      </c>
      <c r="S330" s="44">
        <f t="shared" si="197"/>
        <v>204.64999999999998</v>
      </c>
      <c r="T330" s="42">
        <f t="shared" si="198"/>
        <v>-0.0007199999999993878</v>
      </c>
      <c r="U330" s="42">
        <f t="shared" si="199"/>
        <v>-0.06120000000000125</v>
      </c>
      <c r="V330" s="66">
        <f t="shared" si="200"/>
        <v>1.200000000000017</v>
      </c>
    </row>
    <row r="331" spans="1:22" ht="12.75">
      <c r="A331" s="170"/>
      <c r="B331" s="29">
        <v>77</v>
      </c>
      <c r="C331" s="57" t="s">
        <v>117</v>
      </c>
      <c r="D331" s="41">
        <v>40</v>
      </c>
      <c r="E331" s="41">
        <v>1991</v>
      </c>
      <c r="F331" s="41">
        <v>2250</v>
      </c>
      <c r="G331" s="41">
        <v>2250</v>
      </c>
      <c r="H331" s="42">
        <v>10.266</v>
      </c>
      <c r="I331" s="42">
        <f t="shared" si="186"/>
        <v>10.266</v>
      </c>
      <c r="J331" s="117">
        <v>6.3555600000000005</v>
      </c>
      <c r="K331" s="42">
        <f t="shared" si="193"/>
        <v>6.543</v>
      </c>
      <c r="L331" s="42">
        <f t="shared" si="194"/>
        <v>6.6705000000000005</v>
      </c>
      <c r="M331" s="118">
        <v>73</v>
      </c>
      <c r="N331" s="43">
        <f>M331*0.051</f>
        <v>3.723</v>
      </c>
      <c r="O331" s="117">
        <v>70.5</v>
      </c>
      <c r="P331" s="42">
        <f>O331*0.051</f>
        <v>3.5955</v>
      </c>
      <c r="Q331" s="44">
        <f t="shared" si="195"/>
        <v>158.889</v>
      </c>
      <c r="R331" s="44">
        <f t="shared" si="196"/>
        <v>163.575</v>
      </c>
      <c r="S331" s="44">
        <f t="shared" si="197"/>
        <v>166.76250000000002</v>
      </c>
      <c r="T331" s="42">
        <f t="shared" si="198"/>
        <v>0.31494</v>
      </c>
      <c r="U331" s="42">
        <f t="shared" si="199"/>
        <v>0.12749999999999995</v>
      </c>
      <c r="V331" s="66">
        <f t="shared" si="200"/>
        <v>-2.5</v>
      </c>
    </row>
    <row r="332" spans="1:22" ht="12.75">
      <c r="A332" s="170"/>
      <c r="B332" s="29">
        <v>78</v>
      </c>
      <c r="C332" s="57" t="s">
        <v>118</v>
      </c>
      <c r="D332" s="41">
        <v>40</v>
      </c>
      <c r="E332" s="41">
        <v>1991</v>
      </c>
      <c r="F332" s="41">
        <v>2250</v>
      </c>
      <c r="G332" s="41">
        <v>2250</v>
      </c>
      <c r="H332" s="42">
        <v>9.38</v>
      </c>
      <c r="I332" s="42">
        <f t="shared" si="186"/>
        <v>9.38</v>
      </c>
      <c r="J332" s="117">
        <v>5.096</v>
      </c>
      <c r="K332" s="42">
        <f t="shared" si="193"/>
        <v>5.5550000000000015</v>
      </c>
      <c r="L332" s="42">
        <f t="shared" si="194"/>
        <v>5.096000000000001</v>
      </c>
      <c r="M332" s="118">
        <v>75</v>
      </c>
      <c r="N332" s="43">
        <f>M332*0.051</f>
        <v>3.8249999999999997</v>
      </c>
      <c r="O332" s="117">
        <v>84</v>
      </c>
      <c r="P332" s="42">
        <f>O332*0.051</f>
        <v>4.284</v>
      </c>
      <c r="Q332" s="44">
        <f t="shared" si="195"/>
        <v>127.4</v>
      </c>
      <c r="R332" s="44">
        <f t="shared" si="196"/>
        <v>138.87500000000006</v>
      </c>
      <c r="S332" s="44">
        <f t="shared" si="197"/>
        <v>127.40000000000002</v>
      </c>
      <c r="T332" s="42">
        <f t="shared" si="198"/>
        <v>0</v>
      </c>
      <c r="U332" s="42">
        <f t="shared" si="199"/>
        <v>-0.4590000000000001</v>
      </c>
      <c r="V332" s="66">
        <f t="shared" si="200"/>
        <v>9</v>
      </c>
    </row>
    <row r="333" spans="1:22" ht="12.75">
      <c r="A333" s="170"/>
      <c r="B333" s="29">
        <v>79</v>
      </c>
      <c r="C333" s="57" t="s">
        <v>119</v>
      </c>
      <c r="D333" s="41">
        <v>20</v>
      </c>
      <c r="E333" s="41">
        <v>1982</v>
      </c>
      <c r="F333" s="41">
        <v>1046</v>
      </c>
      <c r="G333" s="41">
        <v>1046</v>
      </c>
      <c r="H333" s="42">
        <v>4.9974</v>
      </c>
      <c r="I333" s="42">
        <f t="shared" si="186"/>
        <v>4.9974</v>
      </c>
      <c r="J333" s="117">
        <v>2.9523</v>
      </c>
      <c r="K333" s="42">
        <f t="shared" si="193"/>
        <v>2.9574</v>
      </c>
      <c r="L333" s="42">
        <f t="shared" si="194"/>
        <v>2.9522999999999997</v>
      </c>
      <c r="M333" s="118">
        <v>40</v>
      </c>
      <c r="N333" s="43">
        <f>M333*0.051</f>
        <v>2.04</v>
      </c>
      <c r="O333" s="117">
        <v>40.1</v>
      </c>
      <c r="P333" s="42">
        <f>O333*0.051</f>
        <v>2.0451</v>
      </c>
      <c r="Q333" s="44">
        <f t="shared" si="195"/>
        <v>147.615</v>
      </c>
      <c r="R333" s="44">
        <f t="shared" si="196"/>
        <v>147.86999999999998</v>
      </c>
      <c r="S333" s="44">
        <f t="shared" si="197"/>
        <v>147.61499999999998</v>
      </c>
      <c r="T333" s="42">
        <f t="shared" si="198"/>
        <v>0</v>
      </c>
      <c r="U333" s="42">
        <f t="shared" si="199"/>
        <v>-0.0051000000000001044</v>
      </c>
      <c r="V333" s="66">
        <f t="shared" si="200"/>
        <v>0.10000000000000142</v>
      </c>
    </row>
    <row r="334" spans="1:22" ht="12.75">
      <c r="A334" s="170"/>
      <c r="B334" s="29">
        <v>80</v>
      </c>
      <c r="C334" s="57" t="s">
        <v>389</v>
      </c>
      <c r="D334" s="41">
        <v>45</v>
      </c>
      <c r="E334" s="41">
        <v>1967</v>
      </c>
      <c r="F334" s="41">
        <v>1915.37</v>
      </c>
      <c r="G334" s="41">
        <v>1915.37</v>
      </c>
      <c r="H334" s="44">
        <v>10.94</v>
      </c>
      <c r="I334" s="44">
        <v>3.82</v>
      </c>
      <c r="J334" s="44">
        <v>7.12</v>
      </c>
      <c r="K334" s="44">
        <f>H334-N334</f>
        <v>7.718</v>
      </c>
      <c r="L334" s="44">
        <f>H334-P334</f>
        <v>7.12193</v>
      </c>
      <c r="M334" s="44">
        <v>60</v>
      </c>
      <c r="N334" s="44">
        <f>M334*0.0537</f>
        <v>3.222</v>
      </c>
      <c r="O334" s="44">
        <v>71.1</v>
      </c>
      <c r="P334" s="44">
        <f>O334*0.0537</f>
        <v>3.8180699999999996</v>
      </c>
      <c r="Q334" s="44">
        <f t="shared" si="195"/>
        <v>158.22222222222223</v>
      </c>
      <c r="R334" s="44">
        <f t="shared" si="196"/>
        <v>171.51111111111112</v>
      </c>
      <c r="S334" s="44">
        <f t="shared" si="197"/>
        <v>158.2651111111111</v>
      </c>
      <c r="T334" s="42">
        <f t="shared" si="198"/>
        <v>0.0019299999999997652</v>
      </c>
      <c r="U334" s="42">
        <f t="shared" si="199"/>
        <v>-0.5960699999999997</v>
      </c>
      <c r="V334" s="135">
        <f t="shared" si="200"/>
        <v>11.099999999999994</v>
      </c>
    </row>
    <row r="335" spans="1:22" ht="12.75">
      <c r="A335" s="170"/>
      <c r="B335" s="29">
        <v>81</v>
      </c>
      <c r="C335" s="57" t="s">
        <v>150</v>
      </c>
      <c r="D335" s="41">
        <v>43</v>
      </c>
      <c r="E335" s="41">
        <v>1973</v>
      </c>
      <c r="F335" s="41">
        <v>1889.94</v>
      </c>
      <c r="G335" s="41">
        <v>1810.1</v>
      </c>
      <c r="H335" s="44">
        <v>10.41</v>
      </c>
      <c r="I335" s="44">
        <v>3.03</v>
      </c>
      <c r="J335" s="44">
        <v>6.88</v>
      </c>
      <c r="K335" s="44">
        <f>H335-N335</f>
        <v>7.0806000000000004</v>
      </c>
      <c r="L335" s="44">
        <f>H335-P335</f>
        <v>7.3759500000000005</v>
      </c>
      <c r="M335" s="44">
        <v>62</v>
      </c>
      <c r="N335" s="44">
        <f>M335*0.0537</f>
        <v>3.3293999999999997</v>
      </c>
      <c r="O335" s="44">
        <v>56.5</v>
      </c>
      <c r="P335" s="44">
        <f>O335*0.0537</f>
        <v>3.0340499999999997</v>
      </c>
      <c r="Q335" s="44">
        <f t="shared" si="195"/>
        <v>160</v>
      </c>
      <c r="R335" s="44">
        <f t="shared" si="196"/>
        <v>164.66511627906976</v>
      </c>
      <c r="S335" s="44">
        <f t="shared" si="197"/>
        <v>171.53372093023256</v>
      </c>
      <c r="T335" s="42">
        <f t="shared" si="198"/>
        <v>0.49595000000000056</v>
      </c>
      <c r="U335" s="42">
        <f t="shared" si="199"/>
        <v>0.29535</v>
      </c>
      <c r="V335" s="135">
        <f t="shared" si="200"/>
        <v>-5.5</v>
      </c>
    </row>
    <row r="336" spans="1:22" ht="12.75">
      <c r="A336" s="170"/>
      <c r="B336" s="29">
        <v>82</v>
      </c>
      <c r="C336" s="57" t="s">
        <v>391</v>
      </c>
      <c r="D336" s="41">
        <v>19</v>
      </c>
      <c r="E336" s="41">
        <v>1981</v>
      </c>
      <c r="F336" s="41">
        <v>1053.79</v>
      </c>
      <c r="G336" s="41">
        <v>1006.41</v>
      </c>
      <c r="H336" s="44">
        <v>4.56</v>
      </c>
      <c r="I336" s="44">
        <v>1.29</v>
      </c>
      <c r="J336" s="44">
        <v>3.04</v>
      </c>
      <c r="K336" s="44">
        <f>H336-N336</f>
        <v>3.0563999999999996</v>
      </c>
      <c r="L336" s="44">
        <f>H336-P336</f>
        <v>3.2711999999999994</v>
      </c>
      <c r="M336" s="44">
        <v>28</v>
      </c>
      <c r="N336" s="44">
        <f>M336*0.0537</f>
        <v>1.5036</v>
      </c>
      <c r="O336" s="44">
        <v>24</v>
      </c>
      <c r="P336" s="44">
        <f>O336*0.0537</f>
        <v>1.2888</v>
      </c>
      <c r="Q336" s="44">
        <f t="shared" si="195"/>
        <v>160</v>
      </c>
      <c r="R336" s="44">
        <f t="shared" si="196"/>
        <v>160.86315789473682</v>
      </c>
      <c r="S336" s="44">
        <f t="shared" si="197"/>
        <v>172.16842105263154</v>
      </c>
      <c r="T336" s="42">
        <f t="shared" si="198"/>
        <v>0.2311999999999994</v>
      </c>
      <c r="U336" s="42">
        <f t="shared" si="199"/>
        <v>0.2148000000000001</v>
      </c>
      <c r="V336" s="135">
        <f t="shared" si="200"/>
        <v>-4</v>
      </c>
    </row>
    <row r="337" spans="1:22" ht="12.75">
      <c r="A337" s="170"/>
      <c r="B337" s="29">
        <v>83</v>
      </c>
      <c r="C337" s="57" t="s">
        <v>218</v>
      </c>
      <c r="D337" s="41">
        <v>11</v>
      </c>
      <c r="E337" s="41">
        <v>1961</v>
      </c>
      <c r="F337" s="41">
        <v>524.32</v>
      </c>
      <c r="G337" s="41">
        <v>474.9</v>
      </c>
      <c r="H337" s="43">
        <v>1.075</v>
      </c>
      <c r="I337" s="42">
        <f aca="true" t="shared" si="201" ref="I337:I343">H337</f>
        <v>1.075</v>
      </c>
      <c r="J337" s="43">
        <v>0.11</v>
      </c>
      <c r="K337" s="42">
        <f aca="true" t="shared" si="202" ref="K337:K353">I337-N337</f>
        <v>0.259</v>
      </c>
      <c r="L337" s="42">
        <f aca="true" t="shared" si="203" ref="L337:L353">I337-P337</f>
        <v>0.361</v>
      </c>
      <c r="M337" s="42">
        <v>16</v>
      </c>
      <c r="N337" s="43">
        <f aca="true" t="shared" si="204" ref="N337:N353">M337*0.051</f>
        <v>0.816</v>
      </c>
      <c r="O337" s="43">
        <v>14</v>
      </c>
      <c r="P337" s="42">
        <f aca="true" t="shared" si="205" ref="P337:P345">O337*0.051</f>
        <v>0.714</v>
      </c>
      <c r="Q337" s="44">
        <f t="shared" si="195"/>
        <v>10</v>
      </c>
      <c r="R337" s="44">
        <f t="shared" si="196"/>
        <v>23.545454545454547</v>
      </c>
      <c r="S337" s="44">
        <f t="shared" si="197"/>
        <v>32.81818181818182</v>
      </c>
      <c r="T337" s="42">
        <f t="shared" si="198"/>
        <v>0.251</v>
      </c>
      <c r="U337" s="42">
        <f t="shared" si="199"/>
        <v>0.10199999999999998</v>
      </c>
      <c r="V337" s="66">
        <f t="shared" si="200"/>
        <v>-2</v>
      </c>
    </row>
    <row r="338" spans="1:22" ht="12.75">
      <c r="A338" s="170"/>
      <c r="B338" s="29">
        <v>84</v>
      </c>
      <c r="C338" s="57" t="s">
        <v>219</v>
      </c>
      <c r="D338" s="41">
        <v>22</v>
      </c>
      <c r="E338" s="41">
        <v>1986</v>
      </c>
      <c r="F338" s="41">
        <v>1160.21</v>
      </c>
      <c r="G338" s="41">
        <v>1097.3</v>
      </c>
      <c r="H338" s="43">
        <v>4.341</v>
      </c>
      <c r="I338" s="42">
        <f t="shared" si="201"/>
        <v>4.341</v>
      </c>
      <c r="J338" s="43">
        <v>2.352</v>
      </c>
      <c r="K338" s="42">
        <f t="shared" si="202"/>
        <v>2.4030000000000005</v>
      </c>
      <c r="L338" s="42">
        <f t="shared" si="203"/>
        <v>2.3520000000000003</v>
      </c>
      <c r="M338" s="42">
        <v>38</v>
      </c>
      <c r="N338" s="43">
        <f t="shared" si="204"/>
        <v>1.938</v>
      </c>
      <c r="O338" s="43">
        <v>39</v>
      </c>
      <c r="P338" s="42">
        <f t="shared" si="205"/>
        <v>1.9889999999999999</v>
      </c>
      <c r="Q338" s="44">
        <f t="shared" si="195"/>
        <v>106.9090909090909</v>
      </c>
      <c r="R338" s="44">
        <f t="shared" si="196"/>
        <v>109.22727272727275</v>
      </c>
      <c r="S338" s="44">
        <f t="shared" si="197"/>
        <v>106.90909090909093</v>
      </c>
      <c r="T338" s="42">
        <f t="shared" si="198"/>
        <v>0</v>
      </c>
      <c r="U338" s="42">
        <f t="shared" si="199"/>
        <v>-0.050999999999999934</v>
      </c>
      <c r="V338" s="66">
        <f t="shared" si="200"/>
        <v>1</v>
      </c>
    </row>
    <row r="339" spans="1:22" ht="12.75">
      <c r="A339" s="170"/>
      <c r="B339" s="29">
        <v>85</v>
      </c>
      <c r="C339" s="57" t="s">
        <v>232</v>
      </c>
      <c r="D339" s="41">
        <v>37</v>
      </c>
      <c r="E339" s="41">
        <v>1986</v>
      </c>
      <c r="F339" s="42">
        <v>2244.37</v>
      </c>
      <c r="G339" s="42">
        <v>2244.37</v>
      </c>
      <c r="H339" s="43">
        <v>11.043</v>
      </c>
      <c r="I339" s="42">
        <f t="shared" si="201"/>
        <v>11.043</v>
      </c>
      <c r="J339" s="42">
        <v>5.92</v>
      </c>
      <c r="K339" s="42">
        <f t="shared" si="202"/>
        <v>5.994</v>
      </c>
      <c r="L339" s="42">
        <f t="shared" si="203"/>
        <v>7.167</v>
      </c>
      <c r="M339" s="42">
        <v>99</v>
      </c>
      <c r="N339" s="43">
        <f t="shared" si="204"/>
        <v>5.0489999999999995</v>
      </c>
      <c r="O339" s="42">
        <v>76</v>
      </c>
      <c r="P339" s="42">
        <f t="shared" si="205"/>
        <v>3.876</v>
      </c>
      <c r="Q339" s="44">
        <f t="shared" si="195"/>
        <v>160</v>
      </c>
      <c r="R339" s="44">
        <f t="shared" si="196"/>
        <v>162</v>
      </c>
      <c r="S339" s="44">
        <f t="shared" si="197"/>
        <v>193.7027027027027</v>
      </c>
      <c r="T339" s="42">
        <f t="shared" si="198"/>
        <v>1.2469999999999999</v>
      </c>
      <c r="U339" s="42">
        <f t="shared" si="199"/>
        <v>1.1729999999999996</v>
      </c>
      <c r="V339" s="66">
        <f t="shared" si="200"/>
        <v>-23</v>
      </c>
    </row>
    <row r="340" spans="1:22" ht="12.75">
      <c r="A340" s="170"/>
      <c r="B340" s="29">
        <v>86</v>
      </c>
      <c r="C340" s="129" t="s">
        <v>170</v>
      </c>
      <c r="D340" s="130">
        <v>55</v>
      </c>
      <c r="E340" s="41">
        <v>1981</v>
      </c>
      <c r="F340" s="131">
        <v>2732.23</v>
      </c>
      <c r="G340" s="131">
        <v>2732.23</v>
      </c>
      <c r="H340" s="132">
        <v>14.399987</v>
      </c>
      <c r="I340" s="42">
        <f t="shared" si="201"/>
        <v>14.399987</v>
      </c>
      <c r="J340" s="44">
        <v>8.870000000000001</v>
      </c>
      <c r="K340" s="42">
        <f t="shared" si="202"/>
        <v>9.962987</v>
      </c>
      <c r="L340" s="42">
        <f t="shared" si="203"/>
        <v>9.784486999999999</v>
      </c>
      <c r="M340" s="44" t="s">
        <v>462</v>
      </c>
      <c r="N340" s="43">
        <f t="shared" si="204"/>
        <v>4.436999999999999</v>
      </c>
      <c r="O340" s="44">
        <v>90.5</v>
      </c>
      <c r="P340" s="42">
        <f t="shared" si="205"/>
        <v>4.6155</v>
      </c>
      <c r="Q340" s="44">
        <f t="shared" si="195"/>
        <v>161.2727272727273</v>
      </c>
      <c r="R340" s="44">
        <f t="shared" si="196"/>
        <v>181.14521818181817</v>
      </c>
      <c r="S340" s="44">
        <f t="shared" si="197"/>
        <v>177.89976363636362</v>
      </c>
      <c r="T340" s="42">
        <f t="shared" si="198"/>
        <v>0.9144869999999976</v>
      </c>
      <c r="U340" s="42">
        <f t="shared" si="199"/>
        <v>-0.17850000000000055</v>
      </c>
      <c r="V340" s="66">
        <f t="shared" si="200"/>
        <v>3.5</v>
      </c>
    </row>
    <row r="341" spans="1:22" ht="12.75">
      <c r="A341" s="170"/>
      <c r="B341" s="29">
        <v>87</v>
      </c>
      <c r="C341" s="129" t="s">
        <v>463</v>
      </c>
      <c r="D341" s="130">
        <v>12</v>
      </c>
      <c r="E341" s="41">
        <v>1990</v>
      </c>
      <c r="F341" s="131">
        <v>740.65</v>
      </c>
      <c r="G341" s="131">
        <v>740.65</v>
      </c>
      <c r="H341" s="132">
        <v>3.1539960000000002</v>
      </c>
      <c r="I341" s="42">
        <f t="shared" si="201"/>
        <v>3.1539960000000002</v>
      </c>
      <c r="J341" s="44">
        <v>1.92</v>
      </c>
      <c r="K341" s="42">
        <f t="shared" si="202"/>
        <v>1.9809960000000004</v>
      </c>
      <c r="L341" s="42">
        <f t="shared" si="203"/>
        <v>2.1849960000000004</v>
      </c>
      <c r="M341" s="42" t="s">
        <v>464</v>
      </c>
      <c r="N341" s="43">
        <f t="shared" si="204"/>
        <v>1.1729999999999998</v>
      </c>
      <c r="O341" s="43">
        <v>19</v>
      </c>
      <c r="P341" s="42">
        <f t="shared" si="205"/>
        <v>0.969</v>
      </c>
      <c r="Q341" s="44">
        <f t="shared" si="195"/>
        <v>160</v>
      </c>
      <c r="R341" s="44">
        <f t="shared" si="196"/>
        <v>165.08300000000003</v>
      </c>
      <c r="S341" s="44">
        <f t="shared" si="197"/>
        <v>182.08300000000006</v>
      </c>
      <c r="T341" s="42">
        <f t="shared" si="198"/>
        <v>0.26499600000000045</v>
      </c>
      <c r="U341" s="42">
        <f t="shared" si="199"/>
        <v>0.20399999999999985</v>
      </c>
      <c r="V341" s="66">
        <f t="shared" si="200"/>
        <v>-4</v>
      </c>
    </row>
    <row r="342" spans="1:22" ht="12.75">
      <c r="A342" s="170"/>
      <c r="B342" s="29">
        <v>88</v>
      </c>
      <c r="C342" s="129" t="s">
        <v>168</v>
      </c>
      <c r="D342" s="130">
        <v>54</v>
      </c>
      <c r="E342" s="41">
        <v>1977</v>
      </c>
      <c r="F342" s="131">
        <v>2732.84</v>
      </c>
      <c r="G342" s="131">
        <v>2695.83</v>
      </c>
      <c r="H342" s="132">
        <v>13.90347</v>
      </c>
      <c r="I342" s="42">
        <f t="shared" si="201"/>
        <v>13.90347</v>
      </c>
      <c r="J342" s="44">
        <v>8.64</v>
      </c>
      <c r="K342" s="42">
        <f t="shared" si="202"/>
        <v>9.61947</v>
      </c>
      <c r="L342" s="42">
        <f t="shared" si="203"/>
        <v>10.61397</v>
      </c>
      <c r="M342" s="42" t="s">
        <v>424</v>
      </c>
      <c r="N342" s="43">
        <f t="shared" si="204"/>
        <v>4.284</v>
      </c>
      <c r="O342" s="43">
        <v>64.5</v>
      </c>
      <c r="P342" s="42">
        <f t="shared" si="205"/>
        <v>3.2895</v>
      </c>
      <c r="Q342" s="44">
        <f t="shared" si="195"/>
        <v>160</v>
      </c>
      <c r="R342" s="44">
        <f t="shared" si="196"/>
        <v>178.13833333333332</v>
      </c>
      <c r="S342" s="44">
        <f t="shared" si="197"/>
        <v>196.55499999999998</v>
      </c>
      <c r="T342" s="42">
        <f t="shared" si="198"/>
        <v>1.9739699999999996</v>
      </c>
      <c r="U342" s="42">
        <f t="shared" si="199"/>
        <v>0.9944999999999999</v>
      </c>
      <c r="V342" s="66">
        <f t="shared" si="200"/>
        <v>-19.5</v>
      </c>
    </row>
    <row r="343" spans="1:22" ht="12.75">
      <c r="A343" s="170"/>
      <c r="B343" s="29">
        <v>89</v>
      </c>
      <c r="C343" s="129" t="s">
        <v>172</v>
      </c>
      <c r="D343" s="130">
        <v>18</v>
      </c>
      <c r="E343" s="41">
        <v>1983</v>
      </c>
      <c r="F343" s="131">
        <v>1153.81</v>
      </c>
      <c r="G343" s="131">
        <v>1153.81</v>
      </c>
      <c r="H343" s="132">
        <v>5.2000020000000005</v>
      </c>
      <c r="I343" s="42">
        <f t="shared" si="201"/>
        <v>5.2000020000000005</v>
      </c>
      <c r="J343" s="44">
        <v>2.88</v>
      </c>
      <c r="K343" s="42">
        <f t="shared" si="202"/>
        <v>2.9050020000000005</v>
      </c>
      <c r="L343" s="42">
        <f t="shared" si="203"/>
        <v>3.8230020000000007</v>
      </c>
      <c r="M343" s="42" t="s">
        <v>468</v>
      </c>
      <c r="N343" s="43">
        <f t="shared" si="204"/>
        <v>2.295</v>
      </c>
      <c r="O343" s="43">
        <v>27</v>
      </c>
      <c r="P343" s="42">
        <f t="shared" si="205"/>
        <v>1.377</v>
      </c>
      <c r="Q343" s="44">
        <f t="shared" si="195"/>
        <v>160</v>
      </c>
      <c r="R343" s="44">
        <f t="shared" si="196"/>
        <v>161.389</v>
      </c>
      <c r="S343" s="44">
        <f t="shared" si="197"/>
        <v>212.38900000000004</v>
      </c>
      <c r="T343" s="42">
        <f t="shared" si="198"/>
        <v>0.9430020000000008</v>
      </c>
      <c r="U343" s="42">
        <f t="shared" si="199"/>
        <v>0.9179999999999999</v>
      </c>
      <c r="V343" s="66">
        <f t="shared" si="200"/>
        <v>-18</v>
      </c>
    </row>
    <row r="344" spans="1:22" ht="12.75">
      <c r="A344" s="170"/>
      <c r="B344" s="29">
        <v>90</v>
      </c>
      <c r="C344" s="57" t="s">
        <v>494</v>
      </c>
      <c r="D344" s="41">
        <v>40</v>
      </c>
      <c r="E344" s="41">
        <v>1983</v>
      </c>
      <c r="F344" s="44">
        <v>2253.98</v>
      </c>
      <c r="G344" s="44">
        <v>2253.98</v>
      </c>
      <c r="H344" s="43">
        <v>12.1935</v>
      </c>
      <c r="I344" s="42">
        <v>12.1935</v>
      </c>
      <c r="J344" s="43">
        <v>6.48</v>
      </c>
      <c r="K344" s="42">
        <f t="shared" si="202"/>
        <v>7.221000000000001</v>
      </c>
      <c r="L344" s="42">
        <f t="shared" si="203"/>
        <v>7.221000000000001</v>
      </c>
      <c r="M344" s="42">
        <v>97.5</v>
      </c>
      <c r="N344" s="43">
        <f t="shared" si="204"/>
        <v>4.972499999999999</v>
      </c>
      <c r="O344" s="43">
        <v>97.5</v>
      </c>
      <c r="P344" s="42">
        <f t="shared" si="205"/>
        <v>4.972499999999999</v>
      </c>
      <c r="Q344" s="44">
        <f t="shared" si="195"/>
        <v>162</v>
      </c>
      <c r="R344" s="44">
        <f t="shared" si="196"/>
        <v>180.52500000000003</v>
      </c>
      <c r="S344" s="44">
        <f t="shared" si="197"/>
        <v>180.52500000000003</v>
      </c>
      <c r="T344" s="42">
        <f t="shared" si="198"/>
        <v>0.7410000000000005</v>
      </c>
      <c r="U344" s="42">
        <f t="shared" si="199"/>
        <v>0</v>
      </c>
      <c r="V344" s="66">
        <f t="shared" si="200"/>
        <v>0</v>
      </c>
    </row>
    <row r="345" spans="1:22" ht="12.75">
      <c r="A345" s="170"/>
      <c r="B345" s="29">
        <v>91</v>
      </c>
      <c r="C345" s="57" t="s">
        <v>498</v>
      </c>
      <c r="D345" s="41">
        <v>25</v>
      </c>
      <c r="E345" s="41">
        <v>1976</v>
      </c>
      <c r="F345" s="44">
        <v>1310.06</v>
      </c>
      <c r="G345" s="44">
        <v>1310.06</v>
      </c>
      <c r="H345" s="43">
        <v>6.229</v>
      </c>
      <c r="I345" s="42">
        <v>6.229000000000001</v>
      </c>
      <c r="J345" s="43">
        <v>4</v>
      </c>
      <c r="K345" s="42">
        <f t="shared" si="202"/>
        <v>4.189663000000001</v>
      </c>
      <c r="L345" s="42">
        <f t="shared" si="203"/>
        <v>4.189663000000001</v>
      </c>
      <c r="M345" s="42">
        <v>39.98700000000001</v>
      </c>
      <c r="N345" s="43">
        <f t="shared" si="204"/>
        <v>2.039337</v>
      </c>
      <c r="O345" s="43">
        <v>39.98700000000001</v>
      </c>
      <c r="P345" s="42">
        <f t="shared" si="205"/>
        <v>2.039337</v>
      </c>
      <c r="Q345" s="44">
        <f t="shared" si="195"/>
        <v>160</v>
      </c>
      <c r="R345" s="44">
        <f t="shared" si="196"/>
        <v>167.58652000000006</v>
      </c>
      <c r="S345" s="44">
        <f t="shared" si="197"/>
        <v>167.58652000000006</v>
      </c>
      <c r="T345" s="42">
        <f t="shared" si="198"/>
        <v>0.18966300000000125</v>
      </c>
      <c r="U345" s="42">
        <f t="shared" si="199"/>
        <v>0</v>
      </c>
      <c r="V345" s="66">
        <f t="shared" si="200"/>
        <v>0</v>
      </c>
    </row>
    <row r="346" spans="1:22" ht="12.75">
      <c r="A346" s="170"/>
      <c r="B346" s="29">
        <v>92</v>
      </c>
      <c r="C346" s="57" t="s">
        <v>306</v>
      </c>
      <c r="D346" s="41">
        <v>24</v>
      </c>
      <c r="E346" s="41">
        <v>1968</v>
      </c>
      <c r="F346" s="42">
        <v>1012.02</v>
      </c>
      <c r="G346" s="42">
        <v>1012.02</v>
      </c>
      <c r="H346" s="41">
        <v>4.852</v>
      </c>
      <c r="I346" s="41">
        <f aca="true" t="shared" si="206" ref="I346:I352">H346</f>
        <v>4.852</v>
      </c>
      <c r="J346" s="41">
        <v>3.786672</v>
      </c>
      <c r="K346" s="41">
        <f t="shared" si="202"/>
        <v>4.0921</v>
      </c>
      <c r="L346" s="41">
        <f t="shared" si="203"/>
        <v>3.1067500000000003</v>
      </c>
      <c r="M346" s="41">
        <v>14.9</v>
      </c>
      <c r="N346" s="41">
        <f t="shared" si="204"/>
        <v>0.7599</v>
      </c>
      <c r="O346" s="41">
        <v>32.5</v>
      </c>
      <c r="P346" s="41">
        <f>O346*0.0537</f>
        <v>1.74525</v>
      </c>
      <c r="Q346" s="42">
        <f t="shared" si="195"/>
        <v>157.778</v>
      </c>
      <c r="R346" s="42">
        <f t="shared" si="196"/>
        <v>170.5041666666667</v>
      </c>
      <c r="S346" s="42">
        <f t="shared" si="197"/>
        <v>129.44791666666669</v>
      </c>
      <c r="T346" s="42">
        <f t="shared" si="198"/>
        <v>-0.6799219999999995</v>
      </c>
      <c r="U346" s="42">
        <f t="shared" si="199"/>
        <v>-0.98535</v>
      </c>
      <c r="V346" s="135">
        <f t="shared" si="200"/>
        <v>17.6</v>
      </c>
    </row>
    <row r="347" spans="1:22" ht="12.75">
      <c r="A347" s="170"/>
      <c r="B347" s="29">
        <v>93</v>
      </c>
      <c r="C347" s="57" t="s">
        <v>187</v>
      </c>
      <c r="D347" s="41">
        <v>24</v>
      </c>
      <c r="E347" s="41">
        <v>1964</v>
      </c>
      <c r="F347" s="41">
        <v>1114.14</v>
      </c>
      <c r="G347" s="41">
        <v>954.2</v>
      </c>
      <c r="H347" s="41">
        <v>5.384</v>
      </c>
      <c r="I347" s="41">
        <f t="shared" si="206"/>
        <v>5.384</v>
      </c>
      <c r="J347" s="41">
        <v>3.84</v>
      </c>
      <c r="K347" s="41">
        <f t="shared" si="202"/>
        <v>3.8540000000000005</v>
      </c>
      <c r="L347" s="41">
        <f t="shared" si="203"/>
        <v>3.9050000000000002</v>
      </c>
      <c r="M347" s="41">
        <v>30</v>
      </c>
      <c r="N347" s="43">
        <f t="shared" si="204"/>
        <v>1.5299999999999998</v>
      </c>
      <c r="O347" s="43">
        <v>29</v>
      </c>
      <c r="P347" s="43">
        <f>O347*0.051</f>
        <v>1.4789999999999999</v>
      </c>
      <c r="Q347" s="42">
        <f t="shared" si="195"/>
        <v>160</v>
      </c>
      <c r="R347" s="42">
        <f t="shared" si="196"/>
        <v>160.58333333333334</v>
      </c>
      <c r="S347" s="42">
        <f t="shared" si="197"/>
        <v>162.70833333333334</v>
      </c>
      <c r="T347" s="42">
        <f t="shared" si="198"/>
        <v>0.06500000000000039</v>
      </c>
      <c r="U347" s="42">
        <f t="shared" si="199"/>
        <v>0.050999999999999934</v>
      </c>
      <c r="V347" s="135">
        <f t="shared" si="200"/>
        <v>-1</v>
      </c>
    </row>
    <row r="348" spans="1:22" ht="12.75">
      <c r="A348" s="170"/>
      <c r="B348" s="29">
        <v>94</v>
      </c>
      <c r="C348" s="57" t="s">
        <v>189</v>
      </c>
      <c r="D348" s="41">
        <v>27</v>
      </c>
      <c r="E348" s="41">
        <v>1969</v>
      </c>
      <c r="F348" s="41">
        <v>1664.94</v>
      </c>
      <c r="G348" s="41">
        <v>902.67</v>
      </c>
      <c r="H348" s="41">
        <v>5.649</v>
      </c>
      <c r="I348" s="41">
        <f t="shared" si="206"/>
        <v>5.649</v>
      </c>
      <c r="J348" s="41">
        <v>4</v>
      </c>
      <c r="K348" s="41">
        <f t="shared" si="202"/>
        <v>4.272</v>
      </c>
      <c r="L348" s="41">
        <f t="shared" si="203"/>
        <v>4.425</v>
      </c>
      <c r="M348" s="41">
        <v>27</v>
      </c>
      <c r="N348" s="43">
        <f t="shared" si="204"/>
        <v>1.377</v>
      </c>
      <c r="O348" s="43">
        <v>24</v>
      </c>
      <c r="P348" s="43">
        <f>O348*0.051</f>
        <v>1.224</v>
      </c>
      <c r="Q348" s="43">
        <f t="shared" si="195"/>
        <v>148.14814814814815</v>
      </c>
      <c r="R348" s="43">
        <f t="shared" si="196"/>
        <v>158.22222222222223</v>
      </c>
      <c r="S348" s="43">
        <f t="shared" si="197"/>
        <v>163.88888888888889</v>
      </c>
      <c r="T348" s="43">
        <f t="shared" si="198"/>
        <v>0.4249999999999998</v>
      </c>
      <c r="U348" s="43">
        <f t="shared" si="199"/>
        <v>0.15300000000000002</v>
      </c>
      <c r="V348" s="136">
        <f t="shared" si="200"/>
        <v>-3</v>
      </c>
    </row>
    <row r="349" spans="1:22" ht="12.75">
      <c r="A349" s="170"/>
      <c r="B349" s="29">
        <v>95</v>
      </c>
      <c r="C349" s="57" t="s">
        <v>592</v>
      </c>
      <c r="D349" s="41">
        <v>40</v>
      </c>
      <c r="E349" s="41">
        <v>1991</v>
      </c>
      <c r="F349" s="42">
        <v>2184.04</v>
      </c>
      <c r="G349" s="42">
        <v>2184.04</v>
      </c>
      <c r="H349" s="42">
        <v>10.99</v>
      </c>
      <c r="I349" s="42">
        <f t="shared" si="206"/>
        <v>10.99</v>
      </c>
      <c r="J349" s="83">
        <f>D349*0.16</f>
        <v>6.4</v>
      </c>
      <c r="K349" s="42">
        <f t="shared" si="202"/>
        <v>6.961</v>
      </c>
      <c r="L349" s="42">
        <f t="shared" si="203"/>
        <v>8.120740000000001</v>
      </c>
      <c r="M349" s="44">
        <v>79</v>
      </c>
      <c r="N349" s="43">
        <f t="shared" si="204"/>
        <v>4.029</v>
      </c>
      <c r="O349" s="43">
        <v>56.26</v>
      </c>
      <c r="P349" s="42">
        <f>O349*0.051</f>
        <v>2.8692599999999997</v>
      </c>
      <c r="Q349" s="44">
        <f t="shared" si="195"/>
        <v>160</v>
      </c>
      <c r="R349" s="44">
        <f t="shared" si="196"/>
        <v>174.025</v>
      </c>
      <c r="S349" s="44">
        <v>160</v>
      </c>
      <c r="T349" s="42">
        <f t="shared" si="198"/>
        <v>1.720740000000001</v>
      </c>
      <c r="U349" s="42">
        <f t="shared" si="199"/>
        <v>1.1597400000000002</v>
      </c>
      <c r="V349" s="66">
        <f t="shared" si="200"/>
        <v>-22.740000000000002</v>
      </c>
    </row>
    <row r="350" spans="1:22" ht="12.75">
      <c r="A350" s="170"/>
      <c r="B350" s="29">
        <v>96</v>
      </c>
      <c r="C350" s="57" t="s">
        <v>621</v>
      </c>
      <c r="D350" s="41">
        <v>116</v>
      </c>
      <c r="E350" s="41">
        <v>1974</v>
      </c>
      <c r="F350" s="42"/>
      <c r="G350" s="42">
        <v>4410.75</v>
      </c>
      <c r="H350" s="42">
        <v>8.4</v>
      </c>
      <c r="I350" s="42">
        <f t="shared" si="206"/>
        <v>8.4</v>
      </c>
      <c r="J350" s="42">
        <v>0.99</v>
      </c>
      <c r="K350" s="42">
        <f t="shared" si="202"/>
        <v>1.7700000000000005</v>
      </c>
      <c r="L350" s="42">
        <f t="shared" si="203"/>
        <v>5.493</v>
      </c>
      <c r="M350" s="44">
        <v>130</v>
      </c>
      <c r="N350" s="43">
        <f t="shared" si="204"/>
        <v>6.63</v>
      </c>
      <c r="O350" s="44">
        <v>57</v>
      </c>
      <c r="P350" s="42">
        <f>O350*0.051</f>
        <v>2.907</v>
      </c>
      <c r="Q350" s="44">
        <f t="shared" si="195"/>
        <v>8.53448275862069</v>
      </c>
      <c r="R350" s="44">
        <f t="shared" si="196"/>
        <v>15.258620689655176</v>
      </c>
      <c r="S350" s="44">
        <f aca="true" t="shared" si="207" ref="S350:S355">L350*1000/D350</f>
        <v>47.35344827586207</v>
      </c>
      <c r="T350" s="42">
        <f t="shared" si="198"/>
        <v>4.503</v>
      </c>
      <c r="U350" s="42">
        <f t="shared" si="199"/>
        <v>3.723</v>
      </c>
      <c r="V350" s="66">
        <f t="shared" si="200"/>
        <v>-73</v>
      </c>
    </row>
    <row r="351" spans="1:22" ht="12.75">
      <c r="A351" s="170"/>
      <c r="B351" s="29">
        <v>97</v>
      </c>
      <c r="C351" s="151" t="s">
        <v>665</v>
      </c>
      <c r="D351" s="152">
        <v>35</v>
      </c>
      <c r="E351" s="152">
        <v>1965</v>
      </c>
      <c r="F351" s="42">
        <v>687.58</v>
      </c>
      <c r="G351" s="42">
        <v>687.58</v>
      </c>
      <c r="H351" s="41">
        <v>6.827</v>
      </c>
      <c r="I351" s="42">
        <f t="shared" si="206"/>
        <v>6.827</v>
      </c>
      <c r="J351" s="41">
        <v>0.750295</v>
      </c>
      <c r="K351" s="42">
        <f t="shared" si="202"/>
        <v>1.064</v>
      </c>
      <c r="L351" s="42">
        <f t="shared" si="203"/>
        <v>0.5639529999999997</v>
      </c>
      <c r="M351" s="41">
        <v>113</v>
      </c>
      <c r="N351" s="43">
        <f t="shared" si="204"/>
        <v>5.763</v>
      </c>
      <c r="O351" s="41">
        <v>116.957</v>
      </c>
      <c r="P351" s="41">
        <v>6.263047</v>
      </c>
      <c r="Q351" s="44">
        <f t="shared" si="195"/>
        <v>21.437</v>
      </c>
      <c r="R351" s="44">
        <f t="shared" si="196"/>
        <v>30.4</v>
      </c>
      <c r="S351" s="44">
        <f t="shared" si="207"/>
        <v>16.11294285714285</v>
      </c>
      <c r="T351" s="42">
        <f t="shared" si="198"/>
        <v>-0.18634200000000034</v>
      </c>
      <c r="U351" s="42">
        <f t="shared" si="199"/>
        <v>-0.5000470000000004</v>
      </c>
      <c r="V351" s="66">
        <f t="shared" si="200"/>
        <v>3.9569999999999936</v>
      </c>
    </row>
    <row r="352" spans="1:22" ht="12.75">
      <c r="A352" s="170"/>
      <c r="B352" s="29">
        <v>98</v>
      </c>
      <c r="C352" s="57" t="s">
        <v>666</v>
      </c>
      <c r="D352" s="41">
        <v>4</v>
      </c>
      <c r="E352" s="41">
        <v>1963</v>
      </c>
      <c r="F352" s="42">
        <v>150.99</v>
      </c>
      <c r="G352" s="42">
        <v>150.99</v>
      </c>
      <c r="H352" s="41">
        <v>0.477</v>
      </c>
      <c r="I352" s="42">
        <f t="shared" si="206"/>
        <v>0.477</v>
      </c>
      <c r="J352" s="41">
        <v>0.04</v>
      </c>
      <c r="K352" s="42">
        <f t="shared" si="202"/>
        <v>0.069</v>
      </c>
      <c r="L352" s="42">
        <f t="shared" si="203"/>
        <v>0.04859999999999998</v>
      </c>
      <c r="M352" s="41">
        <v>8</v>
      </c>
      <c r="N352" s="43">
        <f t="shared" si="204"/>
        <v>0.408</v>
      </c>
      <c r="O352" s="41">
        <v>8</v>
      </c>
      <c r="P352" s="41">
        <v>0.4284</v>
      </c>
      <c r="Q352" s="44">
        <f t="shared" si="195"/>
        <v>10</v>
      </c>
      <c r="R352" s="44">
        <f t="shared" si="196"/>
        <v>17.25</v>
      </c>
      <c r="S352" s="44">
        <f t="shared" si="207"/>
        <v>12.149999999999995</v>
      </c>
      <c r="T352" s="42">
        <f t="shared" si="198"/>
        <v>0.008599999999999976</v>
      </c>
      <c r="U352" s="42">
        <f t="shared" si="199"/>
        <v>-0.02040000000000003</v>
      </c>
      <c r="V352" s="66">
        <f t="shared" si="200"/>
        <v>0</v>
      </c>
    </row>
    <row r="353" spans="1:22" ht="12.75">
      <c r="A353" s="169" t="s">
        <v>318</v>
      </c>
      <c r="B353" s="29">
        <v>1</v>
      </c>
      <c r="C353" s="58" t="s">
        <v>87</v>
      </c>
      <c r="D353" s="45">
        <v>72</v>
      </c>
      <c r="E353" s="45">
        <v>1976</v>
      </c>
      <c r="F353" s="45">
        <v>3781</v>
      </c>
      <c r="G353" s="45">
        <v>3781</v>
      </c>
      <c r="H353" s="35">
        <v>16.261</v>
      </c>
      <c r="I353" s="119">
        <f>+H353</f>
        <v>16.261</v>
      </c>
      <c r="J353" s="119">
        <v>11.52</v>
      </c>
      <c r="K353" s="35">
        <f t="shared" si="202"/>
        <v>10.192</v>
      </c>
      <c r="L353" s="35">
        <f t="shared" si="203"/>
        <v>12.3799</v>
      </c>
      <c r="M353" s="120">
        <v>119</v>
      </c>
      <c r="N353" s="36">
        <f t="shared" si="204"/>
        <v>6.069</v>
      </c>
      <c r="O353" s="119">
        <v>76.10000000000001</v>
      </c>
      <c r="P353" s="35">
        <f>O353*0.051</f>
        <v>3.8811</v>
      </c>
      <c r="Q353" s="46">
        <f t="shared" si="195"/>
        <v>160</v>
      </c>
      <c r="R353" s="46">
        <f t="shared" si="196"/>
        <v>141.55555555555554</v>
      </c>
      <c r="S353" s="46">
        <f t="shared" si="207"/>
        <v>171.94305555555556</v>
      </c>
      <c r="T353" s="35">
        <f t="shared" si="198"/>
        <v>0.8598999999999997</v>
      </c>
      <c r="U353" s="35">
        <f t="shared" si="199"/>
        <v>2.1879</v>
      </c>
      <c r="V353" s="68">
        <f t="shared" si="200"/>
        <v>-42.89999999999999</v>
      </c>
    </row>
    <row r="354" spans="1:22" ht="12.75">
      <c r="A354" s="169"/>
      <c r="B354" s="29">
        <v>2</v>
      </c>
      <c r="C354" s="58" t="s">
        <v>145</v>
      </c>
      <c r="D354" s="45">
        <v>60</v>
      </c>
      <c r="E354" s="45">
        <v>1989</v>
      </c>
      <c r="F354" s="45">
        <v>2434.08</v>
      </c>
      <c r="G354" s="45">
        <v>2362.11</v>
      </c>
      <c r="H354" s="46">
        <v>8.43</v>
      </c>
      <c r="I354" s="46">
        <v>4.08</v>
      </c>
      <c r="J354" s="46">
        <v>4.13</v>
      </c>
      <c r="K354" s="46">
        <f>H354-N354</f>
        <v>3.8655</v>
      </c>
      <c r="L354" s="46">
        <f>H354-P354</f>
        <v>4.3488</v>
      </c>
      <c r="M354" s="46">
        <v>85</v>
      </c>
      <c r="N354" s="46">
        <f>M354*0.0537</f>
        <v>4.5645</v>
      </c>
      <c r="O354" s="46">
        <v>76</v>
      </c>
      <c r="P354" s="46">
        <f>O354*0.0537</f>
        <v>4.0812</v>
      </c>
      <c r="Q354" s="46">
        <f t="shared" si="195"/>
        <v>68.83333333333333</v>
      </c>
      <c r="R354" s="46">
        <f t="shared" si="196"/>
        <v>64.425</v>
      </c>
      <c r="S354" s="46">
        <f t="shared" si="207"/>
        <v>72.48</v>
      </c>
      <c r="T354" s="35">
        <f t="shared" si="198"/>
        <v>0.21879999999999988</v>
      </c>
      <c r="U354" s="35">
        <f t="shared" si="199"/>
        <v>0.48329999999999984</v>
      </c>
      <c r="V354" s="153">
        <f t="shared" si="200"/>
        <v>-9</v>
      </c>
    </row>
    <row r="355" spans="1:22" ht="12.75">
      <c r="A355" s="169"/>
      <c r="B355" s="29">
        <v>3</v>
      </c>
      <c r="C355" s="58" t="s">
        <v>548</v>
      </c>
      <c r="D355" s="45">
        <v>24</v>
      </c>
      <c r="E355" s="45">
        <v>1969</v>
      </c>
      <c r="F355" s="35">
        <v>1314.12</v>
      </c>
      <c r="G355" s="35">
        <v>899.95</v>
      </c>
      <c r="H355" s="36">
        <v>3.206</v>
      </c>
      <c r="I355" s="36">
        <f>H355</f>
        <v>3.206</v>
      </c>
      <c r="J355" s="36">
        <v>1.47192</v>
      </c>
      <c r="K355" s="36">
        <f>I355-N355</f>
        <v>1.472</v>
      </c>
      <c r="L355" s="36">
        <f>I355-P355</f>
        <v>1.70354</v>
      </c>
      <c r="M355" s="35">
        <v>34</v>
      </c>
      <c r="N355" s="36">
        <f>M355*0.051</f>
        <v>1.734</v>
      </c>
      <c r="O355" s="35">
        <v>29.46</v>
      </c>
      <c r="P355" s="36">
        <f>O355*0.051</f>
        <v>1.50246</v>
      </c>
      <c r="Q355" s="35">
        <f>J355*1000/D355</f>
        <v>61.32999999999999</v>
      </c>
      <c r="R355" s="35">
        <f>K355*1000/D355</f>
        <v>61.333333333333336</v>
      </c>
      <c r="S355" s="35">
        <f t="shared" si="207"/>
        <v>70.98083333333334</v>
      </c>
      <c r="T355" s="36">
        <f>L355-J355</f>
        <v>0.23162000000000016</v>
      </c>
      <c r="U355" s="36">
        <f>N355-P355</f>
        <v>0.23154000000000008</v>
      </c>
      <c r="V355" s="153">
        <f>O355-M355</f>
        <v>-4.539999999999999</v>
      </c>
    </row>
    <row r="356" spans="1:22" ht="12.75">
      <c r="A356" s="169"/>
      <c r="B356" s="29">
        <v>4</v>
      </c>
      <c r="C356" s="58" t="s">
        <v>549</v>
      </c>
      <c r="D356" s="45">
        <v>30</v>
      </c>
      <c r="E356" s="45">
        <v>1988</v>
      </c>
      <c r="F356" s="35">
        <v>1500.41</v>
      </c>
      <c r="G356" s="35">
        <v>1433.19</v>
      </c>
      <c r="H356" s="36">
        <v>5.275</v>
      </c>
      <c r="I356" s="36">
        <f aca="true" t="shared" si="208" ref="I356:I365">H356</f>
        <v>5.275</v>
      </c>
      <c r="J356" s="36">
        <v>2.623</v>
      </c>
      <c r="K356" s="36">
        <f aca="true" t="shared" si="209" ref="K356:K385">I356-N356</f>
        <v>2.6230000000000007</v>
      </c>
      <c r="L356" s="36">
        <f aca="true" t="shared" si="210" ref="L356:L385">I356-P356</f>
        <v>3.261520000000001</v>
      </c>
      <c r="M356" s="35">
        <v>52</v>
      </c>
      <c r="N356" s="36">
        <f aca="true" t="shared" si="211" ref="N356:N363">M356*0.051</f>
        <v>2.6519999999999997</v>
      </c>
      <c r="O356" s="35">
        <v>39.48</v>
      </c>
      <c r="P356" s="36">
        <f aca="true" t="shared" si="212" ref="P356:P365">O356*0.051</f>
        <v>2.0134799999999995</v>
      </c>
      <c r="Q356" s="35">
        <f aca="true" t="shared" si="213" ref="Q356:Q365">J356*1000/D356</f>
        <v>87.43333333333334</v>
      </c>
      <c r="R356" s="35">
        <f aca="true" t="shared" si="214" ref="R356:R365">K356*1000/D356</f>
        <v>87.43333333333335</v>
      </c>
      <c r="S356" s="35">
        <f aca="true" t="shared" si="215" ref="S356:S365">L356*1000/D356</f>
        <v>108.71733333333336</v>
      </c>
      <c r="T356" s="36">
        <f aca="true" t="shared" si="216" ref="T356:T419">L356-J356</f>
        <v>0.6385200000000006</v>
      </c>
      <c r="U356" s="36">
        <f aca="true" t="shared" si="217" ref="U356:U419">N356-P356</f>
        <v>0.6385200000000002</v>
      </c>
      <c r="V356" s="153">
        <f aca="true" t="shared" si="218" ref="V356:V413">O356-M356</f>
        <v>-12.520000000000003</v>
      </c>
    </row>
    <row r="357" spans="1:22" ht="12.75">
      <c r="A357" s="169"/>
      <c r="B357" s="29">
        <v>5</v>
      </c>
      <c r="C357" s="58" t="s">
        <v>550</v>
      </c>
      <c r="D357" s="45">
        <v>45</v>
      </c>
      <c r="E357" s="45">
        <v>1980</v>
      </c>
      <c r="F357" s="35">
        <v>2342.44</v>
      </c>
      <c r="G357" s="35">
        <v>2342.44</v>
      </c>
      <c r="H357" s="36">
        <v>8.05</v>
      </c>
      <c r="I357" s="36">
        <f t="shared" si="208"/>
        <v>8.05</v>
      </c>
      <c r="J357" s="36">
        <v>3.97</v>
      </c>
      <c r="K357" s="36">
        <f t="shared" si="209"/>
        <v>3.9700000000000006</v>
      </c>
      <c r="L357" s="36">
        <f t="shared" si="210"/>
        <v>5.214400000000001</v>
      </c>
      <c r="M357" s="35">
        <v>80</v>
      </c>
      <c r="N357" s="36">
        <f t="shared" si="211"/>
        <v>4.08</v>
      </c>
      <c r="O357" s="35">
        <v>55.6</v>
      </c>
      <c r="P357" s="36">
        <f t="shared" si="212"/>
        <v>2.8356</v>
      </c>
      <c r="Q357" s="35">
        <f t="shared" si="213"/>
        <v>88.22222222222223</v>
      </c>
      <c r="R357" s="35">
        <f t="shared" si="214"/>
        <v>88.22222222222223</v>
      </c>
      <c r="S357" s="35">
        <f t="shared" si="215"/>
        <v>115.8755555555556</v>
      </c>
      <c r="T357" s="36">
        <f t="shared" si="216"/>
        <v>1.244400000000001</v>
      </c>
      <c r="U357" s="36">
        <f t="shared" si="217"/>
        <v>1.2444000000000002</v>
      </c>
      <c r="V357" s="153">
        <f t="shared" si="218"/>
        <v>-24.4</v>
      </c>
    </row>
    <row r="358" spans="1:22" ht="12.75">
      <c r="A358" s="169"/>
      <c r="B358" s="29">
        <v>6</v>
      </c>
      <c r="C358" s="58" t="s">
        <v>551</v>
      </c>
      <c r="D358" s="45">
        <v>54</v>
      </c>
      <c r="E358" s="45">
        <v>1983</v>
      </c>
      <c r="F358" s="35">
        <v>2447.35</v>
      </c>
      <c r="G358" s="35">
        <v>2213.77</v>
      </c>
      <c r="H358" s="36">
        <v>8.965</v>
      </c>
      <c r="I358" s="36">
        <f t="shared" si="208"/>
        <v>8.965</v>
      </c>
      <c r="J358" s="36">
        <v>4.935</v>
      </c>
      <c r="K358" s="36">
        <f t="shared" si="209"/>
        <v>4.936</v>
      </c>
      <c r="L358" s="36">
        <f t="shared" si="210"/>
        <v>6.0121</v>
      </c>
      <c r="M358" s="35">
        <v>79</v>
      </c>
      <c r="N358" s="36">
        <f>M358*0.051</f>
        <v>4.029</v>
      </c>
      <c r="O358" s="35">
        <v>57.9</v>
      </c>
      <c r="P358" s="36">
        <f t="shared" si="212"/>
        <v>2.9528999999999996</v>
      </c>
      <c r="Q358" s="35">
        <f t="shared" si="213"/>
        <v>91.38888888888889</v>
      </c>
      <c r="R358" s="35">
        <f t="shared" si="214"/>
        <v>91.4074074074074</v>
      </c>
      <c r="S358" s="35">
        <f t="shared" si="215"/>
        <v>111.3351851851852</v>
      </c>
      <c r="T358" s="36">
        <f t="shared" si="216"/>
        <v>1.0771000000000006</v>
      </c>
      <c r="U358" s="36">
        <f t="shared" si="217"/>
        <v>1.0761000000000003</v>
      </c>
      <c r="V358" s="153">
        <f t="shared" si="218"/>
        <v>-21.1</v>
      </c>
    </row>
    <row r="359" spans="1:22" ht="12.75">
      <c r="A359" s="169"/>
      <c r="B359" s="29">
        <v>7</v>
      </c>
      <c r="C359" s="58" t="s">
        <v>552</v>
      </c>
      <c r="D359" s="45">
        <v>75</v>
      </c>
      <c r="E359" s="45">
        <v>1976</v>
      </c>
      <c r="F359" s="35">
        <v>3969.47</v>
      </c>
      <c r="G359" s="35">
        <v>3969.47</v>
      </c>
      <c r="H359" s="36">
        <v>14.36</v>
      </c>
      <c r="I359" s="36">
        <f t="shared" si="208"/>
        <v>14.36</v>
      </c>
      <c r="J359" s="36">
        <v>6.8625</v>
      </c>
      <c r="K359" s="36">
        <f t="shared" si="209"/>
        <v>6.8629999999999995</v>
      </c>
      <c r="L359" s="36">
        <f t="shared" si="210"/>
        <v>8.030899999999999</v>
      </c>
      <c r="M359" s="35">
        <v>147</v>
      </c>
      <c r="N359" s="36">
        <f t="shared" si="211"/>
        <v>7.497</v>
      </c>
      <c r="O359" s="35">
        <v>124.1</v>
      </c>
      <c r="P359" s="36">
        <f t="shared" si="212"/>
        <v>6.3290999999999995</v>
      </c>
      <c r="Q359" s="35">
        <f t="shared" si="213"/>
        <v>91.5</v>
      </c>
      <c r="R359" s="35">
        <f t="shared" si="214"/>
        <v>91.50666666666666</v>
      </c>
      <c r="S359" s="35">
        <f t="shared" si="215"/>
        <v>107.07866666666665</v>
      </c>
      <c r="T359" s="36">
        <f t="shared" si="216"/>
        <v>1.1683999999999992</v>
      </c>
      <c r="U359" s="36">
        <f t="shared" si="217"/>
        <v>1.1679000000000004</v>
      </c>
      <c r="V359" s="153">
        <f t="shared" si="218"/>
        <v>-22.900000000000006</v>
      </c>
    </row>
    <row r="360" spans="1:22" ht="12.75">
      <c r="A360" s="169"/>
      <c r="B360" s="29">
        <v>8</v>
      </c>
      <c r="C360" s="106" t="s">
        <v>553</v>
      </c>
      <c r="D360" s="45">
        <v>48</v>
      </c>
      <c r="E360" s="45">
        <v>1970</v>
      </c>
      <c r="F360" s="35">
        <v>3019.2</v>
      </c>
      <c r="G360" s="35">
        <v>3019.2</v>
      </c>
      <c r="H360" s="36">
        <v>10.457</v>
      </c>
      <c r="I360" s="36">
        <f t="shared" si="208"/>
        <v>10.457</v>
      </c>
      <c r="J360" s="36">
        <v>4.44</v>
      </c>
      <c r="K360" s="36">
        <f t="shared" si="209"/>
        <v>4.439000000000001</v>
      </c>
      <c r="L360" s="36">
        <f t="shared" si="210"/>
        <v>6.1526000000000005</v>
      </c>
      <c r="M360" s="35">
        <v>118</v>
      </c>
      <c r="N360" s="36">
        <f t="shared" si="211"/>
        <v>6.018</v>
      </c>
      <c r="O360" s="154">
        <v>84.4</v>
      </c>
      <c r="P360" s="36">
        <f t="shared" si="212"/>
        <v>4.3044</v>
      </c>
      <c r="Q360" s="35">
        <f t="shared" si="213"/>
        <v>92.5</v>
      </c>
      <c r="R360" s="35">
        <f t="shared" si="214"/>
        <v>92.47916666666669</v>
      </c>
      <c r="S360" s="35">
        <f t="shared" si="215"/>
        <v>128.17916666666667</v>
      </c>
      <c r="T360" s="36">
        <f t="shared" si="216"/>
        <v>1.7126000000000001</v>
      </c>
      <c r="U360" s="36">
        <f t="shared" si="217"/>
        <v>1.7135999999999996</v>
      </c>
      <c r="V360" s="153">
        <f t="shared" si="218"/>
        <v>-33.599999999999994</v>
      </c>
    </row>
    <row r="361" spans="1:22" ht="12.75">
      <c r="A361" s="169"/>
      <c r="B361" s="29">
        <v>9</v>
      </c>
      <c r="C361" s="106" t="s">
        <v>554</v>
      </c>
      <c r="D361" s="45">
        <v>22</v>
      </c>
      <c r="E361" s="45">
        <v>1989</v>
      </c>
      <c r="F361" s="35">
        <v>1186.84</v>
      </c>
      <c r="G361" s="35">
        <v>1186.84</v>
      </c>
      <c r="H361" s="36">
        <v>4.336</v>
      </c>
      <c r="I361" s="36">
        <f t="shared" si="208"/>
        <v>4.336</v>
      </c>
      <c r="J361" s="36">
        <v>2.041</v>
      </c>
      <c r="K361" s="36">
        <f t="shared" si="209"/>
        <v>2.0410000000000004</v>
      </c>
      <c r="L361" s="36">
        <f t="shared" si="210"/>
        <v>2.4760300000000006</v>
      </c>
      <c r="M361" s="35">
        <v>45</v>
      </c>
      <c r="N361" s="36">
        <f t="shared" si="211"/>
        <v>2.295</v>
      </c>
      <c r="O361" s="154">
        <v>36.47</v>
      </c>
      <c r="P361" s="36">
        <f t="shared" si="212"/>
        <v>1.85997</v>
      </c>
      <c r="Q361" s="35">
        <f t="shared" si="213"/>
        <v>92.77272727272727</v>
      </c>
      <c r="R361" s="35">
        <f t="shared" si="214"/>
        <v>92.7727272727273</v>
      </c>
      <c r="S361" s="35">
        <f t="shared" si="215"/>
        <v>112.54681818181821</v>
      </c>
      <c r="T361" s="36">
        <f t="shared" si="216"/>
        <v>0.4350300000000007</v>
      </c>
      <c r="U361" s="36">
        <f t="shared" si="217"/>
        <v>0.43503000000000003</v>
      </c>
      <c r="V361" s="153">
        <f t="shared" si="218"/>
        <v>-8.530000000000001</v>
      </c>
    </row>
    <row r="362" spans="1:22" ht="12.75">
      <c r="A362" s="169"/>
      <c r="B362" s="29">
        <v>10</v>
      </c>
      <c r="C362" s="106" t="s">
        <v>555</v>
      </c>
      <c r="D362" s="45">
        <v>36</v>
      </c>
      <c r="E362" s="45">
        <v>1991</v>
      </c>
      <c r="F362" s="35">
        <v>2334.41</v>
      </c>
      <c r="G362" s="35">
        <v>2334.41</v>
      </c>
      <c r="H362" s="36">
        <v>7.491</v>
      </c>
      <c r="I362" s="36">
        <f t="shared" si="208"/>
        <v>7.491</v>
      </c>
      <c r="J362" s="36">
        <v>3.411</v>
      </c>
      <c r="K362" s="36">
        <f t="shared" si="209"/>
        <v>3.4109999999999996</v>
      </c>
      <c r="L362" s="36">
        <f t="shared" si="210"/>
        <v>4.1403</v>
      </c>
      <c r="M362" s="35">
        <v>80</v>
      </c>
      <c r="N362" s="36">
        <f t="shared" si="211"/>
        <v>4.08</v>
      </c>
      <c r="O362" s="154">
        <v>65.7</v>
      </c>
      <c r="P362" s="36">
        <f t="shared" si="212"/>
        <v>3.3507</v>
      </c>
      <c r="Q362" s="35">
        <f t="shared" si="213"/>
        <v>94.75</v>
      </c>
      <c r="R362" s="35">
        <f t="shared" si="214"/>
        <v>94.74999999999999</v>
      </c>
      <c r="S362" s="35">
        <f t="shared" si="215"/>
        <v>115.00833333333334</v>
      </c>
      <c r="T362" s="36">
        <f t="shared" si="216"/>
        <v>0.7292999999999998</v>
      </c>
      <c r="U362" s="36">
        <f t="shared" si="217"/>
        <v>0.7293000000000003</v>
      </c>
      <c r="V362" s="153">
        <f t="shared" si="218"/>
        <v>-14.299999999999997</v>
      </c>
    </row>
    <row r="363" spans="1:22" ht="12.75">
      <c r="A363" s="169"/>
      <c r="B363" s="29">
        <v>11</v>
      </c>
      <c r="C363" s="106" t="s">
        <v>556</v>
      </c>
      <c r="D363" s="45">
        <v>54</v>
      </c>
      <c r="E363" s="45">
        <v>1975</v>
      </c>
      <c r="F363" s="35">
        <v>2931.3</v>
      </c>
      <c r="G363" s="35">
        <v>2931.3</v>
      </c>
      <c r="H363" s="36">
        <v>10.819</v>
      </c>
      <c r="I363" s="36">
        <f t="shared" si="208"/>
        <v>10.819</v>
      </c>
      <c r="J363" s="36">
        <v>5.974</v>
      </c>
      <c r="K363" s="36">
        <f t="shared" si="209"/>
        <v>5.974000000000001</v>
      </c>
      <c r="L363" s="36">
        <f t="shared" si="210"/>
        <v>7.007770000000001</v>
      </c>
      <c r="M363" s="35">
        <v>95</v>
      </c>
      <c r="N363" s="36">
        <f t="shared" si="211"/>
        <v>4.845</v>
      </c>
      <c r="O363" s="154">
        <v>74.73</v>
      </c>
      <c r="P363" s="36">
        <f t="shared" si="212"/>
        <v>3.81123</v>
      </c>
      <c r="Q363" s="35">
        <f t="shared" si="213"/>
        <v>110.62962962962963</v>
      </c>
      <c r="R363" s="35">
        <f t="shared" si="214"/>
        <v>110.62962962962965</v>
      </c>
      <c r="S363" s="35">
        <f t="shared" si="215"/>
        <v>129.77351851851853</v>
      </c>
      <c r="T363" s="36">
        <f t="shared" si="216"/>
        <v>1.0337700000000005</v>
      </c>
      <c r="U363" s="36">
        <f t="shared" si="217"/>
        <v>1.0337699999999996</v>
      </c>
      <c r="V363" s="153">
        <f t="shared" si="218"/>
        <v>-20.269999999999996</v>
      </c>
    </row>
    <row r="364" spans="1:22" ht="12.75">
      <c r="A364" s="169"/>
      <c r="B364" s="29">
        <v>12</v>
      </c>
      <c r="C364" s="106" t="s">
        <v>557</v>
      </c>
      <c r="D364" s="155">
        <v>22</v>
      </c>
      <c r="E364" s="45">
        <v>1987</v>
      </c>
      <c r="F364" s="35">
        <v>1186.67</v>
      </c>
      <c r="G364" s="35">
        <v>1186.67</v>
      </c>
      <c r="H364" s="36">
        <v>4.35</v>
      </c>
      <c r="I364" s="36">
        <f t="shared" si="208"/>
        <v>4.35</v>
      </c>
      <c r="J364" s="36">
        <v>2.514</v>
      </c>
      <c r="K364" s="36">
        <f t="shared" si="209"/>
        <v>2.514</v>
      </c>
      <c r="L364" s="36">
        <f t="shared" si="210"/>
        <v>2.6450699999999996</v>
      </c>
      <c r="M364" s="35">
        <v>36</v>
      </c>
      <c r="N364" s="36">
        <f>M364*0.051</f>
        <v>1.8359999999999999</v>
      </c>
      <c r="O364" s="154">
        <v>33.43</v>
      </c>
      <c r="P364" s="36">
        <f t="shared" si="212"/>
        <v>1.7049299999999998</v>
      </c>
      <c r="Q364" s="35">
        <f t="shared" si="213"/>
        <v>114.27272727272727</v>
      </c>
      <c r="R364" s="35">
        <f t="shared" si="214"/>
        <v>114.27272727272727</v>
      </c>
      <c r="S364" s="35">
        <f t="shared" si="215"/>
        <v>120.23045454545453</v>
      </c>
      <c r="T364" s="36">
        <f t="shared" si="216"/>
        <v>0.1310699999999998</v>
      </c>
      <c r="U364" s="36">
        <f t="shared" si="217"/>
        <v>0.13107000000000002</v>
      </c>
      <c r="V364" s="153">
        <f t="shared" si="218"/>
        <v>-2.5700000000000003</v>
      </c>
    </row>
    <row r="365" spans="1:22" ht="12.75">
      <c r="A365" s="169"/>
      <c r="B365" s="29">
        <v>13</v>
      </c>
      <c r="C365" s="58" t="s">
        <v>193</v>
      </c>
      <c r="D365" s="45">
        <v>45</v>
      </c>
      <c r="E365" s="45">
        <v>1991</v>
      </c>
      <c r="F365" s="46">
        <v>2317.71</v>
      </c>
      <c r="G365" s="46">
        <v>2317.71</v>
      </c>
      <c r="H365" s="36">
        <v>11.108</v>
      </c>
      <c r="I365" s="35">
        <f t="shared" si="208"/>
        <v>11.108</v>
      </c>
      <c r="J365" s="35">
        <v>7.2</v>
      </c>
      <c r="K365" s="35">
        <f t="shared" si="209"/>
        <v>6.824000000000001</v>
      </c>
      <c r="L365" s="35">
        <f t="shared" si="210"/>
        <v>7.640000000000001</v>
      </c>
      <c r="M365" s="46">
        <v>84</v>
      </c>
      <c r="N365" s="36">
        <f>M365*0.051</f>
        <v>4.284</v>
      </c>
      <c r="O365" s="46">
        <v>68</v>
      </c>
      <c r="P365" s="35">
        <f t="shared" si="212"/>
        <v>3.468</v>
      </c>
      <c r="Q365" s="46">
        <f t="shared" si="213"/>
        <v>160</v>
      </c>
      <c r="R365" s="46">
        <f t="shared" si="214"/>
        <v>151.64444444444447</v>
      </c>
      <c r="S365" s="46">
        <f t="shared" si="215"/>
        <v>169.7777777777778</v>
      </c>
      <c r="T365" s="35">
        <f t="shared" si="216"/>
        <v>0.4400000000000004</v>
      </c>
      <c r="U365" s="35">
        <f t="shared" si="217"/>
        <v>0.8159999999999998</v>
      </c>
      <c r="V365" s="68">
        <f t="shared" si="218"/>
        <v>-16</v>
      </c>
    </row>
    <row r="366" spans="1:22" ht="12.75">
      <c r="A366" s="169"/>
      <c r="B366" s="29">
        <v>14</v>
      </c>
      <c r="C366" s="58" t="s">
        <v>258</v>
      </c>
      <c r="D366" s="45">
        <v>30</v>
      </c>
      <c r="E366" s="45">
        <v>1985</v>
      </c>
      <c r="F366" s="45">
        <v>1555.7</v>
      </c>
      <c r="G366" s="45">
        <v>1555.7</v>
      </c>
      <c r="H366" s="35">
        <v>8</v>
      </c>
      <c r="I366" s="35">
        <v>8</v>
      </c>
      <c r="J366" s="36">
        <v>4.644</v>
      </c>
      <c r="K366" s="89">
        <f t="shared" si="209"/>
        <v>4.379</v>
      </c>
      <c r="L366" s="89">
        <f t="shared" si="210"/>
        <v>4.936999999999999</v>
      </c>
      <c r="M366" s="46">
        <v>65</v>
      </c>
      <c r="N366" s="36">
        <v>3.621</v>
      </c>
      <c r="O366" s="46">
        <v>55</v>
      </c>
      <c r="P366" s="36">
        <v>3.063</v>
      </c>
      <c r="Q366" s="46">
        <f>J366/D366*1000</f>
        <v>154.79999999999998</v>
      </c>
      <c r="R366" s="46">
        <f>K366/D366*1000</f>
        <v>145.96666666666667</v>
      </c>
      <c r="S366" s="46">
        <f>L366/D366*1000</f>
        <v>164.56666666666663</v>
      </c>
      <c r="T366" s="89">
        <f t="shared" si="216"/>
        <v>0.29299999999999926</v>
      </c>
      <c r="U366" s="36">
        <f t="shared" si="217"/>
        <v>0.5579999999999998</v>
      </c>
      <c r="V366" s="68">
        <f t="shared" si="218"/>
        <v>-10</v>
      </c>
    </row>
    <row r="367" spans="1:22" ht="12.75">
      <c r="A367" s="169"/>
      <c r="B367" s="29">
        <v>15</v>
      </c>
      <c r="C367" s="58" t="s">
        <v>260</v>
      </c>
      <c r="D367" s="45">
        <v>60</v>
      </c>
      <c r="E367" s="45">
        <v>1968</v>
      </c>
      <c r="F367" s="35">
        <v>2726.22</v>
      </c>
      <c r="G367" s="35">
        <v>2726.22</v>
      </c>
      <c r="H367" s="35">
        <v>13.9</v>
      </c>
      <c r="I367" s="35">
        <v>13.9</v>
      </c>
      <c r="J367" s="36">
        <v>9.6</v>
      </c>
      <c r="K367" s="89">
        <f t="shared" si="209"/>
        <v>8.163</v>
      </c>
      <c r="L367" s="89">
        <f t="shared" si="210"/>
        <v>9.667000000000002</v>
      </c>
      <c r="M367" s="46">
        <v>103</v>
      </c>
      <c r="N367" s="36">
        <v>5.737</v>
      </c>
      <c r="O367" s="46">
        <v>76</v>
      </c>
      <c r="P367" s="36">
        <v>4.233</v>
      </c>
      <c r="Q367" s="46">
        <f>J367/D367*1000</f>
        <v>160</v>
      </c>
      <c r="R367" s="46">
        <f>K367/D367*1000</f>
        <v>136.05</v>
      </c>
      <c r="S367" s="46">
        <f>L367/D367*1000</f>
        <v>161.11666666666667</v>
      </c>
      <c r="T367" s="89">
        <f t="shared" si="216"/>
        <v>0.06700000000000195</v>
      </c>
      <c r="U367" s="36">
        <f t="shared" si="217"/>
        <v>1.5040000000000004</v>
      </c>
      <c r="V367" s="68">
        <f t="shared" si="218"/>
        <v>-27</v>
      </c>
    </row>
    <row r="368" spans="1:22" ht="12.75">
      <c r="A368" s="169"/>
      <c r="B368" s="29">
        <v>16</v>
      </c>
      <c r="C368" s="58" t="s">
        <v>261</v>
      </c>
      <c r="D368" s="45">
        <v>30</v>
      </c>
      <c r="E368" s="45">
        <v>1992</v>
      </c>
      <c r="F368" s="35">
        <v>1576.72</v>
      </c>
      <c r="G368" s="45">
        <v>1576.72</v>
      </c>
      <c r="H368" s="46">
        <v>7.1</v>
      </c>
      <c r="I368" s="46">
        <v>7.1</v>
      </c>
      <c r="J368" s="36">
        <v>4.8</v>
      </c>
      <c r="K368" s="89">
        <f t="shared" si="209"/>
        <v>3.09</v>
      </c>
      <c r="L368" s="89">
        <f t="shared" si="210"/>
        <v>4.927999999999999</v>
      </c>
      <c r="M368" s="46">
        <v>72</v>
      </c>
      <c r="N368" s="36">
        <v>4.01</v>
      </c>
      <c r="O368" s="46">
        <v>39</v>
      </c>
      <c r="P368" s="36">
        <v>2.172</v>
      </c>
      <c r="Q368" s="46">
        <f>J368/D368*1000</f>
        <v>160</v>
      </c>
      <c r="R368" s="46">
        <f>K368/D368*1000</f>
        <v>103</v>
      </c>
      <c r="S368" s="46">
        <f>L368/D368*1000</f>
        <v>164.26666666666665</v>
      </c>
      <c r="T368" s="89">
        <f t="shared" si="216"/>
        <v>0.12799999999999923</v>
      </c>
      <c r="U368" s="36">
        <f t="shared" si="217"/>
        <v>1.8379999999999996</v>
      </c>
      <c r="V368" s="68">
        <f t="shared" si="218"/>
        <v>-33</v>
      </c>
    </row>
    <row r="369" spans="1:22" ht="12.75">
      <c r="A369" s="169"/>
      <c r="B369" s="29">
        <v>17</v>
      </c>
      <c r="C369" s="58" t="s">
        <v>262</v>
      </c>
      <c r="D369" s="45">
        <v>60</v>
      </c>
      <c r="E369" s="45">
        <v>1968</v>
      </c>
      <c r="F369" s="35">
        <v>2731.74</v>
      </c>
      <c r="G369" s="35">
        <v>2731.74</v>
      </c>
      <c r="H369" s="35">
        <v>15.3</v>
      </c>
      <c r="I369" s="35">
        <v>15.3</v>
      </c>
      <c r="J369" s="36">
        <v>9.6</v>
      </c>
      <c r="K369" s="89">
        <f t="shared" si="209"/>
        <v>9.34</v>
      </c>
      <c r="L369" s="89">
        <f t="shared" si="210"/>
        <v>9.674</v>
      </c>
      <c r="M369" s="46">
        <v>107</v>
      </c>
      <c r="N369" s="36">
        <v>5.96</v>
      </c>
      <c r="O369" s="36">
        <v>101</v>
      </c>
      <c r="P369" s="36">
        <v>5.626</v>
      </c>
      <c r="Q369" s="46">
        <f>J369/D369*1000</f>
        <v>160</v>
      </c>
      <c r="R369" s="46">
        <f>K369/D369*1000</f>
        <v>155.66666666666669</v>
      </c>
      <c r="S369" s="46">
        <f>L369/D369*1000</f>
        <v>161.23333333333332</v>
      </c>
      <c r="T369" s="89">
        <f t="shared" si="216"/>
        <v>0.07399999999999984</v>
      </c>
      <c r="U369" s="36">
        <f t="shared" si="217"/>
        <v>0.33399999999999963</v>
      </c>
      <c r="V369" s="68">
        <f t="shared" si="218"/>
        <v>-6</v>
      </c>
    </row>
    <row r="370" spans="1:22" ht="12.75">
      <c r="A370" s="169"/>
      <c r="B370" s="29">
        <v>18</v>
      </c>
      <c r="C370" s="58" t="s">
        <v>536</v>
      </c>
      <c r="D370" s="45">
        <v>18</v>
      </c>
      <c r="E370" s="45" t="s">
        <v>529</v>
      </c>
      <c r="F370" s="46">
        <v>1068.04</v>
      </c>
      <c r="G370" s="35">
        <v>908.39</v>
      </c>
      <c r="H370" s="36">
        <v>3.755</v>
      </c>
      <c r="I370" s="35">
        <f aca="true" t="shared" si="219" ref="I370:I384">H370</f>
        <v>3.755</v>
      </c>
      <c r="J370" s="36">
        <v>2.88</v>
      </c>
      <c r="K370" s="35">
        <f t="shared" si="209"/>
        <v>2.4290000000000003</v>
      </c>
      <c r="L370" s="35">
        <f t="shared" si="210"/>
        <v>2.79875</v>
      </c>
      <c r="M370" s="35">
        <v>26</v>
      </c>
      <c r="N370" s="36">
        <f aca="true" t="shared" si="220" ref="N370:N380">M370*0.051</f>
        <v>1.3259999999999998</v>
      </c>
      <c r="O370" s="36">
        <v>18.75</v>
      </c>
      <c r="P370" s="35">
        <f aca="true" t="shared" si="221" ref="P370:P380">O370*0.051</f>
        <v>0.9562499999999999</v>
      </c>
      <c r="Q370" s="46">
        <f aca="true" t="shared" si="222" ref="Q370:Q401">J370*1000/D370</f>
        <v>160</v>
      </c>
      <c r="R370" s="46">
        <f aca="true" t="shared" si="223" ref="R370:R401">K370*1000/D370</f>
        <v>134.94444444444446</v>
      </c>
      <c r="S370" s="46">
        <f aca="true" t="shared" si="224" ref="S370:S428">L370*1000/D370</f>
        <v>155.48611111111111</v>
      </c>
      <c r="T370" s="35">
        <f t="shared" si="216"/>
        <v>-0.08124999999999982</v>
      </c>
      <c r="U370" s="35">
        <f t="shared" si="217"/>
        <v>0.3697499999999999</v>
      </c>
      <c r="V370" s="68">
        <f t="shared" si="218"/>
        <v>-7.25</v>
      </c>
    </row>
    <row r="371" spans="1:22" ht="12.75">
      <c r="A371" s="169"/>
      <c r="B371" s="29">
        <v>19</v>
      </c>
      <c r="C371" s="58" t="s">
        <v>558</v>
      </c>
      <c r="D371" s="45">
        <v>98</v>
      </c>
      <c r="E371" s="45">
        <v>1964</v>
      </c>
      <c r="F371" s="35">
        <v>4426.38</v>
      </c>
      <c r="G371" s="35">
        <v>4330.5</v>
      </c>
      <c r="H371" s="36">
        <v>19.556</v>
      </c>
      <c r="I371" s="36">
        <f t="shared" si="219"/>
        <v>19.556</v>
      </c>
      <c r="J371" s="36">
        <v>11.345</v>
      </c>
      <c r="K371" s="36">
        <f t="shared" si="209"/>
        <v>11.345</v>
      </c>
      <c r="L371" s="36">
        <f t="shared" si="210"/>
        <v>13.2269</v>
      </c>
      <c r="M371" s="35">
        <v>161</v>
      </c>
      <c r="N371" s="36">
        <f t="shared" si="220"/>
        <v>8.211</v>
      </c>
      <c r="O371" s="35">
        <v>124.1</v>
      </c>
      <c r="P371" s="36">
        <f t="shared" si="221"/>
        <v>6.3290999999999995</v>
      </c>
      <c r="Q371" s="35">
        <f t="shared" si="222"/>
        <v>115.76530612244898</v>
      </c>
      <c r="R371" s="35">
        <f t="shared" si="223"/>
        <v>115.76530612244898</v>
      </c>
      <c r="S371" s="35">
        <f t="shared" si="224"/>
        <v>134.96836734693878</v>
      </c>
      <c r="T371" s="36">
        <f t="shared" si="216"/>
        <v>1.8819</v>
      </c>
      <c r="U371" s="36">
        <f t="shared" si="217"/>
        <v>1.8819000000000008</v>
      </c>
      <c r="V371" s="153">
        <f t="shared" si="218"/>
        <v>-36.900000000000006</v>
      </c>
    </row>
    <row r="372" spans="1:22" ht="12.75">
      <c r="A372" s="169"/>
      <c r="B372" s="29">
        <v>20</v>
      </c>
      <c r="C372" s="58" t="s">
        <v>559</v>
      </c>
      <c r="D372" s="45">
        <v>50</v>
      </c>
      <c r="E372" s="45">
        <v>1974</v>
      </c>
      <c r="F372" s="35">
        <v>2657.09</v>
      </c>
      <c r="G372" s="35">
        <v>2515.24</v>
      </c>
      <c r="H372" s="36">
        <v>10.4</v>
      </c>
      <c r="I372" s="36">
        <v>10.42</v>
      </c>
      <c r="J372" s="36">
        <v>5.985</v>
      </c>
      <c r="K372" s="36">
        <f t="shared" si="209"/>
        <v>5.9830000000000005</v>
      </c>
      <c r="L372" s="36">
        <f t="shared" si="210"/>
        <v>6.6664</v>
      </c>
      <c r="M372" s="35">
        <v>87</v>
      </c>
      <c r="N372" s="36">
        <f t="shared" si="220"/>
        <v>4.436999999999999</v>
      </c>
      <c r="O372" s="35">
        <v>73.6</v>
      </c>
      <c r="P372" s="36">
        <f t="shared" si="221"/>
        <v>3.7535999999999996</v>
      </c>
      <c r="Q372" s="35">
        <f t="shared" si="222"/>
        <v>119.7</v>
      </c>
      <c r="R372" s="35">
        <f t="shared" si="223"/>
        <v>119.66000000000003</v>
      </c>
      <c r="S372" s="35">
        <f t="shared" si="224"/>
        <v>133.328</v>
      </c>
      <c r="T372" s="36">
        <f t="shared" si="216"/>
        <v>0.6814</v>
      </c>
      <c r="U372" s="36">
        <f t="shared" si="217"/>
        <v>0.6833999999999998</v>
      </c>
      <c r="V372" s="153">
        <f t="shared" si="218"/>
        <v>-13.400000000000006</v>
      </c>
    </row>
    <row r="373" spans="1:22" ht="12.75">
      <c r="A373" s="169"/>
      <c r="B373" s="29">
        <v>21</v>
      </c>
      <c r="C373" s="58" t="s">
        <v>560</v>
      </c>
      <c r="D373" s="45">
        <v>60</v>
      </c>
      <c r="E373" s="45">
        <v>1975</v>
      </c>
      <c r="F373" s="35">
        <v>2722.39</v>
      </c>
      <c r="G373" s="35">
        <v>2722.39</v>
      </c>
      <c r="H373" s="36">
        <v>10.83</v>
      </c>
      <c r="I373" s="36">
        <f t="shared" si="219"/>
        <v>10.83</v>
      </c>
      <c r="J373" s="36">
        <v>7.209</v>
      </c>
      <c r="K373" s="36">
        <f t="shared" si="209"/>
        <v>7.2090000000000005</v>
      </c>
      <c r="L373" s="36">
        <f t="shared" si="210"/>
        <v>7.59456</v>
      </c>
      <c r="M373" s="35">
        <v>71</v>
      </c>
      <c r="N373" s="36">
        <f t="shared" si="220"/>
        <v>3.6209999999999996</v>
      </c>
      <c r="O373" s="35">
        <v>63.44</v>
      </c>
      <c r="P373" s="36">
        <f t="shared" si="221"/>
        <v>3.2354399999999996</v>
      </c>
      <c r="Q373" s="35">
        <f t="shared" si="222"/>
        <v>120.15</v>
      </c>
      <c r="R373" s="35">
        <f t="shared" si="223"/>
        <v>120.15000000000002</v>
      </c>
      <c r="S373" s="35">
        <f t="shared" si="224"/>
        <v>126.57600000000001</v>
      </c>
      <c r="T373" s="36">
        <f t="shared" si="216"/>
        <v>0.3855600000000008</v>
      </c>
      <c r="U373" s="36">
        <f t="shared" si="217"/>
        <v>0.3855599999999999</v>
      </c>
      <c r="V373" s="153">
        <f t="shared" si="218"/>
        <v>-7.560000000000002</v>
      </c>
    </row>
    <row r="374" spans="1:22" ht="12.75">
      <c r="A374" s="169"/>
      <c r="B374" s="29">
        <v>22</v>
      </c>
      <c r="C374" s="58" t="s">
        <v>561</v>
      </c>
      <c r="D374" s="45">
        <v>60</v>
      </c>
      <c r="E374" s="45">
        <v>1969</v>
      </c>
      <c r="F374" s="35">
        <v>2716.95</v>
      </c>
      <c r="G374" s="35">
        <v>2716.95</v>
      </c>
      <c r="H374" s="36">
        <v>11.712</v>
      </c>
      <c r="I374" s="36">
        <f t="shared" si="219"/>
        <v>11.712</v>
      </c>
      <c r="J374" s="36">
        <v>7.326</v>
      </c>
      <c r="K374" s="36">
        <f t="shared" si="209"/>
        <v>7.326</v>
      </c>
      <c r="L374" s="36">
        <f t="shared" si="210"/>
        <v>7.36782</v>
      </c>
      <c r="M374" s="35">
        <v>86</v>
      </c>
      <c r="N374" s="36">
        <f t="shared" si="220"/>
        <v>4.386</v>
      </c>
      <c r="O374" s="35">
        <v>85.18</v>
      </c>
      <c r="P374" s="36">
        <f t="shared" si="221"/>
        <v>4.34418</v>
      </c>
      <c r="Q374" s="35">
        <f t="shared" si="222"/>
        <v>122.1</v>
      </c>
      <c r="R374" s="35">
        <f t="shared" si="223"/>
        <v>122.1</v>
      </c>
      <c r="S374" s="35">
        <f t="shared" si="224"/>
        <v>122.797</v>
      </c>
      <c r="T374" s="36">
        <f t="shared" si="216"/>
        <v>0.04182000000000041</v>
      </c>
      <c r="U374" s="36">
        <f t="shared" si="217"/>
        <v>0.04182000000000041</v>
      </c>
      <c r="V374" s="153">
        <f t="shared" si="218"/>
        <v>-0.8199999999999932</v>
      </c>
    </row>
    <row r="375" spans="1:22" ht="12.75">
      <c r="A375" s="169"/>
      <c r="B375" s="29">
        <v>23</v>
      </c>
      <c r="C375" s="58" t="s">
        <v>562</v>
      </c>
      <c r="D375" s="45">
        <v>119</v>
      </c>
      <c r="E375" s="45">
        <v>1972</v>
      </c>
      <c r="F375" s="35">
        <v>5746.89</v>
      </c>
      <c r="G375" s="35">
        <v>5746.89</v>
      </c>
      <c r="H375" s="36">
        <v>23.204</v>
      </c>
      <c r="I375" s="36">
        <f t="shared" si="219"/>
        <v>23.204</v>
      </c>
      <c r="J375" s="36">
        <v>14.738</v>
      </c>
      <c r="K375" s="36">
        <f t="shared" si="209"/>
        <v>14.738000000000001</v>
      </c>
      <c r="L375" s="36">
        <f t="shared" si="210"/>
        <v>14.768600000000001</v>
      </c>
      <c r="M375" s="35">
        <v>166</v>
      </c>
      <c r="N375" s="36">
        <f t="shared" si="220"/>
        <v>8.466</v>
      </c>
      <c r="O375" s="35">
        <v>165.4</v>
      </c>
      <c r="P375" s="36">
        <f t="shared" si="221"/>
        <v>8.4354</v>
      </c>
      <c r="Q375" s="35">
        <f t="shared" si="222"/>
        <v>123.84873949579831</v>
      </c>
      <c r="R375" s="35">
        <f t="shared" si="223"/>
        <v>123.84873949579834</v>
      </c>
      <c r="S375" s="35">
        <f t="shared" si="224"/>
        <v>124.10588235294118</v>
      </c>
      <c r="T375" s="36">
        <f t="shared" si="216"/>
        <v>0.030600000000001515</v>
      </c>
      <c r="U375" s="36">
        <f t="shared" si="217"/>
        <v>0.03059999999999974</v>
      </c>
      <c r="V375" s="153">
        <f t="shared" si="218"/>
        <v>-0.5999999999999943</v>
      </c>
    </row>
    <row r="376" spans="1:22" ht="12.75">
      <c r="A376" s="169"/>
      <c r="B376" s="29">
        <v>24</v>
      </c>
      <c r="C376" s="58" t="s">
        <v>563</v>
      </c>
      <c r="D376" s="45">
        <v>50</v>
      </c>
      <c r="E376" s="45">
        <v>1973</v>
      </c>
      <c r="F376" s="35">
        <v>2617.96</v>
      </c>
      <c r="G376" s="35">
        <v>2617.96</v>
      </c>
      <c r="H376" s="36">
        <v>10.339</v>
      </c>
      <c r="I376" s="36">
        <f t="shared" si="219"/>
        <v>10.339</v>
      </c>
      <c r="J376" s="36">
        <v>6.259</v>
      </c>
      <c r="K376" s="36">
        <f t="shared" si="209"/>
        <v>6.259</v>
      </c>
      <c r="L376" s="36">
        <f t="shared" si="210"/>
        <v>6.3151</v>
      </c>
      <c r="M376" s="35">
        <v>80</v>
      </c>
      <c r="N376" s="36">
        <f t="shared" si="220"/>
        <v>4.08</v>
      </c>
      <c r="O376" s="35">
        <v>78.9</v>
      </c>
      <c r="P376" s="36">
        <f t="shared" si="221"/>
        <v>4.0239</v>
      </c>
      <c r="Q376" s="35">
        <f t="shared" si="222"/>
        <v>125.18</v>
      </c>
      <c r="R376" s="35">
        <f t="shared" si="223"/>
        <v>125.18</v>
      </c>
      <c r="S376" s="35">
        <f t="shared" si="224"/>
        <v>126.302</v>
      </c>
      <c r="T376" s="36">
        <f t="shared" si="216"/>
        <v>0.05609999999999982</v>
      </c>
      <c r="U376" s="36">
        <f t="shared" si="217"/>
        <v>0.05609999999999982</v>
      </c>
      <c r="V376" s="153">
        <f t="shared" si="218"/>
        <v>-1.0999999999999943</v>
      </c>
    </row>
    <row r="377" spans="1:22" ht="12.75">
      <c r="A377" s="169"/>
      <c r="B377" s="29">
        <v>25</v>
      </c>
      <c r="C377" s="58" t="s">
        <v>564</v>
      </c>
      <c r="D377" s="45">
        <v>45</v>
      </c>
      <c r="E377" s="45">
        <v>1989</v>
      </c>
      <c r="F377" s="35">
        <v>2340.16</v>
      </c>
      <c r="G377" s="35">
        <v>2340.16</v>
      </c>
      <c r="H377" s="36">
        <v>9.394</v>
      </c>
      <c r="I377" s="36">
        <f t="shared" si="219"/>
        <v>9.394</v>
      </c>
      <c r="J377" s="36">
        <v>5.671</v>
      </c>
      <c r="K377" s="36">
        <f t="shared" si="209"/>
        <v>5.671</v>
      </c>
      <c r="L377" s="36">
        <f t="shared" si="210"/>
        <v>5.757700000000001</v>
      </c>
      <c r="M377" s="35">
        <v>73</v>
      </c>
      <c r="N377" s="36">
        <f t="shared" si="220"/>
        <v>3.723</v>
      </c>
      <c r="O377" s="35">
        <v>71.3</v>
      </c>
      <c r="P377" s="36">
        <f t="shared" si="221"/>
        <v>3.6362999999999994</v>
      </c>
      <c r="Q377" s="35">
        <f t="shared" si="222"/>
        <v>126.02222222222223</v>
      </c>
      <c r="R377" s="35">
        <f t="shared" si="223"/>
        <v>126.02222222222223</v>
      </c>
      <c r="S377" s="35">
        <f t="shared" si="224"/>
        <v>127.9488888888889</v>
      </c>
      <c r="T377" s="36">
        <f t="shared" si="216"/>
        <v>0.08670000000000044</v>
      </c>
      <c r="U377" s="36">
        <f t="shared" si="217"/>
        <v>0.08670000000000044</v>
      </c>
      <c r="V377" s="153">
        <f t="shared" si="218"/>
        <v>-1.7000000000000028</v>
      </c>
    </row>
    <row r="378" spans="1:22" ht="12.75">
      <c r="A378" s="169"/>
      <c r="B378" s="29">
        <v>26</v>
      </c>
      <c r="C378" s="58" t="s">
        <v>565</v>
      </c>
      <c r="D378" s="45">
        <v>60</v>
      </c>
      <c r="E378" s="45">
        <v>1992</v>
      </c>
      <c r="F378" s="35">
        <v>2379.62</v>
      </c>
      <c r="G378" s="35">
        <v>2379.62</v>
      </c>
      <c r="H378" s="36">
        <v>12.721</v>
      </c>
      <c r="I378" s="36">
        <f t="shared" si="219"/>
        <v>12.721</v>
      </c>
      <c r="J378" s="36">
        <v>7.774</v>
      </c>
      <c r="K378" s="36">
        <f t="shared" si="209"/>
        <v>7.774</v>
      </c>
      <c r="L378" s="36">
        <f t="shared" si="210"/>
        <v>8.0953</v>
      </c>
      <c r="M378" s="35">
        <v>97</v>
      </c>
      <c r="N378" s="36">
        <f t="shared" si="220"/>
        <v>4.947</v>
      </c>
      <c r="O378" s="35">
        <v>90.7</v>
      </c>
      <c r="P378" s="36">
        <f t="shared" si="221"/>
        <v>4.6257</v>
      </c>
      <c r="Q378" s="35">
        <f t="shared" si="222"/>
        <v>129.56666666666666</v>
      </c>
      <c r="R378" s="35">
        <f t="shared" si="223"/>
        <v>129.56666666666666</v>
      </c>
      <c r="S378" s="35">
        <f t="shared" si="224"/>
        <v>134.92166666666668</v>
      </c>
      <c r="T378" s="36">
        <f t="shared" si="216"/>
        <v>0.3212999999999999</v>
      </c>
      <c r="U378" s="36">
        <f t="shared" si="217"/>
        <v>0.3212999999999999</v>
      </c>
      <c r="V378" s="153">
        <f t="shared" si="218"/>
        <v>-6.299999999999997</v>
      </c>
    </row>
    <row r="379" spans="1:22" ht="12.75">
      <c r="A379" s="169"/>
      <c r="B379" s="29">
        <v>27</v>
      </c>
      <c r="C379" s="58" t="s">
        <v>566</v>
      </c>
      <c r="D379" s="45">
        <v>100</v>
      </c>
      <c r="E379" s="45">
        <v>1970</v>
      </c>
      <c r="F379" s="35">
        <v>4414.97</v>
      </c>
      <c r="G379" s="35">
        <v>4414.97</v>
      </c>
      <c r="H379" s="36">
        <v>21.64</v>
      </c>
      <c r="I379" s="36">
        <f t="shared" si="219"/>
        <v>21.64</v>
      </c>
      <c r="J379" s="36">
        <v>13.633</v>
      </c>
      <c r="K379" s="36">
        <f t="shared" si="209"/>
        <v>13.633000000000001</v>
      </c>
      <c r="L379" s="36">
        <f t="shared" si="210"/>
        <v>13.677880000000002</v>
      </c>
      <c r="M379" s="35">
        <v>157</v>
      </c>
      <c r="N379" s="36">
        <f t="shared" si="220"/>
        <v>8.007</v>
      </c>
      <c r="O379" s="35">
        <v>156.12</v>
      </c>
      <c r="P379" s="36">
        <f t="shared" si="221"/>
        <v>7.96212</v>
      </c>
      <c r="Q379" s="35">
        <f t="shared" si="222"/>
        <v>136.33</v>
      </c>
      <c r="R379" s="35">
        <f t="shared" si="223"/>
        <v>136.33</v>
      </c>
      <c r="S379" s="35">
        <f t="shared" si="224"/>
        <v>136.77880000000002</v>
      </c>
      <c r="T379" s="36">
        <f t="shared" si="216"/>
        <v>0.044880000000002696</v>
      </c>
      <c r="U379" s="36">
        <f t="shared" si="217"/>
        <v>0.04488000000000003</v>
      </c>
      <c r="V379" s="153">
        <f t="shared" si="218"/>
        <v>-0.8799999999999955</v>
      </c>
    </row>
    <row r="380" spans="1:22" ht="12.75">
      <c r="A380" s="169"/>
      <c r="B380" s="29">
        <v>28</v>
      </c>
      <c r="C380" s="58" t="s">
        <v>567</v>
      </c>
      <c r="D380" s="45">
        <v>45</v>
      </c>
      <c r="E380" s="45">
        <v>1992</v>
      </c>
      <c r="F380" s="35">
        <v>2343.3</v>
      </c>
      <c r="G380" s="35">
        <v>2343.3</v>
      </c>
      <c r="H380" s="36">
        <v>11.491</v>
      </c>
      <c r="I380" s="36">
        <f t="shared" si="219"/>
        <v>11.491</v>
      </c>
      <c r="J380" s="36">
        <v>6.391</v>
      </c>
      <c r="K380" s="36">
        <f t="shared" si="209"/>
        <v>6.391</v>
      </c>
      <c r="L380" s="36">
        <f t="shared" si="210"/>
        <v>6.40069</v>
      </c>
      <c r="M380" s="35">
        <v>100</v>
      </c>
      <c r="N380" s="36">
        <f t="shared" si="220"/>
        <v>5.1</v>
      </c>
      <c r="O380" s="35">
        <v>99.81</v>
      </c>
      <c r="P380" s="36">
        <f t="shared" si="221"/>
        <v>5.09031</v>
      </c>
      <c r="Q380" s="35">
        <f t="shared" si="222"/>
        <v>142.0222222222222</v>
      </c>
      <c r="R380" s="35">
        <f t="shared" si="223"/>
        <v>142.0222222222222</v>
      </c>
      <c r="S380" s="35">
        <f t="shared" si="224"/>
        <v>142.23755555555556</v>
      </c>
      <c r="T380" s="36">
        <f t="shared" si="216"/>
        <v>0.009689999999999976</v>
      </c>
      <c r="U380" s="36">
        <f t="shared" si="217"/>
        <v>0.009689999999999976</v>
      </c>
      <c r="V380" s="153">
        <f t="shared" si="218"/>
        <v>-0.18999999999999773</v>
      </c>
    </row>
    <row r="381" spans="1:22" ht="12.75">
      <c r="A381" s="169"/>
      <c r="B381" s="29">
        <v>29</v>
      </c>
      <c r="C381" s="58" t="s">
        <v>638</v>
      </c>
      <c r="D381" s="45">
        <v>20</v>
      </c>
      <c r="E381" s="45" t="s">
        <v>28</v>
      </c>
      <c r="F381" s="45">
        <v>1053.97</v>
      </c>
      <c r="G381" s="45">
        <v>1053.97</v>
      </c>
      <c r="H381" s="46">
        <v>4.698</v>
      </c>
      <c r="I381" s="35">
        <f t="shared" si="219"/>
        <v>4.698</v>
      </c>
      <c r="J381" s="35">
        <f>D381*0.1456</f>
        <v>2.912</v>
      </c>
      <c r="K381" s="35">
        <f t="shared" si="209"/>
        <v>2.8178</v>
      </c>
      <c r="L381" s="35">
        <f t="shared" si="210"/>
        <v>2.9615800000000005</v>
      </c>
      <c r="M381" s="46">
        <v>34</v>
      </c>
      <c r="N381" s="36">
        <f>M381*0.0553</f>
        <v>1.8802</v>
      </c>
      <c r="O381" s="46">
        <v>31.4</v>
      </c>
      <c r="P381" s="35">
        <f>O381*0.0553</f>
        <v>1.73642</v>
      </c>
      <c r="Q381" s="46">
        <f t="shared" si="222"/>
        <v>145.6</v>
      </c>
      <c r="R381" s="46">
        <f t="shared" si="223"/>
        <v>140.89000000000001</v>
      </c>
      <c r="S381" s="46">
        <f t="shared" si="224"/>
        <v>148.079</v>
      </c>
      <c r="T381" s="35">
        <f t="shared" si="216"/>
        <v>0.049580000000000624</v>
      </c>
      <c r="U381" s="35">
        <f t="shared" si="217"/>
        <v>0.14378000000000002</v>
      </c>
      <c r="V381" s="68">
        <f t="shared" si="218"/>
        <v>-2.6000000000000014</v>
      </c>
    </row>
    <row r="382" spans="1:22" ht="12.75">
      <c r="A382" s="169"/>
      <c r="B382" s="29">
        <v>30</v>
      </c>
      <c r="C382" s="58" t="s">
        <v>297</v>
      </c>
      <c r="D382" s="45">
        <v>36</v>
      </c>
      <c r="E382" s="45">
        <v>2009</v>
      </c>
      <c r="F382" s="35">
        <v>2680.91</v>
      </c>
      <c r="G382" s="35">
        <v>2230.05</v>
      </c>
      <c r="H382" s="45">
        <v>5.924</v>
      </c>
      <c r="I382" s="35">
        <f t="shared" si="219"/>
        <v>5.924</v>
      </c>
      <c r="J382" s="45">
        <v>2.88</v>
      </c>
      <c r="K382" s="35">
        <f t="shared" si="209"/>
        <v>2.5070000000000006</v>
      </c>
      <c r="L382" s="35">
        <f t="shared" si="210"/>
        <v>2.9787500000000002</v>
      </c>
      <c r="M382" s="45">
        <v>67</v>
      </c>
      <c r="N382" s="36">
        <f>M382*0.051</f>
        <v>3.417</v>
      </c>
      <c r="O382" s="45">
        <v>55</v>
      </c>
      <c r="P382" s="45">
        <v>2.94525</v>
      </c>
      <c r="Q382" s="46">
        <f t="shared" si="222"/>
        <v>80</v>
      </c>
      <c r="R382" s="46">
        <f t="shared" si="223"/>
        <v>69.6388888888889</v>
      </c>
      <c r="S382" s="46">
        <f t="shared" si="224"/>
        <v>82.74305555555557</v>
      </c>
      <c r="T382" s="35">
        <f t="shared" si="216"/>
        <v>0.09875000000000034</v>
      </c>
      <c r="U382" s="35">
        <f t="shared" si="217"/>
        <v>0.47174999999999967</v>
      </c>
      <c r="V382" s="68">
        <f t="shared" si="218"/>
        <v>-12</v>
      </c>
    </row>
    <row r="383" spans="1:22" ht="12.75">
      <c r="A383" s="169"/>
      <c r="B383" s="29">
        <v>31</v>
      </c>
      <c r="C383" s="58" t="s">
        <v>55</v>
      </c>
      <c r="D383" s="45">
        <v>50</v>
      </c>
      <c r="E383" s="45">
        <v>2000</v>
      </c>
      <c r="F383" s="35">
        <v>2639.5</v>
      </c>
      <c r="G383" s="35">
        <v>2639.5</v>
      </c>
      <c r="H383" s="45">
        <v>13.681</v>
      </c>
      <c r="I383" s="35">
        <f t="shared" si="219"/>
        <v>13.681</v>
      </c>
      <c r="J383" s="45">
        <v>8</v>
      </c>
      <c r="K383" s="35">
        <f t="shared" si="209"/>
        <v>7.561</v>
      </c>
      <c r="L383" s="35">
        <f t="shared" si="210"/>
        <v>8.35813</v>
      </c>
      <c r="M383" s="45">
        <v>120</v>
      </c>
      <c r="N383" s="36">
        <f>M383*0.051</f>
        <v>6.119999999999999</v>
      </c>
      <c r="O383" s="45">
        <v>99.4</v>
      </c>
      <c r="P383" s="45">
        <v>5.32287</v>
      </c>
      <c r="Q383" s="46">
        <f t="shared" si="222"/>
        <v>160</v>
      </c>
      <c r="R383" s="46">
        <f t="shared" si="223"/>
        <v>151.22</v>
      </c>
      <c r="S383" s="46">
        <f t="shared" si="224"/>
        <v>167.1626</v>
      </c>
      <c r="T383" s="35">
        <f t="shared" si="216"/>
        <v>0.35812999999999917</v>
      </c>
      <c r="U383" s="35">
        <f t="shared" si="217"/>
        <v>0.7971299999999992</v>
      </c>
      <c r="V383" s="68">
        <f t="shared" si="218"/>
        <v>-20.599999999999994</v>
      </c>
    </row>
    <row r="384" spans="1:22" ht="12.75">
      <c r="A384" s="169"/>
      <c r="B384" s="29">
        <v>32</v>
      </c>
      <c r="C384" s="58" t="s">
        <v>56</v>
      </c>
      <c r="D384" s="45">
        <v>40</v>
      </c>
      <c r="E384" s="45">
        <v>1995</v>
      </c>
      <c r="F384" s="35">
        <v>2734.01</v>
      </c>
      <c r="G384" s="35">
        <v>2734.01</v>
      </c>
      <c r="H384" s="45">
        <v>14.136</v>
      </c>
      <c r="I384" s="35">
        <f t="shared" si="219"/>
        <v>14.136</v>
      </c>
      <c r="J384" s="45">
        <v>6.4</v>
      </c>
      <c r="K384" s="35">
        <f t="shared" si="209"/>
        <v>3.5790000000000006</v>
      </c>
      <c r="L384" s="35">
        <f t="shared" si="210"/>
        <v>7.587905999999999</v>
      </c>
      <c r="M384" s="45">
        <v>207</v>
      </c>
      <c r="N384" s="36">
        <f>M384*0.051</f>
        <v>10.556999999999999</v>
      </c>
      <c r="O384" s="45">
        <v>122.28</v>
      </c>
      <c r="P384" s="45">
        <v>6.548094</v>
      </c>
      <c r="Q384" s="46">
        <f t="shared" si="222"/>
        <v>160</v>
      </c>
      <c r="R384" s="46">
        <f t="shared" si="223"/>
        <v>89.47500000000001</v>
      </c>
      <c r="S384" s="46">
        <f t="shared" si="224"/>
        <v>189.69764999999998</v>
      </c>
      <c r="T384" s="35">
        <f t="shared" si="216"/>
        <v>1.187905999999999</v>
      </c>
      <c r="U384" s="35">
        <f t="shared" si="217"/>
        <v>4.008905999999999</v>
      </c>
      <c r="V384" s="68">
        <f t="shared" si="218"/>
        <v>-84.72</v>
      </c>
    </row>
    <row r="385" spans="1:22" ht="12.75">
      <c r="A385" s="169"/>
      <c r="B385" s="29">
        <v>33</v>
      </c>
      <c r="C385" s="58" t="s">
        <v>109</v>
      </c>
      <c r="D385" s="45">
        <v>20</v>
      </c>
      <c r="E385" s="45">
        <v>1996</v>
      </c>
      <c r="F385" s="45">
        <v>967</v>
      </c>
      <c r="G385" s="45">
        <v>967</v>
      </c>
      <c r="H385" s="35">
        <v>5.48</v>
      </c>
      <c r="I385" s="133">
        <f>+H385</f>
        <v>5.48</v>
      </c>
      <c r="J385" s="119">
        <v>3.2</v>
      </c>
      <c r="K385" s="35">
        <f t="shared" si="209"/>
        <v>3.0320000000000005</v>
      </c>
      <c r="L385" s="35">
        <f t="shared" si="210"/>
        <v>3.3074000000000003</v>
      </c>
      <c r="M385" s="120">
        <v>48</v>
      </c>
      <c r="N385" s="36">
        <f>M385*0.051</f>
        <v>2.448</v>
      </c>
      <c r="O385" s="119">
        <v>42.6</v>
      </c>
      <c r="P385" s="35">
        <f>O385*0.051</f>
        <v>2.1726</v>
      </c>
      <c r="Q385" s="46">
        <f t="shared" si="222"/>
        <v>160</v>
      </c>
      <c r="R385" s="46">
        <f t="shared" si="223"/>
        <v>151.60000000000002</v>
      </c>
      <c r="S385" s="46">
        <f t="shared" si="224"/>
        <v>165.37000000000003</v>
      </c>
      <c r="T385" s="35">
        <f t="shared" si="216"/>
        <v>0.10740000000000016</v>
      </c>
      <c r="U385" s="35">
        <f t="shared" si="217"/>
        <v>0.27539999999999987</v>
      </c>
      <c r="V385" s="68">
        <f t="shared" si="218"/>
        <v>-5.399999999999999</v>
      </c>
    </row>
    <row r="386" spans="1:22" ht="12.75">
      <c r="A386" s="169"/>
      <c r="B386" s="29">
        <v>34</v>
      </c>
      <c r="C386" s="58" t="s">
        <v>151</v>
      </c>
      <c r="D386" s="45">
        <v>40</v>
      </c>
      <c r="E386" s="45">
        <v>1979</v>
      </c>
      <c r="F386" s="45">
        <v>2257.85</v>
      </c>
      <c r="G386" s="45">
        <v>2257.85</v>
      </c>
      <c r="H386" s="46">
        <v>8.24</v>
      </c>
      <c r="I386" s="46">
        <v>2.15</v>
      </c>
      <c r="J386" s="46">
        <v>6.09</v>
      </c>
      <c r="K386" s="46">
        <f>H386-N386</f>
        <v>5.6624</v>
      </c>
      <c r="L386" s="46">
        <f>H386-P386</f>
        <v>6.0920000000000005</v>
      </c>
      <c r="M386" s="46">
        <v>48</v>
      </c>
      <c r="N386" s="46">
        <f>M386*0.0537</f>
        <v>2.5776</v>
      </c>
      <c r="O386" s="46">
        <v>40</v>
      </c>
      <c r="P386" s="46">
        <f>O386*0.0537</f>
        <v>2.1479999999999997</v>
      </c>
      <c r="Q386" s="46">
        <f t="shared" si="222"/>
        <v>152.25</v>
      </c>
      <c r="R386" s="46">
        <f t="shared" si="223"/>
        <v>141.56</v>
      </c>
      <c r="S386" s="46">
        <f t="shared" si="224"/>
        <v>152.3</v>
      </c>
      <c r="T386" s="35">
        <f t="shared" si="216"/>
        <v>0.002000000000000668</v>
      </c>
      <c r="U386" s="35">
        <f t="shared" si="217"/>
        <v>0.4296000000000002</v>
      </c>
      <c r="V386" s="153">
        <f t="shared" si="218"/>
        <v>-8</v>
      </c>
    </row>
    <row r="387" spans="1:22" ht="12.75">
      <c r="A387" s="169"/>
      <c r="B387" s="29">
        <v>35</v>
      </c>
      <c r="C387" s="58" t="s">
        <v>143</v>
      </c>
      <c r="D387" s="45">
        <v>21</v>
      </c>
      <c r="E387" s="45">
        <v>1977</v>
      </c>
      <c r="F387" s="45">
        <v>1024.8</v>
      </c>
      <c r="G387" s="45">
        <v>1024.8</v>
      </c>
      <c r="H387" s="46">
        <v>4.72</v>
      </c>
      <c r="I387" s="46">
        <v>1.5</v>
      </c>
      <c r="J387" s="46">
        <v>3.2</v>
      </c>
      <c r="K387" s="46">
        <f>H387-N387</f>
        <v>2.572</v>
      </c>
      <c r="L387" s="46">
        <f>H387-P387</f>
        <v>3.2163999999999997</v>
      </c>
      <c r="M387" s="46">
        <v>40</v>
      </c>
      <c r="N387" s="46">
        <f>M387*0.0537</f>
        <v>2.1479999999999997</v>
      </c>
      <c r="O387" s="46">
        <v>28</v>
      </c>
      <c r="P387" s="46">
        <f>O387*0.0537</f>
        <v>1.5036</v>
      </c>
      <c r="Q387" s="46">
        <f t="shared" si="222"/>
        <v>152.38095238095238</v>
      </c>
      <c r="R387" s="46">
        <f t="shared" si="223"/>
        <v>122.47619047619048</v>
      </c>
      <c r="S387" s="46">
        <f t="shared" si="224"/>
        <v>153.16190476190474</v>
      </c>
      <c r="T387" s="35">
        <f t="shared" si="216"/>
        <v>0.016399999999999526</v>
      </c>
      <c r="U387" s="35">
        <f t="shared" si="217"/>
        <v>0.6443999999999996</v>
      </c>
      <c r="V387" s="153">
        <f t="shared" si="218"/>
        <v>-12</v>
      </c>
    </row>
    <row r="388" spans="1:22" ht="12.75">
      <c r="A388" s="169"/>
      <c r="B388" s="29">
        <v>36</v>
      </c>
      <c r="C388" s="58" t="s">
        <v>383</v>
      </c>
      <c r="D388" s="45">
        <v>44</v>
      </c>
      <c r="E388" s="45">
        <v>1989</v>
      </c>
      <c r="F388" s="45">
        <v>2267.87</v>
      </c>
      <c r="G388" s="45">
        <v>2267.87</v>
      </c>
      <c r="H388" s="45">
        <v>10.2</v>
      </c>
      <c r="I388" s="35">
        <v>3.44</v>
      </c>
      <c r="J388" s="46">
        <v>6.76</v>
      </c>
      <c r="K388" s="46">
        <f>H388-N388</f>
        <v>6.709499999999999</v>
      </c>
      <c r="L388" s="46">
        <f>H388-P388</f>
        <v>6.763199999999999</v>
      </c>
      <c r="M388" s="45">
        <v>65</v>
      </c>
      <c r="N388" s="46">
        <f>M388*0.0537</f>
        <v>3.4905</v>
      </c>
      <c r="O388" s="45">
        <v>64</v>
      </c>
      <c r="P388" s="46">
        <f>O388*0.0537</f>
        <v>3.4368</v>
      </c>
      <c r="Q388" s="46">
        <f t="shared" si="222"/>
        <v>153.63636363636363</v>
      </c>
      <c r="R388" s="46">
        <f t="shared" si="223"/>
        <v>152.48863636363635</v>
      </c>
      <c r="S388" s="46">
        <f t="shared" si="224"/>
        <v>153.70909090909092</v>
      </c>
      <c r="T388" s="35">
        <f t="shared" si="216"/>
        <v>0.0031999999999996476</v>
      </c>
      <c r="U388" s="35">
        <f t="shared" si="217"/>
        <v>0.05370000000000008</v>
      </c>
      <c r="V388" s="153">
        <f t="shared" si="218"/>
        <v>-1</v>
      </c>
    </row>
    <row r="389" spans="1:22" ht="12.75">
      <c r="A389" s="169"/>
      <c r="B389" s="29">
        <v>37</v>
      </c>
      <c r="C389" s="58" t="s">
        <v>386</v>
      </c>
      <c r="D389" s="45">
        <v>66</v>
      </c>
      <c r="E389" s="45">
        <v>1985</v>
      </c>
      <c r="F389" s="45">
        <v>2347.4</v>
      </c>
      <c r="G389" s="45">
        <v>2347.4</v>
      </c>
      <c r="H389" s="46">
        <v>13.97</v>
      </c>
      <c r="I389" s="46">
        <v>3.6</v>
      </c>
      <c r="J389" s="46">
        <v>10.36</v>
      </c>
      <c r="K389" s="46">
        <f>H389-N389</f>
        <v>9.512900000000002</v>
      </c>
      <c r="L389" s="46">
        <f>H389-P389</f>
        <v>10.36673</v>
      </c>
      <c r="M389" s="45">
        <v>83</v>
      </c>
      <c r="N389" s="46">
        <f>M389*0.0537</f>
        <v>4.4571</v>
      </c>
      <c r="O389" s="45">
        <v>67.1</v>
      </c>
      <c r="P389" s="46">
        <f>O389*0.0537</f>
        <v>3.6032699999999998</v>
      </c>
      <c r="Q389" s="46">
        <f t="shared" si="222"/>
        <v>156.96969696969697</v>
      </c>
      <c r="R389" s="46">
        <f t="shared" si="223"/>
        <v>144.1348484848485</v>
      </c>
      <c r="S389" s="46">
        <f t="shared" si="224"/>
        <v>157.07166666666666</v>
      </c>
      <c r="T389" s="35">
        <f t="shared" si="216"/>
        <v>0.006730000000001013</v>
      </c>
      <c r="U389" s="35">
        <f t="shared" si="217"/>
        <v>0.8538299999999999</v>
      </c>
      <c r="V389" s="153">
        <f t="shared" si="218"/>
        <v>-15.900000000000006</v>
      </c>
    </row>
    <row r="390" spans="1:22" ht="12.75">
      <c r="A390" s="169"/>
      <c r="B390" s="29">
        <v>38</v>
      </c>
      <c r="C390" s="58" t="s">
        <v>387</v>
      </c>
      <c r="D390" s="45">
        <v>55</v>
      </c>
      <c r="E390" s="45">
        <v>1985</v>
      </c>
      <c r="F390" s="45">
        <v>2987.74</v>
      </c>
      <c r="G390" s="45">
        <v>2987.74</v>
      </c>
      <c r="H390" s="46">
        <v>12.4</v>
      </c>
      <c r="I390" s="46">
        <v>3.36</v>
      </c>
      <c r="J390" s="46">
        <v>8.64</v>
      </c>
      <c r="K390" s="46">
        <f>H390-N390</f>
        <v>7.996600000000001</v>
      </c>
      <c r="L390" s="46">
        <f>H390-P390</f>
        <v>9.043750000000001</v>
      </c>
      <c r="M390" s="46">
        <v>82</v>
      </c>
      <c r="N390" s="46">
        <f>M390*0.0537</f>
        <v>4.4033999999999995</v>
      </c>
      <c r="O390" s="46">
        <v>62.5</v>
      </c>
      <c r="P390" s="46">
        <f>O390*0.0537</f>
        <v>3.3562499999999997</v>
      </c>
      <c r="Q390" s="46">
        <f t="shared" si="222"/>
        <v>157.0909090909091</v>
      </c>
      <c r="R390" s="46">
        <f t="shared" si="223"/>
        <v>145.39272727272729</v>
      </c>
      <c r="S390" s="46">
        <f t="shared" si="224"/>
        <v>164.43181818181822</v>
      </c>
      <c r="T390" s="35">
        <f t="shared" si="216"/>
        <v>0.4037500000000005</v>
      </c>
      <c r="U390" s="35">
        <f t="shared" si="217"/>
        <v>1.0471499999999998</v>
      </c>
      <c r="V390" s="153">
        <f t="shared" si="218"/>
        <v>-19.5</v>
      </c>
    </row>
    <row r="391" spans="1:22" ht="12.75">
      <c r="A391" s="169"/>
      <c r="B391" s="29">
        <v>39</v>
      </c>
      <c r="C391" s="156" t="s">
        <v>201</v>
      </c>
      <c r="D391" s="46">
        <v>45</v>
      </c>
      <c r="E391" s="46">
        <v>1968</v>
      </c>
      <c r="F391" s="46">
        <v>1855.91</v>
      </c>
      <c r="G391" s="46">
        <v>1855.91</v>
      </c>
      <c r="H391" s="46">
        <v>9.507</v>
      </c>
      <c r="I391" s="46">
        <f aca="true" t="shared" si="225" ref="I391:I396">H391</f>
        <v>9.507</v>
      </c>
      <c r="J391" s="46">
        <v>7.2</v>
      </c>
      <c r="K391" s="46">
        <f aca="true" t="shared" si="226" ref="K391:K401">I391-N391</f>
        <v>6.855</v>
      </c>
      <c r="L391" s="46">
        <f aca="true" t="shared" si="227" ref="L391:L401">I391-P391</f>
        <v>7.365</v>
      </c>
      <c r="M391" s="46">
        <v>52</v>
      </c>
      <c r="N391" s="46">
        <f aca="true" t="shared" si="228" ref="N391:N400">M391*0.051</f>
        <v>2.6519999999999997</v>
      </c>
      <c r="O391" s="46">
        <v>42</v>
      </c>
      <c r="P391" s="46">
        <f aca="true" t="shared" si="229" ref="P391:P399">O391*0.051</f>
        <v>2.142</v>
      </c>
      <c r="Q391" s="46">
        <f t="shared" si="222"/>
        <v>160</v>
      </c>
      <c r="R391" s="46">
        <f t="shared" si="223"/>
        <v>152.33333333333334</v>
      </c>
      <c r="S391" s="46">
        <f t="shared" si="224"/>
        <v>163.66666666666666</v>
      </c>
      <c r="T391" s="46">
        <f t="shared" si="216"/>
        <v>0.16500000000000004</v>
      </c>
      <c r="U391" s="46">
        <f t="shared" si="217"/>
        <v>0.5099999999999998</v>
      </c>
      <c r="V391" s="68">
        <f t="shared" si="218"/>
        <v>-10</v>
      </c>
    </row>
    <row r="392" spans="1:22" ht="12.75">
      <c r="A392" s="169"/>
      <c r="B392" s="29">
        <v>40</v>
      </c>
      <c r="C392" s="156" t="s">
        <v>210</v>
      </c>
      <c r="D392" s="46">
        <v>15</v>
      </c>
      <c r="E392" s="46">
        <v>1969</v>
      </c>
      <c r="F392" s="46">
        <v>617.45</v>
      </c>
      <c r="G392" s="46">
        <v>562.44</v>
      </c>
      <c r="H392" s="46">
        <v>1.127</v>
      </c>
      <c r="I392" s="46">
        <f t="shared" si="225"/>
        <v>1.127</v>
      </c>
      <c r="J392" s="46">
        <v>0.15</v>
      </c>
      <c r="K392" s="46">
        <f t="shared" si="226"/>
        <v>-0.04599999999999982</v>
      </c>
      <c r="L392" s="46">
        <f t="shared" si="227"/>
        <v>0.26</v>
      </c>
      <c r="M392" s="46">
        <v>23</v>
      </c>
      <c r="N392" s="46">
        <f t="shared" si="228"/>
        <v>1.1729999999999998</v>
      </c>
      <c r="O392" s="46">
        <v>17</v>
      </c>
      <c r="P392" s="46">
        <f t="shared" si="229"/>
        <v>0.867</v>
      </c>
      <c r="Q392" s="46">
        <f t="shared" si="222"/>
        <v>10</v>
      </c>
      <c r="R392" s="46">
        <f t="shared" si="223"/>
        <v>-3.0666666666666544</v>
      </c>
      <c r="S392" s="46">
        <f t="shared" si="224"/>
        <v>17.333333333333332</v>
      </c>
      <c r="T392" s="46">
        <f t="shared" si="216"/>
        <v>0.11000000000000001</v>
      </c>
      <c r="U392" s="46">
        <f t="shared" si="217"/>
        <v>0.3059999999999998</v>
      </c>
      <c r="V392" s="68">
        <f t="shared" si="218"/>
        <v>-6</v>
      </c>
    </row>
    <row r="393" spans="1:22" ht="12.75">
      <c r="A393" s="169"/>
      <c r="B393" s="29">
        <v>41</v>
      </c>
      <c r="C393" s="157" t="s">
        <v>407</v>
      </c>
      <c r="D393" s="35">
        <v>10</v>
      </c>
      <c r="E393" s="35">
        <v>1980</v>
      </c>
      <c r="F393" s="35">
        <v>582.78</v>
      </c>
      <c r="G393" s="35">
        <v>582.78</v>
      </c>
      <c r="H393" s="35">
        <v>2.936</v>
      </c>
      <c r="I393" s="35">
        <f t="shared" si="225"/>
        <v>2.936</v>
      </c>
      <c r="J393" s="35">
        <v>1.6</v>
      </c>
      <c r="K393" s="35">
        <f t="shared" si="226"/>
        <v>1.151</v>
      </c>
      <c r="L393" s="35">
        <f t="shared" si="227"/>
        <v>1.7324</v>
      </c>
      <c r="M393" s="35">
        <v>35</v>
      </c>
      <c r="N393" s="35">
        <f t="shared" si="228"/>
        <v>1.785</v>
      </c>
      <c r="O393" s="35">
        <v>23.6</v>
      </c>
      <c r="P393" s="35">
        <f t="shared" si="229"/>
        <v>1.2036</v>
      </c>
      <c r="Q393" s="35">
        <f t="shared" si="222"/>
        <v>160</v>
      </c>
      <c r="R393" s="35">
        <f t="shared" si="223"/>
        <v>115.1</v>
      </c>
      <c r="S393" s="35">
        <f t="shared" si="224"/>
        <v>173.23999999999998</v>
      </c>
      <c r="T393" s="35">
        <f t="shared" si="216"/>
        <v>0.13239999999999985</v>
      </c>
      <c r="U393" s="35">
        <f t="shared" si="217"/>
        <v>0.5813999999999999</v>
      </c>
      <c r="V393" s="153">
        <f t="shared" si="218"/>
        <v>-11.399999999999999</v>
      </c>
    </row>
    <row r="394" spans="1:22" ht="12.75">
      <c r="A394" s="169"/>
      <c r="B394" s="29">
        <v>42</v>
      </c>
      <c r="C394" s="108" t="s">
        <v>452</v>
      </c>
      <c r="D394" s="109">
        <v>40</v>
      </c>
      <c r="E394" s="45">
        <v>1985</v>
      </c>
      <c r="F394" s="110">
        <v>2036.81</v>
      </c>
      <c r="G394" s="110">
        <v>2036.81</v>
      </c>
      <c r="H394" s="107">
        <v>10.270000000000001</v>
      </c>
      <c r="I394" s="35">
        <f t="shared" si="225"/>
        <v>10.270000000000001</v>
      </c>
      <c r="J394" s="46">
        <v>6.4</v>
      </c>
      <c r="K394" s="35">
        <f t="shared" si="226"/>
        <v>6.139000000000002</v>
      </c>
      <c r="L394" s="35">
        <f t="shared" si="227"/>
        <v>6.5470000000000015</v>
      </c>
      <c r="M394" s="46" t="s">
        <v>436</v>
      </c>
      <c r="N394" s="46">
        <f t="shared" si="228"/>
        <v>4.130999999999999</v>
      </c>
      <c r="O394" s="46">
        <v>73</v>
      </c>
      <c r="P394" s="35">
        <f t="shared" si="229"/>
        <v>3.723</v>
      </c>
      <c r="Q394" s="46">
        <f t="shared" si="222"/>
        <v>160</v>
      </c>
      <c r="R394" s="46">
        <f t="shared" si="223"/>
        <v>153.47500000000005</v>
      </c>
      <c r="S394" s="46">
        <f t="shared" si="224"/>
        <v>163.67500000000004</v>
      </c>
      <c r="T394" s="35">
        <f t="shared" si="216"/>
        <v>0.14700000000000113</v>
      </c>
      <c r="U394" s="35">
        <f t="shared" si="217"/>
        <v>0.4079999999999995</v>
      </c>
      <c r="V394" s="68">
        <f t="shared" si="218"/>
        <v>-8</v>
      </c>
    </row>
    <row r="395" spans="1:22" ht="12.75">
      <c r="A395" s="169"/>
      <c r="B395" s="29">
        <v>43</v>
      </c>
      <c r="C395" s="108" t="s">
        <v>154</v>
      </c>
      <c r="D395" s="109">
        <v>40</v>
      </c>
      <c r="E395" s="45">
        <v>1984</v>
      </c>
      <c r="F395" s="110">
        <v>2050.4</v>
      </c>
      <c r="G395" s="110">
        <v>2050.4</v>
      </c>
      <c r="H395" s="107">
        <v>10.4</v>
      </c>
      <c r="I395" s="35">
        <f t="shared" si="225"/>
        <v>10.4</v>
      </c>
      <c r="J395" s="46">
        <v>6.4</v>
      </c>
      <c r="K395" s="35">
        <f t="shared" si="226"/>
        <v>4.688000000000001</v>
      </c>
      <c r="L395" s="35">
        <f t="shared" si="227"/>
        <v>6.575000000000001</v>
      </c>
      <c r="M395" s="46" t="s">
        <v>439</v>
      </c>
      <c r="N395" s="46">
        <f t="shared" si="228"/>
        <v>5.712</v>
      </c>
      <c r="O395" s="46">
        <v>75</v>
      </c>
      <c r="P395" s="35">
        <f t="shared" si="229"/>
        <v>3.8249999999999997</v>
      </c>
      <c r="Q395" s="46">
        <f t="shared" si="222"/>
        <v>160</v>
      </c>
      <c r="R395" s="46">
        <f t="shared" si="223"/>
        <v>117.20000000000002</v>
      </c>
      <c r="S395" s="46">
        <f t="shared" si="224"/>
        <v>164.37500000000003</v>
      </c>
      <c r="T395" s="35">
        <f t="shared" si="216"/>
        <v>0.1750000000000007</v>
      </c>
      <c r="U395" s="35">
        <f t="shared" si="217"/>
        <v>1.887</v>
      </c>
      <c r="V395" s="68">
        <f t="shared" si="218"/>
        <v>-37</v>
      </c>
    </row>
    <row r="396" spans="1:22" ht="12.75">
      <c r="A396" s="169"/>
      <c r="B396" s="29">
        <v>44</v>
      </c>
      <c r="C396" s="108" t="s">
        <v>174</v>
      </c>
      <c r="D396" s="109">
        <v>40</v>
      </c>
      <c r="E396" s="45">
        <v>1984</v>
      </c>
      <c r="F396" s="110">
        <v>2050.2</v>
      </c>
      <c r="G396" s="110">
        <v>2050.2</v>
      </c>
      <c r="H396" s="107">
        <v>11.299992</v>
      </c>
      <c r="I396" s="35">
        <f t="shared" si="225"/>
        <v>11.299992</v>
      </c>
      <c r="J396" s="46">
        <v>6.4</v>
      </c>
      <c r="K396" s="35">
        <f t="shared" si="226"/>
        <v>1.8649920000000009</v>
      </c>
      <c r="L396" s="35">
        <f t="shared" si="227"/>
        <v>6.811992</v>
      </c>
      <c r="M396" s="46" t="s">
        <v>454</v>
      </c>
      <c r="N396" s="46">
        <f t="shared" si="228"/>
        <v>9.434999999999999</v>
      </c>
      <c r="O396" s="46">
        <v>88</v>
      </c>
      <c r="P396" s="35">
        <f t="shared" si="229"/>
        <v>4.4879999999999995</v>
      </c>
      <c r="Q396" s="46">
        <f t="shared" si="222"/>
        <v>160</v>
      </c>
      <c r="R396" s="46">
        <f t="shared" si="223"/>
        <v>46.62480000000002</v>
      </c>
      <c r="S396" s="46">
        <f t="shared" si="224"/>
        <v>170.2998</v>
      </c>
      <c r="T396" s="35">
        <f t="shared" si="216"/>
        <v>0.4119919999999997</v>
      </c>
      <c r="U396" s="35">
        <f t="shared" si="217"/>
        <v>4.946999999999999</v>
      </c>
      <c r="V396" s="68">
        <f t="shared" si="218"/>
        <v>-97</v>
      </c>
    </row>
    <row r="397" spans="1:22" ht="12.75">
      <c r="A397" s="169"/>
      <c r="B397" s="29">
        <v>45</v>
      </c>
      <c r="C397" s="58" t="s">
        <v>486</v>
      </c>
      <c r="D397" s="45">
        <v>6</v>
      </c>
      <c r="E397" s="45">
        <v>1959</v>
      </c>
      <c r="F397" s="46">
        <v>313.25</v>
      </c>
      <c r="G397" s="46">
        <v>313.25</v>
      </c>
      <c r="H397" s="46">
        <v>1.757</v>
      </c>
      <c r="I397" s="35">
        <v>1.7570000000000001</v>
      </c>
      <c r="J397" s="46">
        <v>0.96</v>
      </c>
      <c r="K397" s="35">
        <f t="shared" si="226"/>
        <v>0.9410000000000002</v>
      </c>
      <c r="L397" s="35">
        <f t="shared" si="227"/>
        <v>0.9665000000000001</v>
      </c>
      <c r="M397" s="46">
        <v>16</v>
      </c>
      <c r="N397" s="36">
        <f t="shared" si="228"/>
        <v>0.816</v>
      </c>
      <c r="O397" s="36">
        <v>15.5</v>
      </c>
      <c r="P397" s="35">
        <f t="shared" si="229"/>
        <v>0.7905</v>
      </c>
      <c r="Q397" s="46">
        <f t="shared" si="222"/>
        <v>160</v>
      </c>
      <c r="R397" s="46">
        <f t="shared" si="223"/>
        <v>156.83333333333334</v>
      </c>
      <c r="S397" s="46">
        <f t="shared" si="224"/>
        <v>161.08333333333334</v>
      </c>
      <c r="T397" s="35">
        <f t="shared" si="216"/>
        <v>0.006500000000000172</v>
      </c>
      <c r="U397" s="35">
        <f t="shared" si="217"/>
        <v>0.025499999999999967</v>
      </c>
      <c r="V397" s="68">
        <f t="shared" si="218"/>
        <v>-0.5</v>
      </c>
    </row>
    <row r="398" spans="1:22" ht="12.75">
      <c r="A398" s="169"/>
      <c r="B398" s="29">
        <v>46</v>
      </c>
      <c r="C398" s="58" t="s">
        <v>121</v>
      </c>
      <c r="D398" s="45">
        <v>85</v>
      </c>
      <c r="E398" s="45">
        <v>1967</v>
      </c>
      <c r="F398" s="46">
        <v>3847.02</v>
      </c>
      <c r="G398" s="46">
        <v>3755.91</v>
      </c>
      <c r="H398" s="35">
        <v>19.559</v>
      </c>
      <c r="I398" s="35">
        <v>19.559</v>
      </c>
      <c r="J398" s="35">
        <v>13.622</v>
      </c>
      <c r="K398" s="35">
        <f t="shared" si="226"/>
        <v>12.98</v>
      </c>
      <c r="L398" s="35">
        <f t="shared" si="227"/>
        <v>13.643</v>
      </c>
      <c r="M398" s="35">
        <v>129</v>
      </c>
      <c r="N398" s="36">
        <f t="shared" si="228"/>
        <v>6.579</v>
      </c>
      <c r="O398" s="35">
        <v>116.00000000000001</v>
      </c>
      <c r="P398" s="35">
        <f t="shared" si="229"/>
        <v>5.916</v>
      </c>
      <c r="Q398" s="46">
        <f t="shared" si="222"/>
        <v>160.25882352941176</v>
      </c>
      <c r="R398" s="46">
        <f t="shared" si="223"/>
        <v>152.7058823529412</v>
      </c>
      <c r="S398" s="46">
        <f t="shared" si="224"/>
        <v>160.50588235294117</v>
      </c>
      <c r="T398" s="35">
        <f t="shared" si="216"/>
        <v>0.021000000000000796</v>
      </c>
      <c r="U398" s="35">
        <f t="shared" si="217"/>
        <v>0.6629999999999994</v>
      </c>
      <c r="V398" s="68">
        <f t="shared" si="218"/>
        <v>-12.999999999999986</v>
      </c>
    </row>
    <row r="399" spans="1:22" ht="12.75">
      <c r="A399" s="169"/>
      <c r="B399" s="29">
        <v>47</v>
      </c>
      <c r="C399" s="58" t="s">
        <v>490</v>
      </c>
      <c r="D399" s="45">
        <v>70</v>
      </c>
      <c r="E399" s="45">
        <v>1985</v>
      </c>
      <c r="F399" s="46">
        <v>3374.1</v>
      </c>
      <c r="G399" s="46">
        <v>3374.1</v>
      </c>
      <c r="H399" s="46">
        <v>18.1169</v>
      </c>
      <c r="I399" s="35">
        <v>18.1169</v>
      </c>
      <c r="J399" s="46">
        <v>11.2</v>
      </c>
      <c r="K399" s="35">
        <f t="shared" si="226"/>
        <v>10.517900000000001</v>
      </c>
      <c r="L399" s="35">
        <f t="shared" si="227"/>
        <v>11.298200000000001</v>
      </c>
      <c r="M399" s="46">
        <v>149</v>
      </c>
      <c r="N399" s="36">
        <f t="shared" si="228"/>
        <v>7.598999999999999</v>
      </c>
      <c r="O399" s="46">
        <v>133.70000000000002</v>
      </c>
      <c r="P399" s="35">
        <f t="shared" si="229"/>
        <v>6.818700000000001</v>
      </c>
      <c r="Q399" s="46">
        <f t="shared" si="222"/>
        <v>160</v>
      </c>
      <c r="R399" s="46">
        <f t="shared" si="223"/>
        <v>150.2557142857143</v>
      </c>
      <c r="S399" s="46">
        <f t="shared" si="224"/>
        <v>161.40285714285716</v>
      </c>
      <c r="T399" s="35">
        <f t="shared" si="216"/>
        <v>0.09820000000000206</v>
      </c>
      <c r="U399" s="35">
        <f t="shared" si="217"/>
        <v>0.7802999999999987</v>
      </c>
      <c r="V399" s="68">
        <f t="shared" si="218"/>
        <v>-15.299999999999983</v>
      </c>
    </row>
    <row r="400" spans="1:22" ht="12.75">
      <c r="A400" s="169"/>
      <c r="B400" s="29">
        <v>48</v>
      </c>
      <c r="C400" s="58" t="s">
        <v>313</v>
      </c>
      <c r="D400" s="45">
        <v>20</v>
      </c>
      <c r="E400" s="45">
        <v>1977</v>
      </c>
      <c r="F400" s="45">
        <v>1058.36</v>
      </c>
      <c r="G400" s="45">
        <v>1058.36</v>
      </c>
      <c r="H400" s="45">
        <v>4.18</v>
      </c>
      <c r="I400" s="45">
        <f>H400</f>
        <v>4.18</v>
      </c>
      <c r="J400" s="45">
        <v>2.94222</v>
      </c>
      <c r="K400" s="45">
        <f t="shared" si="226"/>
        <v>2.854</v>
      </c>
      <c r="L400" s="45">
        <f t="shared" si="227"/>
        <v>3.07915</v>
      </c>
      <c r="M400" s="45">
        <v>26</v>
      </c>
      <c r="N400" s="45">
        <f t="shared" si="228"/>
        <v>1.3259999999999998</v>
      </c>
      <c r="O400" s="45">
        <v>20.5</v>
      </c>
      <c r="P400" s="45">
        <f>O400*0.0537</f>
        <v>1.1008499999999999</v>
      </c>
      <c r="Q400" s="45">
        <f t="shared" si="222"/>
        <v>147.111</v>
      </c>
      <c r="R400" s="45">
        <f t="shared" si="223"/>
        <v>142.7</v>
      </c>
      <c r="S400" s="45">
        <f t="shared" si="224"/>
        <v>153.95749999999998</v>
      </c>
      <c r="T400" s="45">
        <f t="shared" si="216"/>
        <v>0.13693</v>
      </c>
      <c r="U400" s="45">
        <f t="shared" si="217"/>
        <v>0.22514999999999996</v>
      </c>
      <c r="V400" s="158">
        <f t="shared" si="218"/>
        <v>-5.5</v>
      </c>
    </row>
    <row r="401" spans="1:22" ht="12.75">
      <c r="A401" s="169"/>
      <c r="B401" s="29">
        <v>49</v>
      </c>
      <c r="C401" s="106" t="s">
        <v>517</v>
      </c>
      <c r="D401" s="101">
        <v>40</v>
      </c>
      <c r="E401" s="45" t="s">
        <v>28</v>
      </c>
      <c r="F401" s="45">
        <v>2231.59</v>
      </c>
      <c r="G401" s="45">
        <v>2231.59</v>
      </c>
      <c r="H401" s="102">
        <v>9.67</v>
      </c>
      <c r="I401" s="35">
        <f>H401</f>
        <v>9.67</v>
      </c>
      <c r="J401" s="46">
        <v>6.4</v>
      </c>
      <c r="K401" s="35">
        <f t="shared" si="226"/>
        <v>5.44886</v>
      </c>
      <c r="L401" s="35">
        <f t="shared" si="227"/>
        <v>7.0923636</v>
      </c>
      <c r="M401" s="102">
        <v>77</v>
      </c>
      <c r="N401" s="36">
        <f>M401*0.05482</f>
        <v>4.22114</v>
      </c>
      <c r="O401" s="102">
        <v>47.02</v>
      </c>
      <c r="P401" s="35">
        <f>O401*0.05482</f>
        <v>2.5776364000000003</v>
      </c>
      <c r="Q401" s="46">
        <f t="shared" si="222"/>
        <v>160</v>
      </c>
      <c r="R401" s="46">
        <f t="shared" si="223"/>
        <v>136.2215</v>
      </c>
      <c r="S401" s="46">
        <f t="shared" si="224"/>
        <v>177.30909</v>
      </c>
      <c r="T401" s="35">
        <f t="shared" si="216"/>
        <v>0.6923635999999993</v>
      </c>
      <c r="U401" s="35">
        <f t="shared" si="217"/>
        <v>1.6435035999999998</v>
      </c>
      <c r="V401" s="68">
        <f t="shared" si="218"/>
        <v>-29.979999999999997</v>
      </c>
    </row>
    <row r="402" spans="1:22" ht="12.75">
      <c r="A402" s="169"/>
      <c r="B402" s="29">
        <v>50</v>
      </c>
      <c r="C402" s="58" t="s">
        <v>264</v>
      </c>
      <c r="D402" s="45">
        <v>60</v>
      </c>
      <c r="E402" s="45">
        <v>1988</v>
      </c>
      <c r="F402" s="45">
        <v>3968.6</v>
      </c>
      <c r="G402" s="45">
        <v>3968.6</v>
      </c>
      <c r="H402" s="35">
        <v>17.2</v>
      </c>
      <c r="I402" s="35">
        <v>17.2</v>
      </c>
      <c r="J402" s="36">
        <v>9.6</v>
      </c>
      <c r="K402" s="89">
        <f>I402-N402</f>
        <v>9.068</v>
      </c>
      <c r="L402" s="89">
        <f>I402-P402</f>
        <v>11.073</v>
      </c>
      <c r="M402" s="46">
        <v>146</v>
      </c>
      <c r="N402" s="36">
        <v>8.132</v>
      </c>
      <c r="O402" s="46">
        <v>110</v>
      </c>
      <c r="P402" s="36">
        <v>6.127</v>
      </c>
      <c r="Q402" s="46">
        <f>J402/D402*1000</f>
        <v>160</v>
      </c>
      <c r="R402" s="46">
        <f>K402/D402*1000</f>
        <v>151.13333333333333</v>
      </c>
      <c r="S402" s="46">
        <f t="shared" si="224"/>
        <v>184.55</v>
      </c>
      <c r="T402" s="35">
        <f t="shared" si="216"/>
        <v>1.4730000000000008</v>
      </c>
      <c r="U402" s="35">
        <f t="shared" si="217"/>
        <v>2.005</v>
      </c>
      <c r="V402" s="68">
        <f t="shared" si="218"/>
        <v>-36</v>
      </c>
    </row>
    <row r="403" spans="1:22" ht="12.75">
      <c r="A403" s="169"/>
      <c r="B403" s="29">
        <v>51</v>
      </c>
      <c r="C403" s="58" t="s">
        <v>265</v>
      </c>
      <c r="D403" s="45">
        <v>60</v>
      </c>
      <c r="E403" s="45">
        <v>1981</v>
      </c>
      <c r="F403" s="35">
        <v>3123.05</v>
      </c>
      <c r="G403" s="35">
        <v>3123.05</v>
      </c>
      <c r="H403" s="35">
        <v>15.1</v>
      </c>
      <c r="I403" s="35">
        <v>15.1</v>
      </c>
      <c r="J403" s="36">
        <v>9.29</v>
      </c>
      <c r="K403" s="89">
        <f>I403-N403</f>
        <v>8.527</v>
      </c>
      <c r="L403" s="89">
        <f>I403-P403</f>
        <v>11.09</v>
      </c>
      <c r="M403" s="46">
        <v>118</v>
      </c>
      <c r="N403" s="36">
        <v>6.573</v>
      </c>
      <c r="O403" s="46">
        <v>72</v>
      </c>
      <c r="P403" s="36">
        <v>4.01</v>
      </c>
      <c r="Q403" s="46">
        <f>J403/D403*1000</f>
        <v>154.83333333333331</v>
      </c>
      <c r="R403" s="46">
        <f>K403/D403*1000</f>
        <v>142.11666666666665</v>
      </c>
      <c r="S403" s="46">
        <f t="shared" si="224"/>
        <v>184.83333333333334</v>
      </c>
      <c r="T403" s="35">
        <f t="shared" si="216"/>
        <v>1.8000000000000007</v>
      </c>
      <c r="U403" s="35">
        <f t="shared" si="217"/>
        <v>2.5630000000000006</v>
      </c>
      <c r="V403" s="68">
        <f t="shared" si="218"/>
        <v>-46</v>
      </c>
    </row>
    <row r="404" spans="1:22" ht="12.75">
      <c r="A404" s="169"/>
      <c r="B404" s="29">
        <v>52</v>
      </c>
      <c r="C404" s="58" t="s">
        <v>266</v>
      </c>
      <c r="D404" s="45">
        <v>85</v>
      </c>
      <c r="E404" s="45">
        <v>1970</v>
      </c>
      <c r="F404" s="35">
        <v>3789.83</v>
      </c>
      <c r="G404" s="35">
        <v>3789.83</v>
      </c>
      <c r="H404" s="35">
        <v>18.92</v>
      </c>
      <c r="I404" s="35">
        <v>18.92</v>
      </c>
      <c r="J404" s="36">
        <v>13.161</v>
      </c>
      <c r="K404" s="89">
        <f>I404-N404</f>
        <v>13.016000000000002</v>
      </c>
      <c r="L404" s="89">
        <f>I404-P404</f>
        <v>14.130000000000003</v>
      </c>
      <c r="M404" s="46">
        <v>106</v>
      </c>
      <c r="N404" s="36">
        <v>5.904</v>
      </c>
      <c r="O404" s="46">
        <v>86</v>
      </c>
      <c r="P404" s="35">
        <v>4.79</v>
      </c>
      <c r="Q404" s="46">
        <f>J404/D404*1000</f>
        <v>154.83529411764704</v>
      </c>
      <c r="R404" s="46">
        <f>K404/D404*1000</f>
        <v>153.1294117647059</v>
      </c>
      <c r="S404" s="46">
        <f t="shared" si="224"/>
        <v>166.23529411764707</v>
      </c>
      <c r="T404" s="35">
        <f t="shared" si="216"/>
        <v>0.969000000000003</v>
      </c>
      <c r="U404" s="35">
        <f t="shared" si="217"/>
        <v>1.1139999999999999</v>
      </c>
      <c r="V404" s="68">
        <f t="shared" si="218"/>
        <v>-20</v>
      </c>
    </row>
    <row r="405" spans="1:22" ht="12.75">
      <c r="A405" s="169"/>
      <c r="B405" s="29">
        <v>53</v>
      </c>
      <c r="C405" s="58" t="s">
        <v>268</v>
      </c>
      <c r="D405" s="45">
        <v>40</v>
      </c>
      <c r="E405" s="45">
        <v>1973</v>
      </c>
      <c r="F405" s="45">
        <v>2567.4</v>
      </c>
      <c r="G405" s="45">
        <v>2567.4</v>
      </c>
      <c r="H405" s="46">
        <v>10.1</v>
      </c>
      <c r="I405" s="46">
        <v>10.1</v>
      </c>
      <c r="J405" s="36">
        <v>6.4</v>
      </c>
      <c r="K405" s="89">
        <f>I405-N405</f>
        <v>6.367999999999999</v>
      </c>
      <c r="L405" s="89">
        <f>I405-P405</f>
        <v>7.092</v>
      </c>
      <c r="M405" s="46">
        <v>67</v>
      </c>
      <c r="N405" s="36">
        <v>3.732</v>
      </c>
      <c r="O405" s="46">
        <v>54</v>
      </c>
      <c r="P405" s="36">
        <v>3.008</v>
      </c>
      <c r="Q405" s="46">
        <f>J405/D405*1000</f>
        <v>160</v>
      </c>
      <c r="R405" s="46">
        <f>K405/D405*1000</f>
        <v>159.2</v>
      </c>
      <c r="S405" s="46">
        <f t="shared" si="224"/>
        <v>177.3</v>
      </c>
      <c r="T405" s="35">
        <f t="shared" si="216"/>
        <v>0.6919999999999993</v>
      </c>
      <c r="U405" s="35">
        <f t="shared" si="217"/>
        <v>0.7240000000000002</v>
      </c>
      <c r="V405" s="68">
        <f t="shared" si="218"/>
        <v>-13</v>
      </c>
    </row>
    <row r="406" spans="1:22" ht="12.75">
      <c r="A406" s="169"/>
      <c r="B406" s="29">
        <v>54</v>
      </c>
      <c r="C406" s="58" t="s">
        <v>643</v>
      </c>
      <c r="D406" s="45">
        <v>20</v>
      </c>
      <c r="E406" s="45" t="s">
        <v>28</v>
      </c>
      <c r="F406" s="45">
        <v>936.33</v>
      </c>
      <c r="G406" s="45">
        <v>936.33</v>
      </c>
      <c r="H406" s="46">
        <v>5.037</v>
      </c>
      <c r="I406" s="35">
        <f aca="true" t="shared" si="230" ref="I406:I414">H406</f>
        <v>5.037</v>
      </c>
      <c r="J406" s="35">
        <f>D406*0.1456</f>
        <v>2.912</v>
      </c>
      <c r="K406" s="35">
        <f aca="true" t="shared" si="231" ref="K406:K414">I406-N406</f>
        <v>2.8802999999999996</v>
      </c>
      <c r="L406" s="35">
        <f aca="true" t="shared" si="232" ref="L406:L414">I406-P406</f>
        <v>3.378</v>
      </c>
      <c r="M406" s="46">
        <v>39</v>
      </c>
      <c r="N406" s="36">
        <f>M406*0.0553</f>
        <v>2.1567000000000003</v>
      </c>
      <c r="O406" s="46">
        <v>30</v>
      </c>
      <c r="P406" s="35">
        <f>O406*0.0553</f>
        <v>1.659</v>
      </c>
      <c r="Q406" s="46">
        <f aca="true" t="shared" si="233" ref="Q406:Q428">J406*1000/D406</f>
        <v>145.6</v>
      </c>
      <c r="R406" s="46">
        <f aca="true" t="shared" si="234" ref="R406:R428">K406*1000/D406</f>
        <v>144.015</v>
      </c>
      <c r="S406" s="46">
        <f t="shared" si="224"/>
        <v>168.9</v>
      </c>
      <c r="T406" s="35">
        <f t="shared" si="216"/>
        <v>0.4660000000000002</v>
      </c>
      <c r="U406" s="35">
        <f t="shared" si="217"/>
        <v>0.49770000000000025</v>
      </c>
      <c r="V406" s="68">
        <f t="shared" si="218"/>
        <v>-9</v>
      </c>
    </row>
    <row r="407" spans="1:22" ht="12.75">
      <c r="A407" s="169"/>
      <c r="B407" s="29">
        <v>55</v>
      </c>
      <c r="C407" s="58" t="s">
        <v>300</v>
      </c>
      <c r="D407" s="45">
        <v>44</v>
      </c>
      <c r="E407" s="45" t="s">
        <v>28</v>
      </c>
      <c r="F407" s="35">
        <v>2337.92</v>
      </c>
      <c r="G407" s="35">
        <v>2337.92</v>
      </c>
      <c r="H407" s="45">
        <v>12.723</v>
      </c>
      <c r="I407" s="35">
        <f t="shared" si="230"/>
        <v>12.723</v>
      </c>
      <c r="J407" s="45">
        <v>7.04</v>
      </c>
      <c r="K407" s="35">
        <f t="shared" si="231"/>
        <v>6.195000000000001</v>
      </c>
      <c r="L407" s="35">
        <f t="shared" si="232"/>
        <v>7.0467</v>
      </c>
      <c r="M407" s="45">
        <v>128</v>
      </c>
      <c r="N407" s="36">
        <f>M407*0.051</f>
        <v>6.528</v>
      </c>
      <c r="O407" s="45">
        <v>106</v>
      </c>
      <c r="P407" s="45">
        <v>5.6763</v>
      </c>
      <c r="Q407" s="46">
        <f t="shared" si="233"/>
        <v>160</v>
      </c>
      <c r="R407" s="46">
        <f t="shared" si="234"/>
        <v>140.79545454545456</v>
      </c>
      <c r="S407" s="46">
        <f t="shared" si="224"/>
        <v>160.15227272727273</v>
      </c>
      <c r="T407" s="35">
        <f t="shared" si="216"/>
        <v>0.006700000000000372</v>
      </c>
      <c r="U407" s="35">
        <f t="shared" si="217"/>
        <v>0.8516999999999992</v>
      </c>
      <c r="V407" s="68">
        <f t="shared" si="218"/>
        <v>-22</v>
      </c>
    </row>
    <row r="408" spans="1:22" ht="12.75">
      <c r="A408" s="169"/>
      <c r="B408" s="29">
        <v>56</v>
      </c>
      <c r="C408" s="58" t="s">
        <v>651</v>
      </c>
      <c r="D408" s="45">
        <v>22</v>
      </c>
      <c r="E408" s="45">
        <v>1989</v>
      </c>
      <c r="F408" s="35">
        <v>1179.64</v>
      </c>
      <c r="G408" s="35">
        <v>1179.64</v>
      </c>
      <c r="H408" s="45">
        <v>6.884</v>
      </c>
      <c r="I408" s="35">
        <f t="shared" si="230"/>
        <v>6.884</v>
      </c>
      <c r="J408" s="45">
        <v>3.52</v>
      </c>
      <c r="K408" s="35">
        <f t="shared" si="231"/>
        <v>3.3140000000000005</v>
      </c>
      <c r="L408" s="35">
        <f t="shared" si="232"/>
        <v>3.9237560000000005</v>
      </c>
      <c r="M408" s="45">
        <v>70</v>
      </c>
      <c r="N408" s="36">
        <f>M408*0.051</f>
        <v>3.57</v>
      </c>
      <c r="O408" s="45">
        <v>55.28</v>
      </c>
      <c r="P408" s="45">
        <v>2.960244</v>
      </c>
      <c r="Q408" s="46">
        <f t="shared" si="233"/>
        <v>160</v>
      </c>
      <c r="R408" s="46">
        <f t="shared" si="234"/>
        <v>150.63636363636365</v>
      </c>
      <c r="S408" s="46">
        <f t="shared" si="224"/>
        <v>178.35254545454546</v>
      </c>
      <c r="T408" s="35">
        <f t="shared" si="216"/>
        <v>0.40375600000000045</v>
      </c>
      <c r="U408" s="35">
        <f t="shared" si="217"/>
        <v>0.609756</v>
      </c>
      <c r="V408" s="68">
        <f t="shared" si="218"/>
        <v>-14.719999999999999</v>
      </c>
    </row>
    <row r="409" spans="1:22" ht="12.75">
      <c r="A409" s="169"/>
      <c r="B409" s="29">
        <v>57</v>
      </c>
      <c r="C409" s="58" t="s">
        <v>654</v>
      </c>
      <c r="D409" s="45">
        <v>38</v>
      </c>
      <c r="E409" s="45" t="s">
        <v>28</v>
      </c>
      <c r="F409" s="35">
        <v>2277.52</v>
      </c>
      <c r="G409" s="35">
        <v>2277.52</v>
      </c>
      <c r="H409" s="45">
        <v>11.821</v>
      </c>
      <c r="I409" s="35">
        <f t="shared" si="230"/>
        <v>11.821</v>
      </c>
      <c r="J409" s="45">
        <v>6</v>
      </c>
      <c r="K409" s="35">
        <f t="shared" si="231"/>
        <v>5.344</v>
      </c>
      <c r="L409" s="35">
        <f t="shared" si="232"/>
        <v>8.605858</v>
      </c>
      <c r="M409" s="45">
        <v>127</v>
      </c>
      <c r="N409" s="36">
        <f>M409*0.051</f>
        <v>6.476999999999999</v>
      </c>
      <c r="O409" s="45">
        <v>60.04</v>
      </c>
      <c r="P409" s="45">
        <v>3.215142</v>
      </c>
      <c r="Q409" s="46">
        <f t="shared" si="233"/>
        <v>157.89473684210526</v>
      </c>
      <c r="R409" s="46">
        <f t="shared" si="234"/>
        <v>140.6315789473684</v>
      </c>
      <c r="S409" s="46">
        <f t="shared" si="224"/>
        <v>226.46994736842106</v>
      </c>
      <c r="T409" s="35">
        <f t="shared" si="216"/>
        <v>2.6058579999999996</v>
      </c>
      <c r="U409" s="35">
        <f t="shared" si="217"/>
        <v>3.2618579999999993</v>
      </c>
      <c r="V409" s="68">
        <f t="shared" si="218"/>
        <v>-66.96000000000001</v>
      </c>
    </row>
    <row r="410" spans="1:22" ht="12.75">
      <c r="A410" s="169"/>
      <c r="B410" s="29">
        <v>58</v>
      </c>
      <c r="C410" s="58" t="s">
        <v>655</v>
      </c>
      <c r="D410" s="45">
        <v>60</v>
      </c>
      <c r="E410" s="45">
        <v>1985</v>
      </c>
      <c r="F410" s="35">
        <v>3189.58</v>
      </c>
      <c r="G410" s="35">
        <v>3189.58</v>
      </c>
      <c r="H410" s="45">
        <v>17.351</v>
      </c>
      <c r="I410" s="35">
        <f t="shared" si="230"/>
        <v>17.351</v>
      </c>
      <c r="J410" s="45">
        <v>9.40002</v>
      </c>
      <c r="K410" s="35">
        <f t="shared" si="231"/>
        <v>7.661</v>
      </c>
      <c r="L410" s="35">
        <f t="shared" si="232"/>
        <v>10.131522999999998</v>
      </c>
      <c r="M410" s="45">
        <v>190</v>
      </c>
      <c r="N410" s="36">
        <f>M410*0.051</f>
        <v>9.69</v>
      </c>
      <c r="O410" s="45">
        <v>134.8175</v>
      </c>
      <c r="P410" s="45">
        <v>7.219477</v>
      </c>
      <c r="Q410" s="46">
        <f t="shared" si="233"/>
        <v>156.667</v>
      </c>
      <c r="R410" s="46">
        <f t="shared" si="234"/>
        <v>127.68333333333334</v>
      </c>
      <c r="S410" s="46">
        <f t="shared" si="224"/>
        <v>168.85871666666662</v>
      </c>
      <c r="T410" s="35">
        <f t="shared" si="216"/>
        <v>0.7315029999999982</v>
      </c>
      <c r="U410" s="35">
        <f t="shared" si="217"/>
        <v>2.470522999999999</v>
      </c>
      <c r="V410" s="68">
        <f t="shared" si="218"/>
        <v>-55.182500000000005</v>
      </c>
    </row>
    <row r="411" spans="1:22" ht="12.75">
      <c r="A411" s="169"/>
      <c r="B411" s="29">
        <v>59</v>
      </c>
      <c r="C411" s="58" t="s">
        <v>343</v>
      </c>
      <c r="D411" s="45">
        <v>60</v>
      </c>
      <c r="E411" s="49" t="s">
        <v>28</v>
      </c>
      <c r="F411" s="35">
        <v>3138.76</v>
      </c>
      <c r="G411" s="35">
        <v>3138.76</v>
      </c>
      <c r="H411" s="36">
        <v>14.456</v>
      </c>
      <c r="I411" s="35">
        <f t="shared" si="230"/>
        <v>14.456</v>
      </c>
      <c r="J411" s="46">
        <v>9.6</v>
      </c>
      <c r="K411" s="35">
        <f t="shared" si="231"/>
        <v>7.01364</v>
      </c>
      <c r="L411" s="35">
        <f t="shared" si="232"/>
        <v>9.990583999999998</v>
      </c>
      <c r="M411" s="92">
        <v>134</v>
      </c>
      <c r="N411" s="36">
        <f>M411*0.05554</f>
        <v>7.44236</v>
      </c>
      <c r="O411" s="46">
        <v>80.4</v>
      </c>
      <c r="P411" s="35">
        <f>O411*0.05554</f>
        <v>4.465416</v>
      </c>
      <c r="Q411" s="46">
        <f t="shared" si="233"/>
        <v>160</v>
      </c>
      <c r="R411" s="46">
        <f t="shared" si="234"/>
        <v>116.89399999999999</v>
      </c>
      <c r="S411" s="46">
        <f t="shared" si="224"/>
        <v>166.50973333333332</v>
      </c>
      <c r="T411" s="35">
        <f t="shared" si="216"/>
        <v>0.3905839999999987</v>
      </c>
      <c r="U411" s="35">
        <f t="shared" si="217"/>
        <v>2.9769439999999996</v>
      </c>
      <c r="V411" s="68">
        <f t="shared" si="218"/>
        <v>-53.599999999999994</v>
      </c>
    </row>
    <row r="412" spans="1:22" ht="12.75">
      <c r="A412" s="169"/>
      <c r="B412" s="29">
        <v>60</v>
      </c>
      <c r="C412" s="58" t="s">
        <v>345</v>
      </c>
      <c r="D412" s="45">
        <v>35</v>
      </c>
      <c r="E412" s="49" t="s">
        <v>28</v>
      </c>
      <c r="F412" s="35">
        <v>2248.65</v>
      </c>
      <c r="G412" s="35">
        <v>2248.65</v>
      </c>
      <c r="H412" s="36">
        <v>9.715</v>
      </c>
      <c r="I412" s="35">
        <f t="shared" si="230"/>
        <v>9.715</v>
      </c>
      <c r="J412" s="35">
        <v>5.6</v>
      </c>
      <c r="K412" s="35">
        <f t="shared" si="231"/>
        <v>5.38288</v>
      </c>
      <c r="L412" s="35">
        <f t="shared" si="232"/>
        <v>6.41037</v>
      </c>
      <c r="M412" s="92">
        <v>78</v>
      </c>
      <c r="N412" s="36">
        <f>M412*0.05554</f>
        <v>4.33212</v>
      </c>
      <c r="O412" s="46">
        <v>59.5</v>
      </c>
      <c r="P412" s="35">
        <f>O412*0.05554</f>
        <v>3.30463</v>
      </c>
      <c r="Q412" s="46">
        <f t="shared" si="233"/>
        <v>160</v>
      </c>
      <c r="R412" s="46">
        <f t="shared" si="234"/>
        <v>153.79657142857144</v>
      </c>
      <c r="S412" s="46">
        <f t="shared" si="224"/>
        <v>183.1534285714286</v>
      </c>
      <c r="T412" s="35">
        <f t="shared" si="216"/>
        <v>0.8103700000000007</v>
      </c>
      <c r="U412" s="35">
        <f t="shared" si="217"/>
        <v>1.0274899999999998</v>
      </c>
      <c r="V412" s="68">
        <f t="shared" si="218"/>
        <v>-18.5</v>
      </c>
    </row>
    <row r="413" spans="1:22" ht="12.75">
      <c r="A413" s="169"/>
      <c r="B413" s="29">
        <v>61</v>
      </c>
      <c r="C413" s="58" t="s">
        <v>68</v>
      </c>
      <c r="D413" s="45">
        <v>55</v>
      </c>
      <c r="E413" s="49" t="s">
        <v>28</v>
      </c>
      <c r="F413" s="35">
        <v>2575.91</v>
      </c>
      <c r="G413" s="35">
        <v>2575.91</v>
      </c>
      <c r="H413" s="36">
        <v>13.079</v>
      </c>
      <c r="I413" s="35">
        <f t="shared" si="230"/>
        <v>13.079</v>
      </c>
      <c r="J413" s="35">
        <v>8.8</v>
      </c>
      <c r="K413" s="35">
        <f t="shared" si="231"/>
        <v>8.413640000000001</v>
      </c>
      <c r="L413" s="35">
        <f t="shared" si="232"/>
        <v>9.829910000000002</v>
      </c>
      <c r="M413" s="92">
        <v>84</v>
      </c>
      <c r="N413" s="36">
        <f>M413*0.05554</f>
        <v>4.66536</v>
      </c>
      <c r="O413" s="46">
        <v>58.5</v>
      </c>
      <c r="P413" s="35">
        <f>O413*0.05554</f>
        <v>3.24909</v>
      </c>
      <c r="Q413" s="46">
        <f t="shared" si="233"/>
        <v>160</v>
      </c>
      <c r="R413" s="46">
        <f t="shared" si="234"/>
        <v>152.97527272727274</v>
      </c>
      <c r="S413" s="46">
        <f t="shared" si="224"/>
        <v>178.7256363636364</v>
      </c>
      <c r="T413" s="35">
        <f t="shared" si="216"/>
        <v>1.029910000000001</v>
      </c>
      <c r="U413" s="35">
        <f t="shared" si="217"/>
        <v>1.41627</v>
      </c>
      <c r="V413" s="68">
        <f t="shared" si="218"/>
        <v>-25.5</v>
      </c>
    </row>
    <row r="414" spans="1:22" ht="12.75">
      <c r="A414" s="169"/>
      <c r="B414" s="29">
        <v>62</v>
      </c>
      <c r="C414" s="58" t="s">
        <v>364</v>
      </c>
      <c r="D414" s="49">
        <v>50</v>
      </c>
      <c r="E414" s="49">
        <v>1979</v>
      </c>
      <c r="F414" s="159">
        <v>2207</v>
      </c>
      <c r="G414" s="92">
        <f>F414</f>
        <v>2207</v>
      </c>
      <c r="H414" s="35">
        <v>11</v>
      </c>
      <c r="I414" s="35">
        <f t="shared" si="230"/>
        <v>11</v>
      </c>
      <c r="J414" s="91">
        <v>7.2</v>
      </c>
      <c r="K414" s="35">
        <f t="shared" si="231"/>
        <v>6.206</v>
      </c>
      <c r="L414" s="35">
        <f t="shared" si="232"/>
        <v>7.6901</v>
      </c>
      <c r="M414" s="92">
        <v>94</v>
      </c>
      <c r="N414" s="36">
        <f>M414*0.051</f>
        <v>4.794</v>
      </c>
      <c r="O414" s="35">
        <v>59</v>
      </c>
      <c r="P414" s="35">
        <f>O414*0.0561</f>
        <v>3.3099</v>
      </c>
      <c r="Q414" s="46">
        <f t="shared" si="233"/>
        <v>144</v>
      </c>
      <c r="R414" s="46">
        <f t="shared" si="234"/>
        <v>124.12</v>
      </c>
      <c r="S414" s="46">
        <f t="shared" si="224"/>
        <v>153.80200000000002</v>
      </c>
      <c r="T414" s="35">
        <f t="shared" si="216"/>
        <v>0.4901</v>
      </c>
      <c r="U414" s="35">
        <f t="shared" si="217"/>
        <v>1.4840999999999998</v>
      </c>
      <c r="V414" s="68">
        <f>1.1*O414-M414</f>
        <v>-29.099999999999994</v>
      </c>
    </row>
    <row r="415" spans="1:22" ht="12.75">
      <c r="A415" s="169"/>
      <c r="B415" s="29">
        <v>63</v>
      </c>
      <c r="C415" s="58" t="s">
        <v>146</v>
      </c>
      <c r="D415" s="45">
        <v>30</v>
      </c>
      <c r="E415" s="45">
        <v>1989</v>
      </c>
      <c r="F415" s="45">
        <v>1628.94</v>
      </c>
      <c r="G415" s="45">
        <v>1928.94</v>
      </c>
      <c r="H415" s="46">
        <v>7.07</v>
      </c>
      <c r="I415" s="46">
        <v>1.5</v>
      </c>
      <c r="J415" s="46">
        <v>4.76</v>
      </c>
      <c r="K415" s="46">
        <f>H415-N415</f>
        <v>4.5998</v>
      </c>
      <c r="L415" s="46">
        <f>H415-P415</f>
        <v>5.5664</v>
      </c>
      <c r="M415" s="46">
        <v>46</v>
      </c>
      <c r="N415" s="46">
        <f>M415*0.0537</f>
        <v>2.4701999999999997</v>
      </c>
      <c r="O415" s="46">
        <v>28</v>
      </c>
      <c r="P415" s="46">
        <f>O415*0.0537</f>
        <v>1.5036</v>
      </c>
      <c r="Q415" s="46">
        <f t="shared" si="233"/>
        <v>158.66666666666666</v>
      </c>
      <c r="R415" s="46">
        <f t="shared" si="234"/>
        <v>153.32666666666668</v>
      </c>
      <c r="S415" s="46">
        <f t="shared" si="224"/>
        <v>185.54666666666665</v>
      </c>
      <c r="T415" s="35">
        <f t="shared" si="216"/>
        <v>0.8064</v>
      </c>
      <c r="U415" s="35">
        <f t="shared" si="217"/>
        <v>0.9665999999999997</v>
      </c>
      <c r="V415" s="153">
        <f aca="true" t="shared" si="235" ref="V415:V428">O415-M415</f>
        <v>-18</v>
      </c>
    </row>
    <row r="416" spans="1:22" ht="12.75">
      <c r="A416" s="169"/>
      <c r="B416" s="29">
        <v>64</v>
      </c>
      <c r="C416" s="58" t="s">
        <v>390</v>
      </c>
      <c r="D416" s="45">
        <v>6</v>
      </c>
      <c r="E416" s="45">
        <v>1956</v>
      </c>
      <c r="F416" s="45">
        <v>327.26</v>
      </c>
      <c r="G416" s="45">
        <v>327.26</v>
      </c>
      <c r="H416" s="46">
        <v>1.27</v>
      </c>
      <c r="I416" s="46">
        <v>0.21</v>
      </c>
      <c r="J416" s="46">
        <v>0.96</v>
      </c>
      <c r="K416" s="46">
        <f>H416-N416</f>
        <v>0.9478</v>
      </c>
      <c r="L416" s="46">
        <f>H416-P416</f>
        <v>1.0552000000000001</v>
      </c>
      <c r="M416" s="46">
        <v>6</v>
      </c>
      <c r="N416" s="46">
        <f>M416*0.0537</f>
        <v>0.3222</v>
      </c>
      <c r="O416" s="46">
        <v>4</v>
      </c>
      <c r="P416" s="46">
        <f>O416*0.0537</f>
        <v>0.2148</v>
      </c>
      <c r="Q416" s="46">
        <f t="shared" si="233"/>
        <v>160</v>
      </c>
      <c r="R416" s="46">
        <f t="shared" si="234"/>
        <v>157.96666666666667</v>
      </c>
      <c r="S416" s="46">
        <f t="shared" si="224"/>
        <v>175.86666666666667</v>
      </c>
      <c r="T416" s="35">
        <f t="shared" si="216"/>
        <v>0.09520000000000017</v>
      </c>
      <c r="U416" s="35">
        <f t="shared" si="217"/>
        <v>0.1074</v>
      </c>
      <c r="V416" s="153">
        <f t="shared" si="235"/>
        <v>-2</v>
      </c>
    </row>
    <row r="417" spans="1:22" ht="12.75">
      <c r="A417" s="169"/>
      <c r="B417" s="29">
        <v>65</v>
      </c>
      <c r="C417" s="58" t="s">
        <v>393</v>
      </c>
      <c r="D417" s="45">
        <v>2</v>
      </c>
      <c r="E417" s="45">
        <v>1910</v>
      </c>
      <c r="F417" s="45">
        <v>228.87</v>
      </c>
      <c r="G417" s="45">
        <v>102.7</v>
      </c>
      <c r="H417" s="46">
        <v>0.45</v>
      </c>
      <c r="I417" s="46">
        <v>0.11</v>
      </c>
      <c r="J417" s="46">
        <v>0.32</v>
      </c>
      <c r="K417" s="46">
        <f>H417-N417</f>
        <v>0.23520000000000002</v>
      </c>
      <c r="L417" s="46">
        <f>H417-P417</f>
        <v>0.3426</v>
      </c>
      <c r="M417" s="46">
        <v>4</v>
      </c>
      <c r="N417" s="46">
        <f>M417*0.0537</f>
        <v>0.2148</v>
      </c>
      <c r="O417" s="46">
        <v>2</v>
      </c>
      <c r="P417" s="46">
        <f>O417*0.0537</f>
        <v>0.1074</v>
      </c>
      <c r="Q417" s="46">
        <f t="shared" si="233"/>
        <v>160</v>
      </c>
      <c r="R417" s="46">
        <f t="shared" si="234"/>
        <v>117.60000000000001</v>
      </c>
      <c r="S417" s="46">
        <f t="shared" si="224"/>
        <v>171.3</v>
      </c>
      <c r="T417" s="35">
        <f t="shared" si="216"/>
        <v>0.02260000000000001</v>
      </c>
      <c r="U417" s="35">
        <f t="shared" si="217"/>
        <v>0.1074</v>
      </c>
      <c r="V417" s="153">
        <f t="shared" si="235"/>
        <v>-2</v>
      </c>
    </row>
    <row r="418" spans="1:22" ht="12.75">
      <c r="A418" s="169"/>
      <c r="B418" s="29">
        <v>66</v>
      </c>
      <c r="C418" s="90" t="s">
        <v>414</v>
      </c>
      <c r="D418" s="45">
        <v>40</v>
      </c>
      <c r="E418" s="45">
        <v>1975</v>
      </c>
      <c r="F418" s="45">
        <v>2282.33</v>
      </c>
      <c r="G418" s="45">
        <v>2282.33</v>
      </c>
      <c r="H418" s="35">
        <v>10.298</v>
      </c>
      <c r="I418" s="35">
        <f>H418</f>
        <v>10.298</v>
      </c>
      <c r="J418" s="91">
        <v>6.4</v>
      </c>
      <c r="K418" s="35">
        <f aca="true" t="shared" si="236" ref="K418:K428">I418-N418</f>
        <v>6.269</v>
      </c>
      <c r="L418" s="35">
        <f aca="true" t="shared" si="237" ref="L418:L428">I418-P418</f>
        <v>7.365500000000001</v>
      </c>
      <c r="M418" s="35">
        <v>79</v>
      </c>
      <c r="N418" s="36">
        <f aca="true" t="shared" si="238" ref="N418:N427">M418*0.051</f>
        <v>4.029</v>
      </c>
      <c r="O418" s="35">
        <v>57.5</v>
      </c>
      <c r="P418" s="35">
        <f aca="true" t="shared" si="239" ref="P418:P425">O418*0.051</f>
        <v>2.9324999999999997</v>
      </c>
      <c r="Q418" s="46">
        <f t="shared" si="233"/>
        <v>160</v>
      </c>
      <c r="R418" s="46">
        <f t="shared" si="234"/>
        <v>156.725</v>
      </c>
      <c r="S418" s="46">
        <f t="shared" si="224"/>
        <v>184.13750000000002</v>
      </c>
      <c r="T418" s="35">
        <f t="shared" si="216"/>
        <v>0.9655000000000005</v>
      </c>
      <c r="U418" s="35">
        <f t="shared" si="217"/>
        <v>1.0965000000000003</v>
      </c>
      <c r="V418" s="68">
        <f t="shared" si="235"/>
        <v>-21.5</v>
      </c>
    </row>
    <row r="419" spans="1:22" ht="12.75">
      <c r="A419" s="169"/>
      <c r="B419" s="29">
        <v>67</v>
      </c>
      <c r="C419" s="58" t="s">
        <v>416</v>
      </c>
      <c r="D419" s="45">
        <v>19</v>
      </c>
      <c r="E419" s="45">
        <v>1984</v>
      </c>
      <c r="F419" s="35">
        <v>761.67</v>
      </c>
      <c r="G419" s="35">
        <v>677.65</v>
      </c>
      <c r="H419" s="36">
        <v>5.015</v>
      </c>
      <c r="I419" s="35">
        <f>H419</f>
        <v>5.015</v>
      </c>
      <c r="J419" s="35">
        <v>3.04</v>
      </c>
      <c r="K419" s="35">
        <f t="shared" si="236"/>
        <v>2.7199999999999998</v>
      </c>
      <c r="L419" s="35">
        <f t="shared" si="237"/>
        <v>3.5359999999999996</v>
      </c>
      <c r="M419" s="35">
        <v>45</v>
      </c>
      <c r="N419" s="36">
        <f t="shared" si="238"/>
        <v>2.295</v>
      </c>
      <c r="O419" s="35">
        <v>29</v>
      </c>
      <c r="P419" s="35">
        <f t="shared" si="239"/>
        <v>1.4789999999999999</v>
      </c>
      <c r="Q419" s="46">
        <f t="shared" si="233"/>
        <v>160</v>
      </c>
      <c r="R419" s="46">
        <f t="shared" si="234"/>
        <v>143.15789473684208</v>
      </c>
      <c r="S419" s="46">
        <f t="shared" si="224"/>
        <v>186.1052631578947</v>
      </c>
      <c r="T419" s="35">
        <f t="shared" si="216"/>
        <v>0.49599999999999955</v>
      </c>
      <c r="U419" s="35">
        <f t="shared" si="217"/>
        <v>0.8160000000000001</v>
      </c>
      <c r="V419" s="68">
        <f t="shared" si="235"/>
        <v>-16</v>
      </c>
    </row>
    <row r="420" spans="1:22" ht="12.75">
      <c r="A420" s="169"/>
      <c r="B420" s="29">
        <v>68</v>
      </c>
      <c r="C420" s="58" t="s">
        <v>419</v>
      </c>
      <c r="D420" s="45">
        <v>10</v>
      </c>
      <c r="E420" s="45">
        <v>1982</v>
      </c>
      <c r="F420" s="35">
        <v>591.94</v>
      </c>
      <c r="G420" s="35">
        <v>591.94</v>
      </c>
      <c r="H420" s="36">
        <v>2.9335</v>
      </c>
      <c r="I420" s="35">
        <f>H420</f>
        <v>2.9335</v>
      </c>
      <c r="J420" s="35">
        <v>1.6</v>
      </c>
      <c r="K420" s="35">
        <f t="shared" si="236"/>
        <v>1.5055</v>
      </c>
      <c r="L420" s="35">
        <f t="shared" si="237"/>
        <v>2.0155000000000003</v>
      </c>
      <c r="M420" s="35">
        <v>28</v>
      </c>
      <c r="N420" s="36">
        <f t="shared" si="238"/>
        <v>1.428</v>
      </c>
      <c r="O420" s="35">
        <v>18</v>
      </c>
      <c r="P420" s="35">
        <f t="shared" si="239"/>
        <v>0.9179999999999999</v>
      </c>
      <c r="Q420" s="46">
        <f t="shared" si="233"/>
        <v>160</v>
      </c>
      <c r="R420" s="46">
        <f t="shared" si="234"/>
        <v>150.55</v>
      </c>
      <c r="S420" s="46">
        <f t="shared" si="224"/>
        <v>201.55</v>
      </c>
      <c r="T420" s="35">
        <f aca="true" t="shared" si="240" ref="T420:T428">L420-J420</f>
        <v>0.4155000000000002</v>
      </c>
      <c r="U420" s="35">
        <f aca="true" t="shared" si="241" ref="U420:U428">N420-P420</f>
        <v>0.51</v>
      </c>
      <c r="V420" s="68">
        <f t="shared" si="235"/>
        <v>-10</v>
      </c>
    </row>
    <row r="421" spans="1:22" ht="12.75">
      <c r="A421" s="169"/>
      <c r="B421" s="29">
        <v>69</v>
      </c>
      <c r="C421" s="108" t="s">
        <v>166</v>
      </c>
      <c r="D421" s="109">
        <v>20</v>
      </c>
      <c r="E421" s="45">
        <v>1978</v>
      </c>
      <c r="F421" s="110">
        <v>1051.1</v>
      </c>
      <c r="G421" s="110">
        <v>1051.1</v>
      </c>
      <c r="H421" s="107">
        <v>4.9</v>
      </c>
      <c r="I421" s="35">
        <f>H421</f>
        <v>4.9</v>
      </c>
      <c r="J421" s="46">
        <v>3.2</v>
      </c>
      <c r="K421" s="35">
        <f t="shared" si="236"/>
        <v>2.6560000000000006</v>
      </c>
      <c r="L421" s="35">
        <f t="shared" si="237"/>
        <v>3.7270000000000003</v>
      </c>
      <c r="M421" s="35" t="s">
        <v>466</v>
      </c>
      <c r="N421" s="36">
        <f t="shared" si="238"/>
        <v>2.2439999999999998</v>
      </c>
      <c r="O421" s="36">
        <v>23</v>
      </c>
      <c r="P421" s="35">
        <f t="shared" si="239"/>
        <v>1.1729999999999998</v>
      </c>
      <c r="Q421" s="46">
        <f t="shared" si="233"/>
        <v>160</v>
      </c>
      <c r="R421" s="46">
        <f t="shared" si="234"/>
        <v>132.8</v>
      </c>
      <c r="S421" s="46">
        <f t="shared" si="224"/>
        <v>186.35000000000002</v>
      </c>
      <c r="T421" s="35">
        <f t="shared" si="240"/>
        <v>0.5270000000000001</v>
      </c>
      <c r="U421" s="35">
        <f t="shared" si="241"/>
        <v>1.071</v>
      </c>
      <c r="V421" s="68">
        <f t="shared" si="235"/>
        <v>-21</v>
      </c>
    </row>
    <row r="422" spans="1:22" ht="12.75">
      <c r="A422" s="169"/>
      <c r="B422" s="29">
        <v>70</v>
      </c>
      <c r="C422" s="108" t="s">
        <v>165</v>
      </c>
      <c r="D422" s="109">
        <v>40</v>
      </c>
      <c r="E422" s="45">
        <v>1977</v>
      </c>
      <c r="F422" s="110">
        <v>1944.42</v>
      </c>
      <c r="G422" s="110">
        <v>1944.42</v>
      </c>
      <c r="H422" s="107">
        <v>11.576</v>
      </c>
      <c r="I422" s="35">
        <f>H422</f>
        <v>11.576</v>
      </c>
      <c r="J422" s="46">
        <v>6.4</v>
      </c>
      <c r="K422" s="35">
        <f t="shared" si="236"/>
        <v>6.017000000000001</v>
      </c>
      <c r="L422" s="35">
        <f t="shared" si="237"/>
        <v>7.763240000000001</v>
      </c>
      <c r="M422" s="35" t="s">
        <v>467</v>
      </c>
      <c r="N422" s="36">
        <f t="shared" si="238"/>
        <v>5.558999999999999</v>
      </c>
      <c r="O422" s="36">
        <v>74.76</v>
      </c>
      <c r="P422" s="35">
        <f t="shared" si="239"/>
        <v>3.81276</v>
      </c>
      <c r="Q422" s="46">
        <f t="shared" si="233"/>
        <v>160</v>
      </c>
      <c r="R422" s="46">
        <f t="shared" si="234"/>
        <v>150.425</v>
      </c>
      <c r="S422" s="46">
        <f t="shared" si="224"/>
        <v>194.08100000000002</v>
      </c>
      <c r="T422" s="35">
        <f t="shared" si="240"/>
        <v>1.3632400000000002</v>
      </c>
      <c r="U422" s="35">
        <f t="shared" si="241"/>
        <v>1.7462399999999993</v>
      </c>
      <c r="V422" s="68">
        <f t="shared" si="235"/>
        <v>-34.239999999999995</v>
      </c>
    </row>
    <row r="423" spans="1:22" ht="12.75">
      <c r="A423" s="169"/>
      <c r="B423" s="29">
        <v>71</v>
      </c>
      <c r="C423" s="58" t="s">
        <v>493</v>
      </c>
      <c r="D423" s="45">
        <v>40</v>
      </c>
      <c r="E423" s="45">
        <v>1980</v>
      </c>
      <c r="F423" s="46">
        <v>2243.09</v>
      </c>
      <c r="G423" s="46">
        <v>2243.09</v>
      </c>
      <c r="H423" s="36">
        <v>10.7026</v>
      </c>
      <c r="I423" s="35">
        <v>10.7026</v>
      </c>
      <c r="J423" s="36">
        <v>6.4704</v>
      </c>
      <c r="K423" s="35">
        <f t="shared" si="236"/>
        <v>6.010600000000001</v>
      </c>
      <c r="L423" s="35">
        <f t="shared" si="237"/>
        <v>6.653761</v>
      </c>
      <c r="M423" s="35">
        <v>92</v>
      </c>
      <c r="N423" s="36">
        <f t="shared" si="238"/>
        <v>4.691999999999999</v>
      </c>
      <c r="O423" s="36">
        <v>79.38900000000001</v>
      </c>
      <c r="P423" s="35">
        <f t="shared" si="239"/>
        <v>4.048839</v>
      </c>
      <c r="Q423" s="46">
        <f t="shared" si="233"/>
        <v>161.76</v>
      </c>
      <c r="R423" s="46">
        <f t="shared" si="234"/>
        <v>150.26500000000004</v>
      </c>
      <c r="S423" s="46">
        <f t="shared" si="224"/>
        <v>166.34402500000002</v>
      </c>
      <c r="T423" s="35">
        <f t="shared" si="240"/>
        <v>0.18336100000000055</v>
      </c>
      <c r="U423" s="35">
        <f t="shared" si="241"/>
        <v>0.6431609999999992</v>
      </c>
      <c r="V423" s="68">
        <f t="shared" si="235"/>
        <v>-12.61099999999999</v>
      </c>
    </row>
    <row r="424" spans="1:22" ht="12.75">
      <c r="A424" s="169"/>
      <c r="B424" s="29">
        <v>72</v>
      </c>
      <c r="C424" s="58" t="s">
        <v>496</v>
      </c>
      <c r="D424" s="45">
        <v>31</v>
      </c>
      <c r="E424" s="45">
        <v>1986</v>
      </c>
      <c r="F424" s="46">
        <v>1237.3</v>
      </c>
      <c r="G424" s="46">
        <v>1237.3</v>
      </c>
      <c r="H424" s="36">
        <v>8.625</v>
      </c>
      <c r="I424" s="35">
        <v>8.625</v>
      </c>
      <c r="J424" s="36">
        <v>5.12</v>
      </c>
      <c r="K424" s="35">
        <f t="shared" si="236"/>
        <v>5.106</v>
      </c>
      <c r="L424" s="35">
        <f t="shared" si="237"/>
        <v>5.769</v>
      </c>
      <c r="M424" s="35">
        <v>69</v>
      </c>
      <c r="N424" s="36">
        <f t="shared" si="238"/>
        <v>3.5189999999999997</v>
      </c>
      <c r="O424" s="36">
        <v>56</v>
      </c>
      <c r="P424" s="35">
        <f t="shared" si="239"/>
        <v>2.856</v>
      </c>
      <c r="Q424" s="46">
        <f t="shared" si="233"/>
        <v>165.16129032258064</v>
      </c>
      <c r="R424" s="46">
        <f t="shared" si="234"/>
        <v>164.70967741935485</v>
      </c>
      <c r="S424" s="46">
        <f t="shared" si="224"/>
        <v>186.09677419354838</v>
      </c>
      <c r="T424" s="35">
        <f t="shared" si="240"/>
        <v>0.649</v>
      </c>
      <c r="U424" s="35">
        <f t="shared" si="241"/>
        <v>0.6629999999999998</v>
      </c>
      <c r="V424" s="68">
        <f t="shared" si="235"/>
        <v>-13</v>
      </c>
    </row>
    <row r="425" spans="1:22" ht="12.75">
      <c r="A425" s="169"/>
      <c r="B425" s="29">
        <v>73</v>
      </c>
      <c r="C425" s="58" t="s">
        <v>497</v>
      </c>
      <c r="D425" s="45">
        <v>22</v>
      </c>
      <c r="E425" s="45">
        <v>1994</v>
      </c>
      <c r="F425" s="46">
        <v>1229.58</v>
      </c>
      <c r="G425" s="46">
        <v>1229.58</v>
      </c>
      <c r="H425" s="36">
        <v>6.417</v>
      </c>
      <c r="I425" s="35">
        <v>6.417</v>
      </c>
      <c r="J425" s="36">
        <v>3.500444</v>
      </c>
      <c r="K425" s="35">
        <f t="shared" si="236"/>
        <v>3.204</v>
      </c>
      <c r="L425" s="35">
        <f t="shared" si="237"/>
        <v>3.663</v>
      </c>
      <c r="M425" s="35">
        <v>63</v>
      </c>
      <c r="N425" s="36">
        <f t="shared" si="238"/>
        <v>3.2129999999999996</v>
      </c>
      <c r="O425" s="36">
        <v>54</v>
      </c>
      <c r="P425" s="35">
        <f t="shared" si="239"/>
        <v>2.754</v>
      </c>
      <c r="Q425" s="46">
        <f t="shared" si="233"/>
        <v>159.1110909090909</v>
      </c>
      <c r="R425" s="46">
        <f t="shared" si="234"/>
        <v>145.63636363636363</v>
      </c>
      <c r="S425" s="46">
        <f t="shared" si="224"/>
        <v>166.5</v>
      </c>
      <c r="T425" s="35">
        <f t="shared" si="240"/>
        <v>0.16255599999999992</v>
      </c>
      <c r="U425" s="35">
        <f t="shared" si="241"/>
        <v>0.45899999999999963</v>
      </c>
      <c r="V425" s="68">
        <f t="shared" si="235"/>
        <v>-9</v>
      </c>
    </row>
    <row r="426" spans="1:22" ht="12.75">
      <c r="A426" s="169"/>
      <c r="B426" s="29">
        <v>74</v>
      </c>
      <c r="C426" s="58" t="s">
        <v>304</v>
      </c>
      <c r="D426" s="45">
        <v>12</v>
      </c>
      <c r="E426" s="45">
        <v>1960</v>
      </c>
      <c r="F426" s="35">
        <v>522.49</v>
      </c>
      <c r="G426" s="35">
        <v>522.49</v>
      </c>
      <c r="H426" s="45">
        <v>3.346</v>
      </c>
      <c r="I426" s="45">
        <f>H426</f>
        <v>3.346</v>
      </c>
      <c r="J426" s="45">
        <v>2.041252</v>
      </c>
      <c r="K426" s="45">
        <f t="shared" si="236"/>
        <v>2.0200000000000005</v>
      </c>
      <c r="L426" s="45">
        <f t="shared" si="237"/>
        <v>2.1646</v>
      </c>
      <c r="M426" s="45">
        <v>26</v>
      </c>
      <c r="N426" s="45">
        <f t="shared" si="238"/>
        <v>1.3259999999999998</v>
      </c>
      <c r="O426" s="45">
        <v>22</v>
      </c>
      <c r="P426" s="45">
        <f>O426*0.0537</f>
        <v>1.1814</v>
      </c>
      <c r="Q426" s="35">
        <f t="shared" si="233"/>
        <v>170.10433333333333</v>
      </c>
      <c r="R426" s="35">
        <f t="shared" si="234"/>
        <v>168.33333333333337</v>
      </c>
      <c r="S426" s="35">
        <f t="shared" si="224"/>
        <v>180.38333333333333</v>
      </c>
      <c r="T426" s="35">
        <f t="shared" si="240"/>
        <v>0.12334800000000001</v>
      </c>
      <c r="U426" s="35">
        <f t="shared" si="241"/>
        <v>0.14459999999999984</v>
      </c>
      <c r="V426" s="153">
        <f t="shared" si="235"/>
        <v>-4</v>
      </c>
    </row>
    <row r="427" spans="1:22" ht="12.75">
      <c r="A427" s="169"/>
      <c r="B427" s="29">
        <v>75</v>
      </c>
      <c r="C427" s="58" t="s">
        <v>310</v>
      </c>
      <c r="D427" s="45">
        <v>47</v>
      </c>
      <c r="E427" s="45">
        <v>1969</v>
      </c>
      <c r="F427" s="35">
        <v>1893.25</v>
      </c>
      <c r="G427" s="35">
        <v>1893.25</v>
      </c>
      <c r="H427" s="45">
        <v>11.343</v>
      </c>
      <c r="I427" s="45">
        <f>H427</f>
        <v>11.343</v>
      </c>
      <c r="J427" s="45">
        <v>7.336677</v>
      </c>
      <c r="K427" s="45">
        <f t="shared" si="236"/>
        <v>7.06665</v>
      </c>
      <c r="L427" s="45">
        <f t="shared" si="237"/>
        <v>8.0673</v>
      </c>
      <c r="M427" s="45">
        <v>83.85</v>
      </c>
      <c r="N427" s="45">
        <f t="shared" si="238"/>
        <v>4.27635</v>
      </c>
      <c r="O427" s="45">
        <v>61</v>
      </c>
      <c r="P427" s="45">
        <f>O427*0.0537</f>
        <v>3.2757</v>
      </c>
      <c r="Q427" s="35">
        <f t="shared" si="233"/>
        <v>156.09951063829786</v>
      </c>
      <c r="R427" s="35">
        <f t="shared" si="234"/>
        <v>150.35425531914896</v>
      </c>
      <c r="S427" s="35">
        <f t="shared" si="224"/>
        <v>171.6446808510638</v>
      </c>
      <c r="T427" s="35">
        <f t="shared" si="240"/>
        <v>0.7306229999999996</v>
      </c>
      <c r="U427" s="35">
        <f t="shared" si="241"/>
        <v>1.0006499999999998</v>
      </c>
      <c r="V427" s="153">
        <f t="shared" si="235"/>
        <v>-22.849999999999994</v>
      </c>
    </row>
    <row r="428" spans="1:22" ht="12.75">
      <c r="A428" s="169"/>
      <c r="B428" s="29">
        <v>76</v>
      </c>
      <c r="C428" s="106" t="s">
        <v>33</v>
      </c>
      <c r="D428" s="101">
        <v>12</v>
      </c>
      <c r="E428" s="45" t="s">
        <v>28</v>
      </c>
      <c r="F428" s="45">
        <v>548.16</v>
      </c>
      <c r="G428" s="45">
        <v>548.16</v>
      </c>
      <c r="H428" s="102">
        <v>2.2</v>
      </c>
      <c r="I428" s="35">
        <f>H428</f>
        <v>2.2</v>
      </c>
      <c r="J428" s="46">
        <v>1.92</v>
      </c>
      <c r="K428" s="35">
        <f t="shared" si="236"/>
        <v>1.6518000000000002</v>
      </c>
      <c r="L428" s="35">
        <f t="shared" si="237"/>
        <v>1.9445388000000001</v>
      </c>
      <c r="M428" s="102">
        <v>10</v>
      </c>
      <c r="N428" s="36">
        <f>M428*0.05482</f>
        <v>0.5482</v>
      </c>
      <c r="O428" s="102">
        <v>4.66</v>
      </c>
      <c r="P428" s="35">
        <f>O428*0.05482</f>
        <v>0.2554612</v>
      </c>
      <c r="Q428" s="46">
        <f t="shared" si="233"/>
        <v>160</v>
      </c>
      <c r="R428" s="46">
        <f t="shared" si="234"/>
        <v>137.65</v>
      </c>
      <c r="S428" s="46">
        <f t="shared" si="224"/>
        <v>162.0449</v>
      </c>
      <c r="T428" s="35">
        <f t="shared" si="240"/>
        <v>0.024538800000000194</v>
      </c>
      <c r="U428" s="35">
        <f t="shared" si="241"/>
        <v>0.2927388</v>
      </c>
      <c r="V428" s="68">
        <f t="shared" si="235"/>
        <v>-5.34</v>
      </c>
    </row>
    <row r="429" spans="1:22" ht="12.75">
      <c r="A429" s="169"/>
      <c r="B429" s="29">
        <v>77</v>
      </c>
      <c r="C429" s="58" t="s">
        <v>269</v>
      </c>
      <c r="D429" s="45">
        <v>60</v>
      </c>
      <c r="E429" s="45">
        <v>1969</v>
      </c>
      <c r="F429" s="45">
        <v>2530.4</v>
      </c>
      <c r="G429" s="45">
        <v>2530.4</v>
      </c>
      <c r="H429" s="35">
        <v>17</v>
      </c>
      <c r="I429" s="35">
        <v>17</v>
      </c>
      <c r="J429" s="36">
        <v>9.6</v>
      </c>
      <c r="K429" s="89">
        <f>I429-N429</f>
        <v>8.701</v>
      </c>
      <c r="L429" s="89">
        <f>I429-P429</f>
        <v>11.82</v>
      </c>
      <c r="M429" s="46">
        <v>149</v>
      </c>
      <c r="N429" s="36">
        <v>8.299</v>
      </c>
      <c r="O429" s="46">
        <v>93</v>
      </c>
      <c r="P429" s="36">
        <v>5.18</v>
      </c>
      <c r="Q429" s="35">
        <f>J429/D429*1000</f>
        <v>160</v>
      </c>
      <c r="R429" s="35">
        <f>K429/D429*1000</f>
        <v>145.01666666666668</v>
      </c>
      <c r="S429" s="35">
        <f>L429/D429*1000</f>
        <v>197</v>
      </c>
      <c r="T429" s="89">
        <f>L429-J429</f>
        <v>2.2200000000000006</v>
      </c>
      <c r="U429" s="36">
        <f>N429-P429</f>
        <v>3.1189999999999998</v>
      </c>
      <c r="V429" s="68">
        <f>O429-M429</f>
        <v>-56</v>
      </c>
    </row>
    <row r="430" spans="1:22" ht="12.75">
      <c r="A430" s="169"/>
      <c r="B430" s="29">
        <v>78</v>
      </c>
      <c r="C430" s="58" t="s">
        <v>618</v>
      </c>
      <c r="D430" s="45">
        <v>70</v>
      </c>
      <c r="E430" s="45">
        <v>1975</v>
      </c>
      <c r="F430" s="35"/>
      <c r="G430" s="35">
        <v>3238.33</v>
      </c>
      <c r="H430" s="35">
        <v>14.87</v>
      </c>
      <c r="I430" s="35">
        <f aca="true" t="shared" si="242" ref="I430:I436">H430</f>
        <v>14.87</v>
      </c>
      <c r="J430" s="35">
        <v>10.37</v>
      </c>
      <c r="K430" s="35">
        <f aca="true" t="shared" si="243" ref="K430:K436">I430-N430</f>
        <v>9.922999999999998</v>
      </c>
      <c r="L430" s="35">
        <f aca="true" t="shared" si="244" ref="L430:L436">I430-P430</f>
        <v>11.759</v>
      </c>
      <c r="M430" s="46">
        <v>97</v>
      </c>
      <c r="N430" s="36">
        <f aca="true" t="shared" si="245" ref="N430:N436">M430*0.051</f>
        <v>4.947</v>
      </c>
      <c r="O430" s="46">
        <v>61</v>
      </c>
      <c r="P430" s="35">
        <f>O430*0.051</f>
        <v>3.1109999999999998</v>
      </c>
      <c r="Q430" s="46">
        <f aca="true" t="shared" si="246" ref="Q430:Q444">J430*1000/D430</f>
        <v>148.14285714285714</v>
      </c>
      <c r="R430" s="46">
        <f aca="true" t="shared" si="247" ref="R430:R444">K430*1000/D430</f>
        <v>141.75714285714284</v>
      </c>
      <c r="S430" s="46">
        <f aca="true" t="shared" si="248" ref="S430:S444">L430*1000/D430</f>
        <v>167.9857142857143</v>
      </c>
      <c r="T430" s="35">
        <f>L430-J430</f>
        <v>1.3890000000000011</v>
      </c>
      <c r="U430" s="35">
        <f aca="true" t="shared" si="249" ref="U430:U444">N430-P430</f>
        <v>1.8360000000000003</v>
      </c>
      <c r="V430" s="68">
        <f aca="true" t="shared" si="250" ref="V430:V435">O430-M430</f>
        <v>-36</v>
      </c>
    </row>
    <row r="431" spans="1:22" ht="12.75">
      <c r="A431" s="169"/>
      <c r="B431" s="29">
        <v>79</v>
      </c>
      <c r="C431" s="58" t="s">
        <v>622</v>
      </c>
      <c r="D431" s="45">
        <v>70</v>
      </c>
      <c r="E431" s="45">
        <v>1977</v>
      </c>
      <c r="F431" s="35"/>
      <c r="G431" s="35">
        <v>3363.64</v>
      </c>
      <c r="H431" s="35">
        <v>18.14</v>
      </c>
      <c r="I431" s="35">
        <f t="shared" si="242"/>
        <v>18.14</v>
      </c>
      <c r="J431" s="35">
        <v>11.2</v>
      </c>
      <c r="K431" s="35">
        <f t="shared" si="243"/>
        <v>10.796000000000001</v>
      </c>
      <c r="L431" s="35">
        <f t="shared" si="244"/>
        <v>14.876000000000001</v>
      </c>
      <c r="M431" s="46">
        <v>144</v>
      </c>
      <c r="N431" s="36">
        <f t="shared" si="245"/>
        <v>7.343999999999999</v>
      </c>
      <c r="O431" s="46">
        <v>64</v>
      </c>
      <c r="P431" s="35">
        <f>O431*0.051</f>
        <v>3.264</v>
      </c>
      <c r="Q431" s="46">
        <f t="shared" si="246"/>
        <v>160</v>
      </c>
      <c r="R431" s="46">
        <f t="shared" si="247"/>
        <v>154.22857142857146</v>
      </c>
      <c r="S431" s="46">
        <f t="shared" si="248"/>
        <v>212.51428571428573</v>
      </c>
      <c r="T431" s="35">
        <f>L431-J431</f>
        <v>3.676000000000002</v>
      </c>
      <c r="U431" s="35">
        <f t="shared" si="249"/>
        <v>4.08</v>
      </c>
      <c r="V431" s="68">
        <f t="shared" si="250"/>
        <v>-80</v>
      </c>
    </row>
    <row r="432" spans="1:22" ht="12.75">
      <c r="A432" s="169"/>
      <c r="B432" s="29">
        <v>80</v>
      </c>
      <c r="C432" s="58" t="s">
        <v>660</v>
      </c>
      <c r="D432" s="45">
        <v>24</v>
      </c>
      <c r="E432" s="45">
        <v>1961</v>
      </c>
      <c r="F432" s="35">
        <v>911.79</v>
      </c>
      <c r="G432" s="35">
        <v>911.79</v>
      </c>
      <c r="H432" s="45">
        <v>2.172</v>
      </c>
      <c r="I432" s="35">
        <f t="shared" si="242"/>
        <v>2.172</v>
      </c>
      <c r="J432" s="45">
        <v>0</v>
      </c>
      <c r="K432" s="35">
        <f t="shared" si="243"/>
        <v>-0.12299999999999978</v>
      </c>
      <c r="L432" s="35">
        <f t="shared" si="244"/>
        <v>0.042852000000000334</v>
      </c>
      <c r="M432" s="45">
        <v>45</v>
      </c>
      <c r="N432" s="36">
        <f t="shared" si="245"/>
        <v>2.295</v>
      </c>
      <c r="O432" s="45">
        <v>39.76</v>
      </c>
      <c r="P432" s="45">
        <v>2.129148</v>
      </c>
      <c r="Q432" s="46">
        <f t="shared" si="246"/>
        <v>0</v>
      </c>
      <c r="R432" s="46">
        <f t="shared" si="247"/>
        <v>-5.12499999999999</v>
      </c>
      <c r="S432" s="46">
        <f t="shared" si="248"/>
        <v>1.7855000000000139</v>
      </c>
      <c r="T432" s="35">
        <f aca="true" t="shared" si="251" ref="T432:T444">L432-J432</f>
        <v>0.042852000000000334</v>
      </c>
      <c r="U432" s="35">
        <f t="shared" si="249"/>
        <v>0.1658520000000001</v>
      </c>
      <c r="V432" s="68">
        <f t="shared" si="250"/>
        <v>-5.240000000000002</v>
      </c>
    </row>
    <row r="433" spans="1:22" ht="12.75">
      <c r="A433" s="169"/>
      <c r="B433" s="29">
        <v>81</v>
      </c>
      <c r="C433" s="58" t="s">
        <v>661</v>
      </c>
      <c r="D433" s="45">
        <v>108</v>
      </c>
      <c r="E433" s="45">
        <v>1971</v>
      </c>
      <c r="F433" s="35">
        <v>2657.8</v>
      </c>
      <c r="G433" s="35">
        <v>2595.4</v>
      </c>
      <c r="H433" s="45">
        <v>32.6</v>
      </c>
      <c r="I433" s="35">
        <f t="shared" si="242"/>
        <v>32.6</v>
      </c>
      <c r="J433" s="45">
        <v>17.28</v>
      </c>
      <c r="K433" s="35">
        <f t="shared" si="243"/>
        <v>17.147000000000002</v>
      </c>
      <c r="L433" s="35">
        <f t="shared" si="244"/>
        <v>24.580887</v>
      </c>
      <c r="M433" s="45">
        <v>303</v>
      </c>
      <c r="N433" s="36">
        <f t="shared" si="245"/>
        <v>15.453</v>
      </c>
      <c r="O433" s="45">
        <v>149.75</v>
      </c>
      <c r="P433" s="45">
        <v>8.019113</v>
      </c>
      <c r="Q433" s="46">
        <f t="shared" si="246"/>
        <v>160</v>
      </c>
      <c r="R433" s="46">
        <f t="shared" si="247"/>
        <v>158.76851851851856</v>
      </c>
      <c r="S433" s="46">
        <f t="shared" si="248"/>
        <v>227.60080555555555</v>
      </c>
      <c r="T433" s="35">
        <f t="shared" si="251"/>
        <v>7.3008869999999995</v>
      </c>
      <c r="U433" s="35">
        <f t="shared" si="249"/>
        <v>7.433886999999999</v>
      </c>
      <c r="V433" s="68">
        <f t="shared" si="250"/>
        <v>-153.25</v>
      </c>
    </row>
    <row r="434" spans="1:22" ht="12.75">
      <c r="A434" s="169"/>
      <c r="B434" s="29">
        <v>82</v>
      </c>
      <c r="C434" s="58" t="s">
        <v>664</v>
      </c>
      <c r="D434" s="45">
        <v>11</v>
      </c>
      <c r="E434" s="45">
        <v>1910</v>
      </c>
      <c r="F434" s="35">
        <v>542.57</v>
      </c>
      <c r="G434" s="35">
        <v>450.66</v>
      </c>
      <c r="H434" s="45">
        <v>1.602</v>
      </c>
      <c r="I434" s="35">
        <f t="shared" si="242"/>
        <v>1.602</v>
      </c>
      <c r="J434" s="45">
        <v>0</v>
      </c>
      <c r="K434" s="35">
        <f t="shared" si="243"/>
        <v>-0.33599999999999985</v>
      </c>
      <c r="L434" s="35">
        <f t="shared" si="244"/>
        <v>1.144192</v>
      </c>
      <c r="M434" s="45">
        <v>38</v>
      </c>
      <c r="N434" s="36">
        <f t="shared" si="245"/>
        <v>1.938</v>
      </c>
      <c r="O434" s="45">
        <v>8.549167</v>
      </c>
      <c r="P434" s="45">
        <v>0.457808</v>
      </c>
      <c r="Q434" s="46">
        <f t="shared" si="246"/>
        <v>0</v>
      </c>
      <c r="R434" s="46">
        <f t="shared" si="247"/>
        <v>-30.54545454545453</v>
      </c>
      <c r="S434" s="46">
        <f t="shared" si="248"/>
        <v>104.01745454545454</v>
      </c>
      <c r="T434" s="35">
        <f t="shared" si="251"/>
        <v>1.144192</v>
      </c>
      <c r="U434" s="35">
        <f t="shared" si="249"/>
        <v>1.480192</v>
      </c>
      <c r="V434" s="68">
        <f t="shared" si="250"/>
        <v>-29.450833</v>
      </c>
    </row>
    <row r="435" spans="1:22" ht="12.75">
      <c r="A435" s="169"/>
      <c r="B435" s="29">
        <v>83</v>
      </c>
      <c r="C435" s="58" t="s">
        <v>669</v>
      </c>
      <c r="D435" s="45">
        <v>3</v>
      </c>
      <c r="E435" s="45">
        <v>1920</v>
      </c>
      <c r="F435" s="35">
        <v>135.03</v>
      </c>
      <c r="G435" s="35">
        <v>135.03</v>
      </c>
      <c r="H435" s="45">
        <v>0.368</v>
      </c>
      <c r="I435" s="35">
        <f t="shared" si="242"/>
        <v>0.368</v>
      </c>
      <c r="J435" s="45">
        <v>0.03</v>
      </c>
      <c r="K435" s="35">
        <f t="shared" si="243"/>
        <v>0.01100000000000001</v>
      </c>
      <c r="L435" s="35">
        <f t="shared" si="244"/>
        <v>0.2609</v>
      </c>
      <c r="M435" s="45">
        <v>7</v>
      </c>
      <c r="N435" s="36">
        <f t="shared" si="245"/>
        <v>0.357</v>
      </c>
      <c r="O435" s="45">
        <v>2</v>
      </c>
      <c r="P435" s="45">
        <v>0.1071</v>
      </c>
      <c r="Q435" s="46">
        <f t="shared" si="246"/>
        <v>10</v>
      </c>
      <c r="R435" s="46">
        <f t="shared" si="247"/>
        <v>3.66666666666667</v>
      </c>
      <c r="S435" s="46">
        <f t="shared" si="248"/>
        <v>86.96666666666668</v>
      </c>
      <c r="T435" s="35">
        <f t="shared" si="251"/>
        <v>0.23090000000000002</v>
      </c>
      <c r="U435" s="35">
        <f t="shared" si="249"/>
        <v>0.24989999999999998</v>
      </c>
      <c r="V435" s="68">
        <f t="shared" si="250"/>
        <v>-5</v>
      </c>
    </row>
    <row r="436" spans="1:22" ht="12.75">
      <c r="A436" s="164" t="s">
        <v>319</v>
      </c>
      <c r="B436" s="29">
        <v>1</v>
      </c>
      <c r="C436" s="59" t="s">
        <v>73</v>
      </c>
      <c r="D436" s="40">
        <v>25</v>
      </c>
      <c r="E436" s="40">
        <v>1993</v>
      </c>
      <c r="F436" s="55">
        <v>1379.1</v>
      </c>
      <c r="G436" s="55">
        <f>F436</f>
        <v>1379.1</v>
      </c>
      <c r="H436" s="37">
        <v>6.77</v>
      </c>
      <c r="I436" s="37">
        <f t="shared" si="242"/>
        <v>6.77</v>
      </c>
      <c r="J436" s="37">
        <v>3.2937</v>
      </c>
      <c r="K436" s="37">
        <f t="shared" si="243"/>
        <v>4.271</v>
      </c>
      <c r="L436" s="37">
        <f t="shared" si="244"/>
        <v>3.887021</v>
      </c>
      <c r="M436" s="39">
        <v>49</v>
      </c>
      <c r="N436" s="38">
        <f t="shared" si="245"/>
        <v>2.4989999999999997</v>
      </c>
      <c r="O436" s="172">
        <v>51.39</v>
      </c>
      <c r="P436" s="37">
        <f>O436*0.0561</f>
        <v>2.8829789999999997</v>
      </c>
      <c r="Q436" s="39">
        <f t="shared" si="246"/>
        <v>131.748</v>
      </c>
      <c r="R436" s="39">
        <f t="shared" si="247"/>
        <v>170.84</v>
      </c>
      <c r="S436" s="39">
        <f t="shared" si="248"/>
        <v>155.48084</v>
      </c>
      <c r="T436" s="37">
        <f t="shared" si="251"/>
        <v>0.593321</v>
      </c>
      <c r="U436" s="37">
        <f t="shared" si="249"/>
        <v>-0.38397900000000007</v>
      </c>
      <c r="V436" s="70">
        <f>1.1*O436-M436</f>
        <v>7.5290000000000035</v>
      </c>
    </row>
    <row r="437" spans="1:22" ht="12.75">
      <c r="A437" s="164"/>
      <c r="B437" s="29">
        <v>2</v>
      </c>
      <c r="C437" s="59" t="s">
        <v>371</v>
      </c>
      <c r="D437" s="40">
        <v>30</v>
      </c>
      <c r="E437" s="40">
        <v>1983</v>
      </c>
      <c r="F437" s="40">
        <v>1600.84</v>
      </c>
      <c r="G437" s="40">
        <v>1600.84</v>
      </c>
      <c r="H437" s="39">
        <v>5.75</v>
      </c>
      <c r="I437" s="39">
        <v>5.21</v>
      </c>
      <c r="J437" s="39">
        <v>0.54</v>
      </c>
      <c r="K437" s="39">
        <f aca="true" t="shared" si="252" ref="K437:K444">H437-N437</f>
        <v>3.3872</v>
      </c>
      <c r="L437" s="39">
        <f aca="true" t="shared" si="253" ref="L437:L444">H437-P437</f>
        <v>0.5411000000000001</v>
      </c>
      <c r="M437" s="39">
        <v>44</v>
      </c>
      <c r="N437" s="39">
        <f aca="true" t="shared" si="254" ref="N437:N444">M437*0.0537</f>
        <v>2.3628</v>
      </c>
      <c r="O437" s="39">
        <v>97</v>
      </c>
      <c r="P437" s="39">
        <f aca="true" t="shared" si="255" ref="P437:P444">O437*0.0537</f>
        <v>5.2089</v>
      </c>
      <c r="Q437" s="39">
        <f t="shared" si="246"/>
        <v>18</v>
      </c>
      <c r="R437" s="39">
        <f t="shared" si="247"/>
        <v>112.90666666666667</v>
      </c>
      <c r="S437" s="39">
        <f t="shared" si="248"/>
        <v>18.036666666666672</v>
      </c>
      <c r="T437" s="37">
        <f t="shared" si="251"/>
        <v>0.001100000000000101</v>
      </c>
      <c r="U437" s="37">
        <f t="shared" si="249"/>
        <v>-2.8461</v>
      </c>
      <c r="V437" s="137">
        <f aca="true" t="shared" si="256" ref="V437:V444">O437-M437</f>
        <v>53</v>
      </c>
    </row>
    <row r="438" spans="1:22" ht="12.75">
      <c r="A438" s="164"/>
      <c r="B438" s="29">
        <v>3</v>
      </c>
      <c r="C438" s="59" t="s">
        <v>142</v>
      </c>
      <c r="D438" s="40">
        <v>39</v>
      </c>
      <c r="E438" s="40">
        <v>1979</v>
      </c>
      <c r="F438" s="40">
        <v>2161.13</v>
      </c>
      <c r="G438" s="40">
        <v>2161.13</v>
      </c>
      <c r="H438" s="39">
        <v>8.57</v>
      </c>
      <c r="I438" s="39">
        <v>7.52</v>
      </c>
      <c r="J438" s="39">
        <v>1.05</v>
      </c>
      <c r="K438" s="39">
        <f t="shared" si="252"/>
        <v>5.348000000000001</v>
      </c>
      <c r="L438" s="39">
        <f t="shared" si="253"/>
        <v>1.0520000000000005</v>
      </c>
      <c r="M438" s="39">
        <v>60</v>
      </c>
      <c r="N438" s="39">
        <f t="shared" si="254"/>
        <v>3.222</v>
      </c>
      <c r="O438" s="39">
        <v>140</v>
      </c>
      <c r="P438" s="39">
        <f t="shared" si="255"/>
        <v>7.518</v>
      </c>
      <c r="Q438" s="39">
        <f t="shared" si="246"/>
        <v>26.923076923076923</v>
      </c>
      <c r="R438" s="39">
        <f t="shared" si="247"/>
        <v>137.12820512820514</v>
      </c>
      <c r="S438" s="39">
        <f t="shared" si="248"/>
        <v>26.974358974358985</v>
      </c>
      <c r="T438" s="37">
        <f t="shared" si="251"/>
        <v>0.002000000000000446</v>
      </c>
      <c r="U438" s="37">
        <f t="shared" si="249"/>
        <v>-4.295999999999999</v>
      </c>
      <c r="V438" s="137">
        <f t="shared" si="256"/>
        <v>80</v>
      </c>
    </row>
    <row r="439" spans="1:22" ht="12.75">
      <c r="A439" s="164"/>
      <c r="B439" s="29">
        <v>4</v>
      </c>
      <c r="C439" s="59" t="s">
        <v>372</v>
      </c>
      <c r="D439" s="40">
        <v>30</v>
      </c>
      <c r="E439" s="40">
        <v>1987</v>
      </c>
      <c r="F439" s="40">
        <v>1599.51</v>
      </c>
      <c r="G439" s="40">
        <v>1599.51</v>
      </c>
      <c r="H439" s="39">
        <v>6.63</v>
      </c>
      <c r="I439" s="39">
        <v>5.37</v>
      </c>
      <c r="J439" s="39">
        <v>1.26</v>
      </c>
      <c r="K439" s="39">
        <f t="shared" si="252"/>
        <v>4.2672</v>
      </c>
      <c r="L439" s="39">
        <f t="shared" si="253"/>
        <v>1.2599999999999998</v>
      </c>
      <c r="M439" s="39">
        <v>44</v>
      </c>
      <c r="N439" s="39">
        <f t="shared" si="254"/>
        <v>2.3628</v>
      </c>
      <c r="O439" s="39">
        <v>100</v>
      </c>
      <c r="P439" s="39">
        <f t="shared" si="255"/>
        <v>5.37</v>
      </c>
      <c r="Q439" s="39">
        <f t="shared" si="246"/>
        <v>42</v>
      </c>
      <c r="R439" s="39">
        <f t="shared" si="247"/>
        <v>142.23999999999998</v>
      </c>
      <c r="S439" s="39">
        <f t="shared" si="248"/>
        <v>41.99999999999999</v>
      </c>
      <c r="T439" s="37">
        <f t="shared" si="251"/>
        <v>0</v>
      </c>
      <c r="U439" s="37">
        <f t="shared" si="249"/>
        <v>-3.0072</v>
      </c>
      <c r="V439" s="137">
        <f t="shared" si="256"/>
        <v>56</v>
      </c>
    </row>
    <row r="440" spans="1:22" ht="12.75">
      <c r="A440" s="164"/>
      <c r="B440" s="29">
        <v>5</v>
      </c>
      <c r="C440" s="59" t="s">
        <v>373</v>
      </c>
      <c r="D440" s="40">
        <v>45</v>
      </c>
      <c r="E440" s="40">
        <v>1986</v>
      </c>
      <c r="F440" s="40">
        <v>2310.91</v>
      </c>
      <c r="G440" s="40">
        <v>2310.91</v>
      </c>
      <c r="H440" s="39">
        <v>8.81</v>
      </c>
      <c r="I440" s="39">
        <v>6.7</v>
      </c>
      <c r="J440" s="39">
        <v>2.11</v>
      </c>
      <c r="K440" s="39">
        <f t="shared" si="252"/>
        <v>5.212100000000001</v>
      </c>
      <c r="L440" s="39">
        <f t="shared" si="253"/>
        <v>2.1082400000000012</v>
      </c>
      <c r="M440" s="39">
        <v>67</v>
      </c>
      <c r="N440" s="39">
        <f t="shared" si="254"/>
        <v>3.5978999999999997</v>
      </c>
      <c r="O440" s="39">
        <v>124.8</v>
      </c>
      <c r="P440" s="39">
        <f t="shared" si="255"/>
        <v>6.701759999999999</v>
      </c>
      <c r="Q440" s="39">
        <f t="shared" si="246"/>
        <v>46.888888888888886</v>
      </c>
      <c r="R440" s="39">
        <f t="shared" si="247"/>
        <v>115.82444444444447</v>
      </c>
      <c r="S440" s="39">
        <f t="shared" si="248"/>
        <v>46.8497777777778</v>
      </c>
      <c r="T440" s="37">
        <f t="shared" si="251"/>
        <v>-0.0017599999999986515</v>
      </c>
      <c r="U440" s="37">
        <f t="shared" si="249"/>
        <v>-3.1038599999999996</v>
      </c>
      <c r="V440" s="137">
        <f t="shared" si="256"/>
        <v>57.8</v>
      </c>
    </row>
    <row r="441" spans="1:22" ht="12.75">
      <c r="A441" s="164"/>
      <c r="B441" s="29">
        <v>6</v>
      </c>
      <c r="C441" s="59" t="s">
        <v>374</v>
      </c>
      <c r="D441" s="40">
        <v>45</v>
      </c>
      <c r="E441" s="40">
        <v>1986</v>
      </c>
      <c r="F441" s="40">
        <v>2321.7</v>
      </c>
      <c r="G441" s="40">
        <v>2321.7</v>
      </c>
      <c r="H441" s="39">
        <v>9.9</v>
      </c>
      <c r="I441" s="39">
        <v>7.3</v>
      </c>
      <c r="J441" s="39">
        <v>2.6</v>
      </c>
      <c r="K441" s="39">
        <f t="shared" si="252"/>
        <v>5.335500000000001</v>
      </c>
      <c r="L441" s="39">
        <f t="shared" si="253"/>
        <v>2.596800000000001</v>
      </c>
      <c r="M441" s="39">
        <v>85</v>
      </c>
      <c r="N441" s="39">
        <f t="shared" si="254"/>
        <v>4.5645</v>
      </c>
      <c r="O441" s="39">
        <v>136</v>
      </c>
      <c r="P441" s="39">
        <f t="shared" si="255"/>
        <v>7.3031999999999995</v>
      </c>
      <c r="Q441" s="39">
        <f t="shared" si="246"/>
        <v>57.77777777777778</v>
      </c>
      <c r="R441" s="39">
        <f t="shared" si="247"/>
        <v>118.56666666666669</v>
      </c>
      <c r="S441" s="39">
        <f t="shared" si="248"/>
        <v>57.70666666666669</v>
      </c>
      <c r="T441" s="37">
        <f t="shared" si="251"/>
        <v>-0.0031999999999992035</v>
      </c>
      <c r="U441" s="37">
        <f t="shared" si="249"/>
        <v>-2.7386999999999997</v>
      </c>
      <c r="V441" s="137">
        <f t="shared" si="256"/>
        <v>51</v>
      </c>
    </row>
    <row r="442" spans="1:22" ht="12.75">
      <c r="A442" s="164"/>
      <c r="B442" s="29">
        <v>7</v>
      </c>
      <c r="C442" s="59" t="s">
        <v>375</v>
      </c>
      <c r="D442" s="40">
        <v>41</v>
      </c>
      <c r="E442" s="40">
        <v>1988</v>
      </c>
      <c r="F442" s="40">
        <v>1865.76</v>
      </c>
      <c r="G442" s="40">
        <v>1662.71</v>
      </c>
      <c r="H442" s="39">
        <v>7.13</v>
      </c>
      <c r="I442" s="39">
        <v>4.56</v>
      </c>
      <c r="J442" s="39">
        <v>2.57</v>
      </c>
      <c r="K442" s="39">
        <f t="shared" si="252"/>
        <v>4.0154</v>
      </c>
      <c r="L442" s="39">
        <f t="shared" si="253"/>
        <v>2.5655</v>
      </c>
      <c r="M442" s="39">
        <v>58</v>
      </c>
      <c r="N442" s="39">
        <f t="shared" si="254"/>
        <v>3.1146</v>
      </c>
      <c r="O442" s="39">
        <v>85</v>
      </c>
      <c r="P442" s="39">
        <f t="shared" si="255"/>
        <v>4.5645</v>
      </c>
      <c r="Q442" s="39">
        <f t="shared" si="246"/>
        <v>62.68292682926829</v>
      </c>
      <c r="R442" s="39">
        <f t="shared" si="247"/>
        <v>97.93658536585365</v>
      </c>
      <c r="S442" s="39">
        <f t="shared" si="248"/>
        <v>62.573170731707314</v>
      </c>
      <c r="T442" s="37">
        <f t="shared" si="251"/>
        <v>-0.0044999999999997264</v>
      </c>
      <c r="U442" s="37">
        <f t="shared" si="249"/>
        <v>-1.4499</v>
      </c>
      <c r="V442" s="137">
        <f t="shared" si="256"/>
        <v>27</v>
      </c>
    </row>
    <row r="443" spans="1:22" ht="12.75">
      <c r="A443" s="164"/>
      <c r="B443" s="29">
        <v>8</v>
      </c>
      <c r="C443" s="59" t="s">
        <v>144</v>
      </c>
      <c r="D443" s="40">
        <v>49</v>
      </c>
      <c r="E443" s="40">
        <v>1988</v>
      </c>
      <c r="F443" s="40">
        <v>2275.45</v>
      </c>
      <c r="G443" s="40">
        <v>2275.45</v>
      </c>
      <c r="H443" s="39">
        <v>8.6</v>
      </c>
      <c r="I443" s="39">
        <v>5.19</v>
      </c>
      <c r="J443" s="39">
        <v>3.41</v>
      </c>
      <c r="K443" s="39">
        <f t="shared" si="252"/>
        <v>5.431699999999999</v>
      </c>
      <c r="L443" s="39">
        <f t="shared" si="253"/>
        <v>3.4109689999999997</v>
      </c>
      <c r="M443" s="39">
        <v>59</v>
      </c>
      <c r="N443" s="39">
        <f t="shared" si="254"/>
        <v>3.1683</v>
      </c>
      <c r="O443" s="39">
        <v>96.63</v>
      </c>
      <c r="P443" s="39">
        <f t="shared" si="255"/>
        <v>5.189031</v>
      </c>
      <c r="Q443" s="39">
        <f t="shared" si="246"/>
        <v>69.59183673469387</v>
      </c>
      <c r="R443" s="39">
        <f t="shared" si="247"/>
        <v>110.85102040816324</v>
      </c>
      <c r="S443" s="39">
        <f t="shared" si="248"/>
        <v>69.61161224489796</v>
      </c>
      <c r="T443" s="37">
        <f t="shared" si="251"/>
        <v>0.0009689999999995536</v>
      </c>
      <c r="U443" s="37">
        <f t="shared" si="249"/>
        <v>-2.020731</v>
      </c>
      <c r="V443" s="137">
        <f t="shared" si="256"/>
        <v>37.629999999999995</v>
      </c>
    </row>
    <row r="444" spans="1:22" ht="12.75">
      <c r="A444" s="164"/>
      <c r="B444" s="29">
        <v>9</v>
      </c>
      <c r="C444" s="59" t="s">
        <v>376</v>
      </c>
      <c r="D444" s="40">
        <v>45</v>
      </c>
      <c r="E444" s="40">
        <v>1987</v>
      </c>
      <c r="F444" s="40">
        <v>2322.5</v>
      </c>
      <c r="G444" s="40">
        <v>2058.38</v>
      </c>
      <c r="H444" s="39">
        <v>8.41</v>
      </c>
      <c r="I444" s="39">
        <v>5.16</v>
      </c>
      <c r="J444" s="39">
        <v>3.26</v>
      </c>
      <c r="K444" s="39">
        <f t="shared" si="252"/>
        <v>4.8658</v>
      </c>
      <c r="L444" s="39">
        <f t="shared" si="253"/>
        <v>3.2548000000000004</v>
      </c>
      <c r="M444" s="39">
        <v>66</v>
      </c>
      <c r="N444" s="39">
        <f t="shared" si="254"/>
        <v>3.5442</v>
      </c>
      <c r="O444" s="39">
        <v>96</v>
      </c>
      <c r="P444" s="39">
        <f t="shared" si="255"/>
        <v>5.1552</v>
      </c>
      <c r="Q444" s="39">
        <f t="shared" si="246"/>
        <v>72.44444444444444</v>
      </c>
      <c r="R444" s="39">
        <f t="shared" si="247"/>
        <v>108.1288888888889</v>
      </c>
      <c r="S444" s="39">
        <f t="shared" si="248"/>
        <v>72.3288888888889</v>
      </c>
      <c r="T444" s="37">
        <f t="shared" si="251"/>
        <v>-0.005199999999999427</v>
      </c>
      <c r="U444" s="37">
        <f t="shared" si="249"/>
        <v>-1.6109999999999998</v>
      </c>
      <c r="V444" s="137">
        <f t="shared" si="256"/>
        <v>30</v>
      </c>
    </row>
    <row r="445" spans="1:22" ht="12.75">
      <c r="A445" s="164"/>
      <c r="B445" s="29">
        <v>10</v>
      </c>
      <c r="C445" s="59" t="s">
        <v>472</v>
      </c>
      <c r="D445" s="40">
        <v>9</v>
      </c>
      <c r="E445" s="40">
        <v>2006</v>
      </c>
      <c r="F445" s="39">
        <v>1775.6</v>
      </c>
      <c r="G445" s="39">
        <v>560.62</v>
      </c>
      <c r="H445" s="38">
        <v>2.873</v>
      </c>
      <c r="I445" s="37">
        <f>H445</f>
        <v>2.873</v>
      </c>
      <c r="J445" s="38">
        <v>1.412001</v>
      </c>
      <c r="K445" s="37">
        <f>I445-N445</f>
        <v>1.8530000000000002</v>
      </c>
      <c r="L445" s="37">
        <f>I445-P445</f>
        <v>2.108</v>
      </c>
      <c r="M445" s="37">
        <v>20</v>
      </c>
      <c r="N445" s="38">
        <f>M445*0.051</f>
        <v>1.02</v>
      </c>
      <c r="O445" s="37">
        <v>15.000000000000002</v>
      </c>
      <c r="P445" s="37">
        <f>O445*0.051</f>
        <v>0.765</v>
      </c>
      <c r="Q445" s="39">
        <f>J445*1000/D445</f>
        <v>156.889</v>
      </c>
      <c r="R445" s="39">
        <f>K445*1000/D445</f>
        <v>205.8888888888889</v>
      </c>
      <c r="S445" s="39">
        <f>L445*1000/D445</f>
        <v>234.22222222222223</v>
      </c>
      <c r="T445" s="37">
        <f>L445-J445</f>
        <v>0.695999</v>
      </c>
      <c r="U445" s="37">
        <f>N445-P445</f>
        <v>0.255</v>
      </c>
      <c r="V445" s="70">
        <f>O445-M445</f>
        <v>-4.999999999999998</v>
      </c>
    </row>
    <row r="446" spans="1:22" ht="12.75">
      <c r="A446" s="164"/>
      <c r="B446" s="29">
        <v>11</v>
      </c>
      <c r="C446" s="59" t="s">
        <v>50</v>
      </c>
      <c r="D446" s="40">
        <v>45</v>
      </c>
      <c r="E446" s="40">
        <v>2001</v>
      </c>
      <c r="F446" s="37">
        <v>3135.61</v>
      </c>
      <c r="G446" s="37">
        <v>3135.61</v>
      </c>
      <c r="H446" s="40">
        <v>14.801</v>
      </c>
      <c r="I446" s="37">
        <f>H446</f>
        <v>14.801</v>
      </c>
      <c r="J446" s="40">
        <v>7.12</v>
      </c>
      <c r="K446" s="37">
        <f>I446-N446</f>
        <v>8.426</v>
      </c>
      <c r="L446" s="37">
        <f>I446-P446</f>
        <v>8.96405</v>
      </c>
      <c r="M446" s="40">
        <v>125</v>
      </c>
      <c r="N446" s="38">
        <f>M446*0.051</f>
        <v>6.375</v>
      </c>
      <c r="O446" s="40">
        <v>109</v>
      </c>
      <c r="P446" s="40">
        <v>5.83695</v>
      </c>
      <c r="Q446" s="39">
        <f aca="true" t="shared" si="257" ref="Q446:Q456">J446*1000/D446</f>
        <v>158.22222222222223</v>
      </c>
      <c r="R446" s="39">
        <f>K446*1000/D446</f>
        <v>187.24444444444444</v>
      </c>
      <c r="S446" s="39">
        <f>L446*1000/D446</f>
        <v>199.20111111111115</v>
      </c>
      <c r="T446" s="37">
        <f>L446-J446</f>
        <v>1.8440500000000002</v>
      </c>
      <c r="U446" s="37">
        <f>N446-P446</f>
        <v>0.5380500000000001</v>
      </c>
      <c r="V446" s="70">
        <f>O446-M446</f>
        <v>-16</v>
      </c>
    </row>
    <row r="447" spans="1:22" ht="12.75">
      <c r="A447" s="164"/>
      <c r="B447" s="29">
        <v>12</v>
      </c>
      <c r="C447" s="59" t="s">
        <v>322</v>
      </c>
      <c r="D447" s="40">
        <v>40</v>
      </c>
      <c r="E447" s="40">
        <v>1983</v>
      </c>
      <c r="F447" s="40">
        <v>1992</v>
      </c>
      <c r="G447" s="40">
        <v>1992</v>
      </c>
      <c r="H447" s="39">
        <v>10.8</v>
      </c>
      <c r="I447" s="37">
        <v>10.8</v>
      </c>
      <c r="J447" s="37">
        <f>D447*0.16</f>
        <v>6.4</v>
      </c>
      <c r="K447" s="37">
        <f>I447-N447</f>
        <v>8.148000000000001</v>
      </c>
      <c r="L447" s="37">
        <f>I447-P447</f>
        <v>7.153500000000001</v>
      </c>
      <c r="M447" s="39">
        <v>52</v>
      </c>
      <c r="N447" s="37">
        <f>M447*0.051</f>
        <v>2.6519999999999997</v>
      </c>
      <c r="O447" s="39">
        <v>71.5</v>
      </c>
      <c r="P447" s="37">
        <f>O447*0.051</f>
        <v>3.6464999999999996</v>
      </c>
      <c r="Q447" s="39">
        <f t="shared" si="257"/>
        <v>160</v>
      </c>
      <c r="R447" s="39">
        <f>K447*1000/D447</f>
        <v>203.70000000000005</v>
      </c>
      <c r="S447" s="39">
        <f>L447*1000/D447</f>
        <v>178.83750000000003</v>
      </c>
      <c r="T447" s="37">
        <f>L447-J447</f>
        <v>0.7535000000000007</v>
      </c>
      <c r="U447" s="37">
        <f>N447-P447</f>
        <v>-0.9944999999999999</v>
      </c>
      <c r="V447" s="70">
        <f>O447-M447</f>
        <v>19.5</v>
      </c>
    </row>
    <row r="448" spans="1:22" ht="12.75">
      <c r="A448" s="164"/>
      <c r="B448" s="29">
        <v>13</v>
      </c>
      <c r="C448" s="59" t="s">
        <v>59</v>
      </c>
      <c r="D448" s="40">
        <v>28</v>
      </c>
      <c r="E448" s="40">
        <v>1992</v>
      </c>
      <c r="F448" s="40">
        <v>1491</v>
      </c>
      <c r="G448" s="40">
        <v>1491</v>
      </c>
      <c r="H448" s="39">
        <v>7.1</v>
      </c>
      <c r="I448" s="39">
        <v>7.1</v>
      </c>
      <c r="J448" s="37">
        <f>D448*0.16</f>
        <v>4.48</v>
      </c>
      <c r="K448" s="37">
        <f>I448-N448</f>
        <v>5.111</v>
      </c>
      <c r="L448" s="37">
        <f>I448-P448</f>
        <v>4.7132000000000005</v>
      </c>
      <c r="M448" s="39">
        <v>39</v>
      </c>
      <c r="N448" s="37">
        <f>M448*0.051</f>
        <v>1.9889999999999999</v>
      </c>
      <c r="O448" s="39">
        <v>46.8</v>
      </c>
      <c r="P448" s="37">
        <f>O448*0.051</f>
        <v>2.3867999999999996</v>
      </c>
      <c r="Q448" s="39">
        <f t="shared" si="257"/>
        <v>160</v>
      </c>
      <c r="R448" s="39">
        <f aca="true" t="shared" si="258" ref="R448:R456">K448*1000/D448</f>
        <v>182.53571428571428</v>
      </c>
      <c r="S448" s="39">
        <f>L448*1000/D448</f>
        <v>168.32857142857145</v>
      </c>
      <c r="T448" s="37">
        <f>L448-J448</f>
        <v>0.23320000000000007</v>
      </c>
      <c r="U448" s="37">
        <f>N448-P448</f>
        <v>-0.3977999999999997</v>
      </c>
      <c r="V448" s="70">
        <f>O448-M448</f>
        <v>7.799999999999997</v>
      </c>
    </row>
    <row r="449" spans="1:22" ht="12.75">
      <c r="A449" s="164"/>
      <c r="B449" s="29">
        <v>14</v>
      </c>
      <c r="C449" s="59" t="s">
        <v>96</v>
      </c>
      <c r="D449" s="40">
        <v>38</v>
      </c>
      <c r="E449" s="40">
        <v>1989</v>
      </c>
      <c r="F449" s="40">
        <v>1991.56</v>
      </c>
      <c r="G449" s="40">
        <v>1991.56</v>
      </c>
      <c r="H449" s="37">
        <v>10.299</v>
      </c>
      <c r="I449" s="175">
        <f>+H449</f>
        <v>10.299</v>
      </c>
      <c r="J449" s="123">
        <v>5.3214049999999995</v>
      </c>
      <c r="K449" s="37">
        <f>I449-N449</f>
        <v>6.627</v>
      </c>
      <c r="L449" s="37">
        <f>I449-P449</f>
        <v>5.3214</v>
      </c>
      <c r="M449" s="124">
        <v>72</v>
      </c>
      <c r="N449" s="38">
        <f>M449*0.051</f>
        <v>3.6719999999999997</v>
      </c>
      <c r="O449" s="123">
        <v>97.60000000000001</v>
      </c>
      <c r="P449" s="37">
        <f>O449*0.051</f>
        <v>4.9776</v>
      </c>
      <c r="Q449" s="39">
        <f t="shared" si="257"/>
        <v>140.03697368421052</v>
      </c>
      <c r="R449" s="39">
        <f t="shared" si="258"/>
        <v>174.39473684210526</v>
      </c>
      <c r="S449" s="39">
        <f aca="true" t="shared" si="259" ref="S449:S456">L449*1000/D449</f>
        <v>140.03684210526316</v>
      </c>
      <c r="T449" s="37">
        <f aca="true" t="shared" si="260" ref="T449:T456">L449-J449</f>
        <v>-4.999999999810711E-06</v>
      </c>
      <c r="U449" s="37">
        <f aca="true" t="shared" si="261" ref="U449:U456">N449-P449</f>
        <v>-1.3056</v>
      </c>
      <c r="V449" s="70">
        <f aca="true" t="shared" si="262" ref="V449:V456">O449-M449</f>
        <v>25.60000000000001</v>
      </c>
    </row>
    <row r="450" spans="1:22" ht="12.75">
      <c r="A450" s="164"/>
      <c r="B450" s="29">
        <v>15</v>
      </c>
      <c r="C450" s="59" t="s">
        <v>377</v>
      </c>
      <c r="D450" s="40">
        <v>21</v>
      </c>
      <c r="E450" s="40">
        <v>1996</v>
      </c>
      <c r="F450" s="40">
        <v>1743.47</v>
      </c>
      <c r="G450" s="40">
        <v>1298.64</v>
      </c>
      <c r="H450" s="39">
        <v>5.14</v>
      </c>
      <c r="I450" s="39">
        <v>3.49</v>
      </c>
      <c r="J450" s="39">
        <v>1.57</v>
      </c>
      <c r="K450" s="39">
        <f aca="true" t="shared" si="263" ref="K450:K455">H450-N450</f>
        <v>3.1531</v>
      </c>
      <c r="L450" s="39">
        <f aca="true" t="shared" si="264" ref="L450:L455">H450-P450</f>
        <v>1.6494999999999997</v>
      </c>
      <c r="M450" s="39">
        <v>37</v>
      </c>
      <c r="N450" s="39">
        <f>M450*0.0537</f>
        <v>1.9868999999999999</v>
      </c>
      <c r="O450" s="39">
        <v>65</v>
      </c>
      <c r="P450" s="39">
        <f>O450*0.0537</f>
        <v>3.4905</v>
      </c>
      <c r="Q450" s="39">
        <f t="shared" si="257"/>
        <v>74.76190476190476</v>
      </c>
      <c r="R450" s="39">
        <f t="shared" si="258"/>
        <v>150.14761904761903</v>
      </c>
      <c r="S450" s="39">
        <f t="shared" si="259"/>
        <v>78.54761904761904</v>
      </c>
      <c r="T450" s="37">
        <f t="shared" si="260"/>
        <v>0.07949999999999968</v>
      </c>
      <c r="U450" s="37">
        <f t="shared" si="261"/>
        <v>-1.5036</v>
      </c>
      <c r="V450" s="137">
        <f t="shared" si="262"/>
        <v>28</v>
      </c>
    </row>
    <row r="451" spans="1:22" ht="12.75">
      <c r="A451" s="164"/>
      <c r="B451" s="29">
        <v>16</v>
      </c>
      <c r="C451" s="59" t="s">
        <v>378</v>
      </c>
      <c r="D451" s="40">
        <v>30</v>
      </c>
      <c r="E451" s="40">
        <v>1987</v>
      </c>
      <c r="F451" s="40">
        <v>1580.01</v>
      </c>
      <c r="G451" s="40">
        <v>1580.01</v>
      </c>
      <c r="H451" s="39">
        <v>5.68</v>
      </c>
      <c r="I451" s="39">
        <v>3.17</v>
      </c>
      <c r="J451" s="39">
        <v>2.51</v>
      </c>
      <c r="K451" s="39">
        <f t="shared" si="263"/>
        <v>3.3171999999999997</v>
      </c>
      <c r="L451" s="39">
        <f t="shared" si="264"/>
        <v>2.5117</v>
      </c>
      <c r="M451" s="39">
        <v>44</v>
      </c>
      <c r="N451" s="39">
        <f>M451*0.0537</f>
        <v>2.3628</v>
      </c>
      <c r="O451" s="39">
        <v>59</v>
      </c>
      <c r="P451" s="39">
        <f>O451*0.0537</f>
        <v>3.1683</v>
      </c>
      <c r="Q451" s="39">
        <f t="shared" si="257"/>
        <v>83.66666666666667</v>
      </c>
      <c r="R451" s="39">
        <f t="shared" si="258"/>
        <v>110.57333333333332</v>
      </c>
      <c r="S451" s="39">
        <f t="shared" si="259"/>
        <v>83.72333333333333</v>
      </c>
      <c r="T451" s="37">
        <f t="shared" si="260"/>
        <v>0.0017000000000000348</v>
      </c>
      <c r="U451" s="37">
        <f t="shared" si="261"/>
        <v>-0.8054999999999999</v>
      </c>
      <c r="V451" s="137">
        <f t="shared" si="262"/>
        <v>15</v>
      </c>
    </row>
    <row r="452" spans="1:22" ht="12.75">
      <c r="A452" s="164"/>
      <c r="B452" s="29">
        <v>17</v>
      </c>
      <c r="C452" s="59" t="s">
        <v>379</v>
      </c>
      <c r="D452" s="40">
        <v>50</v>
      </c>
      <c r="E452" s="40">
        <v>1992</v>
      </c>
      <c r="F452" s="40">
        <v>2323.92</v>
      </c>
      <c r="G452" s="40">
        <v>2323.92</v>
      </c>
      <c r="H452" s="39">
        <v>8.76</v>
      </c>
      <c r="I452" s="39">
        <v>4.54</v>
      </c>
      <c r="J452" s="39">
        <v>4.22</v>
      </c>
      <c r="K452" s="39">
        <f t="shared" si="263"/>
        <v>5.2158</v>
      </c>
      <c r="L452" s="39">
        <f t="shared" si="264"/>
        <v>4.22235</v>
      </c>
      <c r="M452" s="39">
        <v>66</v>
      </c>
      <c r="N452" s="39">
        <f>M452*0.0537</f>
        <v>3.5442</v>
      </c>
      <c r="O452" s="39">
        <v>84.5</v>
      </c>
      <c r="P452" s="39">
        <f>O452*0.0537</f>
        <v>4.53765</v>
      </c>
      <c r="Q452" s="39">
        <f t="shared" si="257"/>
        <v>84.4</v>
      </c>
      <c r="R452" s="39">
        <f t="shared" si="258"/>
        <v>104.316</v>
      </c>
      <c r="S452" s="39">
        <f t="shared" si="259"/>
        <v>84.44699999999999</v>
      </c>
      <c r="T452" s="37">
        <f t="shared" si="260"/>
        <v>0.002349999999999852</v>
      </c>
      <c r="U452" s="37">
        <f t="shared" si="261"/>
        <v>-0.9934500000000002</v>
      </c>
      <c r="V452" s="137">
        <f t="shared" si="262"/>
        <v>18.5</v>
      </c>
    </row>
    <row r="453" spans="1:22" ht="12.75">
      <c r="A453" s="164"/>
      <c r="B453" s="29">
        <v>18</v>
      </c>
      <c r="C453" s="59" t="s">
        <v>380</v>
      </c>
      <c r="D453" s="40">
        <v>19</v>
      </c>
      <c r="E453" s="40">
        <v>1978</v>
      </c>
      <c r="F453" s="40">
        <v>1055.95</v>
      </c>
      <c r="G453" s="40">
        <v>998.17</v>
      </c>
      <c r="H453" s="39">
        <v>3.9</v>
      </c>
      <c r="I453" s="39">
        <v>2.2</v>
      </c>
      <c r="J453" s="39">
        <v>1.61</v>
      </c>
      <c r="K453" s="39">
        <f t="shared" si="263"/>
        <v>2.3427</v>
      </c>
      <c r="L453" s="39">
        <f t="shared" si="264"/>
        <v>1.6983000000000001</v>
      </c>
      <c r="M453" s="39">
        <v>29</v>
      </c>
      <c r="N453" s="39">
        <f>M453*0.0537</f>
        <v>1.5573</v>
      </c>
      <c r="O453" s="39">
        <v>41</v>
      </c>
      <c r="P453" s="39">
        <f>O453*0.0537</f>
        <v>2.2016999999999998</v>
      </c>
      <c r="Q453" s="39">
        <f t="shared" si="257"/>
        <v>84.73684210526316</v>
      </c>
      <c r="R453" s="39">
        <f t="shared" si="258"/>
        <v>123.3</v>
      </c>
      <c r="S453" s="39">
        <f t="shared" si="259"/>
        <v>89.3842105263158</v>
      </c>
      <c r="T453" s="37">
        <f t="shared" si="260"/>
        <v>0.08830000000000005</v>
      </c>
      <c r="U453" s="37">
        <f t="shared" si="261"/>
        <v>-0.6443999999999999</v>
      </c>
      <c r="V453" s="137">
        <f t="shared" si="262"/>
        <v>12</v>
      </c>
    </row>
    <row r="454" spans="1:22" ht="12.75">
      <c r="A454" s="164"/>
      <c r="B454" s="29">
        <v>19</v>
      </c>
      <c r="C454" s="59" t="s">
        <v>381</v>
      </c>
      <c r="D454" s="40">
        <v>30</v>
      </c>
      <c r="E454" s="40">
        <v>1985</v>
      </c>
      <c r="F454" s="40">
        <v>1598.71</v>
      </c>
      <c r="G454" s="40">
        <v>1598.71</v>
      </c>
      <c r="H454" s="39">
        <v>5.55</v>
      </c>
      <c r="I454" s="39">
        <v>3</v>
      </c>
      <c r="J454" s="39">
        <v>2.55</v>
      </c>
      <c r="K454" s="39">
        <f t="shared" si="263"/>
        <v>3.612</v>
      </c>
      <c r="L454" s="39">
        <f t="shared" si="264"/>
        <v>2.7042</v>
      </c>
      <c r="M454" s="39">
        <v>38</v>
      </c>
      <c r="N454" s="39">
        <f>M454*0.051</f>
        <v>1.938</v>
      </c>
      <c r="O454" s="39">
        <v>55.8</v>
      </c>
      <c r="P454" s="39">
        <f>O454*0.051</f>
        <v>2.8457999999999997</v>
      </c>
      <c r="Q454" s="39">
        <f t="shared" si="257"/>
        <v>85</v>
      </c>
      <c r="R454" s="39">
        <f t="shared" si="258"/>
        <v>120.4</v>
      </c>
      <c r="S454" s="39">
        <f t="shared" si="259"/>
        <v>90.14000000000001</v>
      </c>
      <c r="T454" s="37">
        <f t="shared" si="260"/>
        <v>0.15420000000000034</v>
      </c>
      <c r="U454" s="37">
        <f t="shared" si="261"/>
        <v>-0.9077999999999997</v>
      </c>
      <c r="V454" s="137">
        <f t="shared" si="262"/>
        <v>17.799999999999997</v>
      </c>
    </row>
    <row r="455" spans="1:22" ht="12.75">
      <c r="A455" s="164"/>
      <c r="B455" s="29">
        <v>20</v>
      </c>
      <c r="C455" s="59" t="s">
        <v>382</v>
      </c>
      <c r="D455" s="40">
        <v>30</v>
      </c>
      <c r="E455" s="40">
        <v>1988</v>
      </c>
      <c r="F455" s="40">
        <v>1627.91</v>
      </c>
      <c r="G455" s="40">
        <v>1627.91</v>
      </c>
      <c r="H455" s="39">
        <v>5.97</v>
      </c>
      <c r="I455" s="39">
        <v>3.33</v>
      </c>
      <c r="J455" s="39">
        <v>2.64</v>
      </c>
      <c r="K455" s="39">
        <f t="shared" si="263"/>
        <v>3.2849999999999997</v>
      </c>
      <c r="L455" s="39">
        <f t="shared" si="264"/>
        <v>2.6406</v>
      </c>
      <c r="M455" s="39">
        <v>50</v>
      </c>
      <c r="N455" s="39">
        <f>M455*0.0537</f>
        <v>2.685</v>
      </c>
      <c r="O455" s="39">
        <v>62</v>
      </c>
      <c r="P455" s="39">
        <f>O455*0.0537</f>
        <v>3.3293999999999997</v>
      </c>
      <c r="Q455" s="39">
        <f t="shared" si="257"/>
        <v>88</v>
      </c>
      <c r="R455" s="39">
        <f t="shared" si="258"/>
        <v>109.49999999999999</v>
      </c>
      <c r="S455" s="39">
        <f t="shared" si="259"/>
        <v>88.02</v>
      </c>
      <c r="T455" s="37">
        <f t="shared" si="260"/>
        <v>0.0005999999999999339</v>
      </c>
      <c r="U455" s="37">
        <f t="shared" si="261"/>
        <v>-0.6443999999999996</v>
      </c>
      <c r="V455" s="137">
        <f t="shared" si="262"/>
        <v>12</v>
      </c>
    </row>
    <row r="456" spans="1:22" ht="12.75">
      <c r="A456" s="164"/>
      <c r="B456" s="29">
        <v>21</v>
      </c>
      <c r="C456" s="59" t="s">
        <v>177</v>
      </c>
      <c r="D456" s="40">
        <v>12</v>
      </c>
      <c r="E456" s="40">
        <v>1960</v>
      </c>
      <c r="F456" s="40">
        <v>535.97</v>
      </c>
      <c r="G456" s="40">
        <v>400.83</v>
      </c>
      <c r="H456" s="40">
        <v>2.84</v>
      </c>
      <c r="I456" s="40">
        <f>H456</f>
        <v>2.84</v>
      </c>
      <c r="J456" s="40">
        <v>1.84</v>
      </c>
      <c r="K456" s="40">
        <f>I456-N456</f>
        <v>2.279</v>
      </c>
      <c r="L456" s="40">
        <f>I456-P456</f>
        <v>2.2024999999999997</v>
      </c>
      <c r="M456" s="40">
        <v>11</v>
      </c>
      <c r="N456" s="38">
        <f>M456*0.051</f>
        <v>0.5609999999999999</v>
      </c>
      <c r="O456" s="38">
        <v>12.5</v>
      </c>
      <c r="P456" s="38">
        <f>O456*0.051</f>
        <v>0.6375</v>
      </c>
      <c r="Q456" s="38">
        <f t="shared" si="257"/>
        <v>153.33333333333334</v>
      </c>
      <c r="R456" s="38">
        <f t="shared" si="258"/>
        <v>189.91666666666666</v>
      </c>
      <c r="S456" s="38">
        <f t="shared" si="259"/>
        <v>183.54166666666663</v>
      </c>
      <c r="T456" s="38">
        <f t="shared" si="260"/>
        <v>0.3624999999999996</v>
      </c>
      <c r="U456" s="38">
        <f t="shared" si="261"/>
        <v>-0.07650000000000001</v>
      </c>
      <c r="V456" s="138">
        <f t="shared" si="262"/>
        <v>1.5</v>
      </c>
    </row>
    <row r="457" spans="1:22" ht="12.75">
      <c r="A457" s="164"/>
      <c r="B457" s="29">
        <v>22</v>
      </c>
      <c r="C457" s="59" t="s">
        <v>595</v>
      </c>
      <c r="D457" s="40">
        <v>40</v>
      </c>
      <c r="E457" s="40">
        <v>1991</v>
      </c>
      <c r="F457" s="40"/>
      <c r="G457" s="40">
        <v>2204.21</v>
      </c>
      <c r="H457" s="37">
        <v>7.2</v>
      </c>
      <c r="I457" s="37">
        <v>7.2</v>
      </c>
      <c r="J457" s="37">
        <v>3.366</v>
      </c>
      <c r="K457" s="37">
        <v>4.803000000000001</v>
      </c>
      <c r="L457" s="37">
        <v>1.1820000000000004</v>
      </c>
      <c r="M457" s="39">
        <v>47</v>
      </c>
      <c r="N457" s="38">
        <v>2.397</v>
      </c>
      <c r="O457" s="39">
        <v>118</v>
      </c>
      <c r="P457" s="37">
        <v>6.018</v>
      </c>
      <c r="Q457" s="39">
        <v>84.15</v>
      </c>
      <c r="R457" s="39">
        <v>120.07500000000002</v>
      </c>
      <c r="S457" s="39">
        <v>29.55000000000001</v>
      </c>
      <c r="T457" s="37">
        <v>-2.1839999999999997</v>
      </c>
      <c r="U457" s="37">
        <v>-3.621</v>
      </c>
      <c r="V457" s="70">
        <v>71</v>
      </c>
    </row>
    <row r="458" spans="1:22" ht="12.75">
      <c r="A458" s="164"/>
      <c r="B458" s="29">
        <v>23</v>
      </c>
      <c r="C458" s="59" t="s">
        <v>596</v>
      </c>
      <c r="D458" s="40">
        <v>40</v>
      </c>
      <c r="E458" s="40">
        <v>1980</v>
      </c>
      <c r="F458" s="40"/>
      <c r="G458" s="40">
        <v>2016.76</v>
      </c>
      <c r="H458" s="37">
        <v>11</v>
      </c>
      <c r="I458" s="37">
        <v>11</v>
      </c>
      <c r="J458" s="37">
        <v>5.84</v>
      </c>
      <c r="K458" s="37">
        <v>7.277</v>
      </c>
      <c r="L458" s="37">
        <v>3.9620000000000006</v>
      </c>
      <c r="M458" s="39">
        <v>73</v>
      </c>
      <c r="N458" s="38">
        <v>3.723</v>
      </c>
      <c r="O458" s="39">
        <v>138</v>
      </c>
      <c r="P458" s="37">
        <v>7.037999999999999</v>
      </c>
      <c r="Q458" s="39">
        <v>146</v>
      </c>
      <c r="R458" s="39">
        <v>181.925</v>
      </c>
      <c r="S458" s="39">
        <v>99.05000000000001</v>
      </c>
      <c r="T458" s="37">
        <v>-1.8779999999999992</v>
      </c>
      <c r="U458" s="37">
        <v>-3.3149999999999995</v>
      </c>
      <c r="V458" s="70">
        <v>65</v>
      </c>
    </row>
    <row r="459" spans="1:22" ht="12.75">
      <c r="A459" s="164"/>
      <c r="B459" s="29">
        <v>24</v>
      </c>
      <c r="C459" s="59" t="s">
        <v>600</v>
      </c>
      <c r="D459" s="40">
        <v>55</v>
      </c>
      <c r="E459" s="40">
        <v>1965</v>
      </c>
      <c r="F459" s="40"/>
      <c r="G459" s="40">
        <v>2354.17</v>
      </c>
      <c r="H459" s="37">
        <v>3.5</v>
      </c>
      <c r="I459" s="37">
        <v>3.5</v>
      </c>
      <c r="J459" s="37">
        <v>0.289</v>
      </c>
      <c r="K459" s="37">
        <v>1.5110000000000001</v>
      </c>
      <c r="L459" s="37">
        <v>0.28700000000000037</v>
      </c>
      <c r="M459" s="39">
        <v>39</v>
      </c>
      <c r="N459" s="38">
        <v>1.9889999999999999</v>
      </c>
      <c r="O459" s="39">
        <v>63</v>
      </c>
      <c r="P459" s="37">
        <v>3.2129999999999996</v>
      </c>
      <c r="Q459" s="39">
        <v>5.254545454545455</v>
      </c>
      <c r="R459" s="39">
        <v>27.472727272727276</v>
      </c>
      <c r="S459" s="39">
        <v>5.218181818181824</v>
      </c>
      <c r="T459" s="37">
        <v>-0.001999999999999613</v>
      </c>
      <c r="U459" s="37">
        <v>-1.2239999999999998</v>
      </c>
      <c r="V459" s="70">
        <v>24</v>
      </c>
    </row>
    <row r="460" spans="1:22" ht="12.75">
      <c r="A460" s="164"/>
      <c r="B460" s="29">
        <v>25</v>
      </c>
      <c r="C460" s="59" t="s">
        <v>62</v>
      </c>
      <c r="D460" s="40">
        <v>40</v>
      </c>
      <c r="E460" s="40">
        <v>1973</v>
      </c>
      <c r="F460" s="40">
        <v>1925</v>
      </c>
      <c r="G460" s="40">
        <v>1925</v>
      </c>
      <c r="H460" s="39">
        <v>11.6</v>
      </c>
      <c r="I460" s="37">
        <v>11.6</v>
      </c>
      <c r="J460" s="37">
        <f>D460*0.16</f>
        <v>6.4</v>
      </c>
      <c r="K460" s="37">
        <f>I460-N460</f>
        <v>8.54</v>
      </c>
      <c r="L460" s="37">
        <f>I460-P460</f>
        <v>8.1065</v>
      </c>
      <c r="M460" s="39">
        <v>60</v>
      </c>
      <c r="N460" s="37">
        <f>M460*0.051</f>
        <v>3.0599999999999996</v>
      </c>
      <c r="O460" s="39">
        <v>68.5</v>
      </c>
      <c r="P460" s="37">
        <f>O460*0.051</f>
        <v>3.4934999999999996</v>
      </c>
      <c r="Q460" s="39">
        <f>J460*1000/D460</f>
        <v>160</v>
      </c>
      <c r="R460" s="39">
        <f>K460*1000/D460</f>
        <v>213.5</v>
      </c>
      <c r="S460" s="39">
        <f>L460*1000/D460</f>
        <v>202.66250000000002</v>
      </c>
      <c r="T460" s="37">
        <f>L460-J460</f>
        <v>1.7065000000000001</v>
      </c>
      <c r="U460" s="37">
        <f>N460-P460</f>
        <v>-0.4335</v>
      </c>
      <c r="V460" s="70">
        <f>O460-M460</f>
        <v>8.5</v>
      </c>
    </row>
    <row r="461" spans="1:22" ht="12.75">
      <c r="A461" s="164"/>
      <c r="B461" s="29">
        <v>26</v>
      </c>
      <c r="C461" s="59" t="s">
        <v>61</v>
      </c>
      <c r="D461" s="40">
        <v>21</v>
      </c>
      <c r="E461" s="40">
        <v>1984</v>
      </c>
      <c r="F461" s="40">
        <v>1255</v>
      </c>
      <c r="G461" s="40">
        <v>1255</v>
      </c>
      <c r="H461" s="39">
        <v>6.3</v>
      </c>
      <c r="I461" s="37">
        <v>6.3</v>
      </c>
      <c r="J461" s="37">
        <f>D461*0.16</f>
        <v>3.36</v>
      </c>
      <c r="K461" s="37">
        <f>I461-N461</f>
        <v>4.974</v>
      </c>
      <c r="L461" s="37">
        <f>I461-P461</f>
        <v>4.413</v>
      </c>
      <c r="M461" s="39">
        <v>26</v>
      </c>
      <c r="N461" s="37">
        <f>M461*0.051</f>
        <v>1.3259999999999998</v>
      </c>
      <c r="O461" s="39">
        <v>37</v>
      </c>
      <c r="P461" s="37">
        <f>O461*0.051</f>
        <v>1.8869999999999998</v>
      </c>
      <c r="Q461" s="39">
        <f>J461*1000/D461</f>
        <v>160</v>
      </c>
      <c r="R461" s="39">
        <f>K461*1000/D461</f>
        <v>236.85714285714286</v>
      </c>
      <c r="S461" s="39">
        <f>L461*1000/D461</f>
        <v>210.14285714285714</v>
      </c>
      <c r="T461" s="37">
        <f>L461-J461</f>
        <v>1.0530000000000004</v>
      </c>
      <c r="U461" s="37">
        <f>N461-P461</f>
        <v>-0.5609999999999999</v>
      </c>
      <c r="V461" s="137">
        <f>O461-M461</f>
        <v>11</v>
      </c>
    </row>
    <row r="462" spans="1:22" ht="12.75">
      <c r="A462" s="164"/>
      <c r="B462" s="29">
        <v>27</v>
      </c>
      <c r="C462" s="59" t="s">
        <v>323</v>
      </c>
      <c r="D462" s="40">
        <v>12</v>
      </c>
      <c r="E462" s="40">
        <v>1990</v>
      </c>
      <c r="F462" s="40">
        <v>622</v>
      </c>
      <c r="G462" s="40">
        <v>622</v>
      </c>
      <c r="H462" s="39">
        <v>4.2</v>
      </c>
      <c r="I462" s="37">
        <v>4.2</v>
      </c>
      <c r="J462" s="37">
        <f>D462*0.16</f>
        <v>1.92</v>
      </c>
      <c r="K462" s="37">
        <f>I462-N462</f>
        <v>3.282</v>
      </c>
      <c r="L462" s="37">
        <f>I462-P462</f>
        <v>2.976</v>
      </c>
      <c r="M462" s="39">
        <v>18</v>
      </c>
      <c r="N462" s="37">
        <f>M462*0.051</f>
        <v>0.9179999999999999</v>
      </c>
      <c r="O462" s="39">
        <v>24</v>
      </c>
      <c r="P462" s="37">
        <f>O462*0.051</f>
        <v>1.224</v>
      </c>
      <c r="Q462" s="39">
        <f>J462*1000/D462</f>
        <v>160</v>
      </c>
      <c r="R462" s="39">
        <f>K462*1000/D462</f>
        <v>273.5</v>
      </c>
      <c r="S462" s="39">
        <f>L462*1000/D462</f>
        <v>248</v>
      </c>
      <c r="T462" s="37">
        <f>L462-J462</f>
        <v>1.056</v>
      </c>
      <c r="U462" s="37">
        <f>N462-P462</f>
        <v>-0.30600000000000005</v>
      </c>
      <c r="V462" s="70">
        <f>O462-M462</f>
        <v>6</v>
      </c>
    </row>
    <row r="463" spans="1:22" ht="12.75">
      <c r="A463" s="164"/>
      <c r="B463" s="29">
        <v>28</v>
      </c>
      <c r="C463" s="59" t="s">
        <v>354</v>
      </c>
      <c r="D463" s="40">
        <v>50</v>
      </c>
      <c r="E463" s="50">
        <v>1974</v>
      </c>
      <c r="F463" s="176">
        <v>2679</v>
      </c>
      <c r="G463" s="55">
        <v>2679</v>
      </c>
      <c r="H463" s="37">
        <v>14.4</v>
      </c>
      <c r="I463" s="37">
        <v>14.4</v>
      </c>
      <c r="J463" s="51">
        <v>8</v>
      </c>
      <c r="K463" s="37">
        <v>9.045000000000002</v>
      </c>
      <c r="L463" s="37">
        <v>8.515671000000001</v>
      </c>
      <c r="M463" s="55">
        <v>105</v>
      </c>
      <c r="N463" s="38">
        <v>5.3549999999999995</v>
      </c>
      <c r="O463" s="37">
        <v>104.89</v>
      </c>
      <c r="P463" s="37">
        <v>5.884329</v>
      </c>
      <c r="Q463" s="39">
        <v>160</v>
      </c>
      <c r="R463" s="39">
        <v>180.90000000000003</v>
      </c>
      <c r="S463" s="39">
        <v>170.31342</v>
      </c>
      <c r="T463" s="37">
        <v>0.5156710000000011</v>
      </c>
      <c r="U463" s="37">
        <v>-0.5293290000000006</v>
      </c>
      <c r="V463" s="70">
        <v>10.379000000000005</v>
      </c>
    </row>
    <row r="464" spans="1:22" ht="12.75">
      <c r="A464" s="164"/>
      <c r="B464" s="29">
        <v>29</v>
      </c>
      <c r="C464" s="59" t="s">
        <v>356</v>
      </c>
      <c r="D464" s="40">
        <v>56</v>
      </c>
      <c r="E464" s="40">
        <v>1978</v>
      </c>
      <c r="F464" s="55">
        <v>2727</v>
      </c>
      <c r="G464" s="55">
        <v>2727</v>
      </c>
      <c r="H464" s="37">
        <v>15.3</v>
      </c>
      <c r="I464" s="37">
        <v>15.3</v>
      </c>
      <c r="J464" s="37">
        <v>8.7756</v>
      </c>
      <c r="K464" s="37">
        <v>10.404</v>
      </c>
      <c r="L464" s="37">
        <v>9.371913000000001</v>
      </c>
      <c r="M464" s="39">
        <v>96</v>
      </c>
      <c r="N464" s="38">
        <v>4.896</v>
      </c>
      <c r="O464" s="37">
        <v>105.67</v>
      </c>
      <c r="P464" s="37">
        <v>5.928087</v>
      </c>
      <c r="Q464" s="39">
        <v>156.70714285714286</v>
      </c>
      <c r="R464" s="39">
        <v>185.78571428571428</v>
      </c>
      <c r="S464" s="39">
        <v>167.3555892857143</v>
      </c>
      <c r="T464" s="37">
        <v>0.5963130000000003</v>
      </c>
      <c r="U464" s="37">
        <v>-1.0320869999999998</v>
      </c>
      <c r="V464" s="70">
        <v>20.23700000000001</v>
      </c>
    </row>
    <row r="465" spans="1:22" ht="12.75">
      <c r="A465" s="164"/>
      <c r="B465" s="29">
        <v>30</v>
      </c>
      <c r="C465" s="59" t="s">
        <v>358</v>
      </c>
      <c r="D465" s="40">
        <v>48</v>
      </c>
      <c r="E465" s="40">
        <v>1982</v>
      </c>
      <c r="F465" s="55">
        <v>2929</v>
      </c>
      <c r="G465" s="55">
        <v>2929</v>
      </c>
      <c r="H465" s="37">
        <v>14</v>
      </c>
      <c r="I465" s="37">
        <v>14</v>
      </c>
      <c r="J465" s="37">
        <v>7.68</v>
      </c>
      <c r="K465" s="37">
        <v>9.002</v>
      </c>
      <c r="L465" s="37">
        <v>8.643011000000001</v>
      </c>
      <c r="M465" s="39">
        <v>98</v>
      </c>
      <c r="N465" s="38">
        <v>4.997999999999999</v>
      </c>
      <c r="O465" s="37">
        <v>95.49</v>
      </c>
      <c r="P465" s="37">
        <v>5.356989</v>
      </c>
      <c r="Q465" s="39">
        <v>160</v>
      </c>
      <c r="R465" s="39">
        <v>187.54166666666666</v>
      </c>
      <c r="S465" s="39">
        <v>180.0627291666667</v>
      </c>
      <c r="T465" s="37">
        <v>0.9630110000000016</v>
      </c>
      <c r="U465" s="37">
        <v>-0.3589890000000002</v>
      </c>
      <c r="V465" s="70">
        <v>7.0390000000000015</v>
      </c>
    </row>
    <row r="466" spans="1:22" ht="12.75">
      <c r="A466" s="164"/>
      <c r="B466" s="29">
        <v>31</v>
      </c>
      <c r="C466" s="59" t="s">
        <v>103</v>
      </c>
      <c r="D466" s="40">
        <v>20</v>
      </c>
      <c r="E466" s="40">
        <v>1994</v>
      </c>
      <c r="F466" s="40">
        <v>1051</v>
      </c>
      <c r="G466" s="40">
        <v>1051</v>
      </c>
      <c r="H466" s="37">
        <v>5.821</v>
      </c>
      <c r="I466" s="175">
        <f>+H466</f>
        <v>5.821</v>
      </c>
      <c r="J466" s="123">
        <v>1.2309999999999999</v>
      </c>
      <c r="K466" s="37">
        <f>I466-N466</f>
        <v>3.475</v>
      </c>
      <c r="L466" s="37">
        <f>I466-P466</f>
        <v>1.2309999999999999</v>
      </c>
      <c r="M466" s="124">
        <v>46</v>
      </c>
      <c r="N466" s="38">
        <f>M466*0.051</f>
        <v>2.3459999999999996</v>
      </c>
      <c r="O466" s="123">
        <v>90</v>
      </c>
      <c r="P466" s="37">
        <f>O466*0.051</f>
        <v>4.59</v>
      </c>
      <c r="Q466" s="39">
        <f>J466*1000/D466</f>
        <v>61.54999999999999</v>
      </c>
      <c r="R466" s="39">
        <f>K466*1000/D466</f>
        <v>173.75</v>
      </c>
      <c r="S466" s="39">
        <f>L466*1000/D466</f>
        <v>61.54999999999999</v>
      </c>
      <c r="T466" s="37">
        <f>L466-J466</f>
        <v>0</v>
      </c>
      <c r="U466" s="37">
        <f>N466-P466</f>
        <v>-2.244</v>
      </c>
      <c r="V466" s="70">
        <f>O466-M466</f>
        <v>44</v>
      </c>
    </row>
    <row r="467" spans="1:22" ht="12.75">
      <c r="A467" s="164"/>
      <c r="B467" s="29">
        <v>32</v>
      </c>
      <c r="C467" s="59" t="s">
        <v>104</v>
      </c>
      <c r="D467" s="40">
        <v>20</v>
      </c>
      <c r="E467" s="40">
        <v>1992</v>
      </c>
      <c r="F467" s="40">
        <v>1111</v>
      </c>
      <c r="G467" s="40">
        <v>1111</v>
      </c>
      <c r="H467" s="37">
        <v>5.516</v>
      </c>
      <c r="I467" s="175">
        <f>+H467</f>
        <v>5.516</v>
      </c>
      <c r="J467" s="123">
        <v>3.2</v>
      </c>
      <c r="K467" s="37">
        <f>I467-N467</f>
        <v>3.782</v>
      </c>
      <c r="L467" s="37">
        <f>I467-P467</f>
        <v>3.8840000000000003</v>
      </c>
      <c r="M467" s="124">
        <v>34</v>
      </c>
      <c r="N467" s="38">
        <f>M467*0.051</f>
        <v>1.734</v>
      </c>
      <c r="O467" s="123">
        <v>32</v>
      </c>
      <c r="P467" s="37">
        <f>O467*0.051</f>
        <v>1.632</v>
      </c>
      <c r="Q467" s="39">
        <f>J467*1000/D467</f>
        <v>160</v>
      </c>
      <c r="R467" s="39">
        <f>K467*1000/D467</f>
        <v>189.1</v>
      </c>
      <c r="S467" s="39">
        <f>L467*1000/D467</f>
        <v>194.20000000000002</v>
      </c>
      <c r="T467" s="37">
        <f>L467-J467</f>
        <v>0.6840000000000002</v>
      </c>
      <c r="U467" s="37">
        <f>N467-P467</f>
        <v>0.10200000000000009</v>
      </c>
      <c r="V467" s="70">
        <f>O467-M467</f>
        <v>-2</v>
      </c>
    </row>
    <row r="468" spans="1:22" ht="12.75">
      <c r="A468" s="164"/>
      <c r="B468" s="29">
        <v>33</v>
      </c>
      <c r="C468" s="59" t="s">
        <v>106</v>
      </c>
      <c r="D468" s="40">
        <v>20</v>
      </c>
      <c r="E468" s="40">
        <v>1991</v>
      </c>
      <c r="F468" s="40">
        <v>1099</v>
      </c>
      <c r="G468" s="40">
        <v>1099</v>
      </c>
      <c r="H468" s="37">
        <v>5.887</v>
      </c>
      <c r="I468" s="175">
        <f>+H468</f>
        <v>5.887</v>
      </c>
      <c r="J468" s="123">
        <v>3.2</v>
      </c>
      <c r="K468" s="37">
        <f>I468-N468</f>
        <v>3.7449999999999997</v>
      </c>
      <c r="L468" s="37">
        <f>I468-P468</f>
        <v>3.6123999999999996</v>
      </c>
      <c r="M468" s="124">
        <v>42</v>
      </c>
      <c r="N468" s="38">
        <f>M468*0.051</f>
        <v>2.142</v>
      </c>
      <c r="O468" s="123">
        <v>44.6</v>
      </c>
      <c r="P468" s="37">
        <f>O468*0.051</f>
        <v>2.2746</v>
      </c>
      <c r="Q468" s="39">
        <f>J468*1000/D468</f>
        <v>160</v>
      </c>
      <c r="R468" s="39">
        <f>K468*1000/D468</f>
        <v>187.24999999999997</v>
      </c>
      <c r="S468" s="39">
        <f>L468*1000/D468</f>
        <v>180.61999999999998</v>
      </c>
      <c r="T468" s="37">
        <f>L468-J468</f>
        <v>0.41239999999999943</v>
      </c>
      <c r="U468" s="37">
        <f>N468-P468</f>
        <v>-0.13260000000000005</v>
      </c>
      <c r="V468" s="70">
        <f>O468-M468</f>
        <v>2.6000000000000014</v>
      </c>
    </row>
    <row r="469" spans="1:22" ht="12.75">
      <c r="A469" s="164"/>
      <c r="B469" s="29">
        <v>34</v>
      </c>
      <c r="C469" s="59" t="s">
        <v>107</v>
      </c>
      <c r="D469" s="40">
        <v>20</v>
      </c>
      <c r="E469" s="40">
        <v>1991</v>
      </c>
      <c r="F469" s="40">
        <v>1104</v>
      </c>
      <c r="G469" s="40">
        <v>1104</v>
      </c>
      <c r="H469" s="37">
        <v>6.879</v>
      </c>
      <c r="I469" s="175">
        <f>+H469</f>
        <v>6.879</v>
      </c>
      <c r="J469" s="123">
        <v>3.2</v>
      </c>
      <c r="K469" s="37">
        <f>I469-N469</f>
        <v>4.584</v>
      </c>
      <c r="L469" s="37">
        <f>I469-P469</f>
        <v>5.13939</v>
      </c>
      <c r="M469" s="124">
        <v>45</v>
      </c>
      <c r="N469" s="38">
        <f>M469*0.051</f>
        <v>2.295</v>
      </c>
      <c r="O469" s="123">
        <v>34.11</v>
      </c>
      <c r="P469" s="37">
        <f>O469*0.051</f>
        <v>1.7396099999999999</v>
      </c>
      <c r="Q469" s="39">
        <f>J469*1000/D469</f>
        <v>160</v>
      </c>
      <c r="R469" s="39">
        <f>K469*1000/D469</f>
        <v>229.2</v>
      </c>
      <c r="S469" s="39">
        <f>L469*1000/D469</f>
        <v>256.9695</v>
      </c>
      <c r="T469" s="37">
        <f>L469-J469</f>
        <v>1.9393899999999995</v>
      </c>
      <c r="U469" s="37">
        <f>N469-P469</f>
        <v>0.55539</v>
      </c>
      <c r="V469" s="70">
        <f>O469-M469</f>
        <v>-10.89</v>
      </c>
    </row>
    <row r="470" spans="1:22" ht="12.75">
      <c r="A470" s="164"/>
      <c r="B470" s="29">
        <v>35</v>
      </c>
      <c r="C470" s="59" t="s">
        <v>108</v>
      </c>
      <c r="D470" s="40">
        <v>30</v>
      </c>
      <c r="E470" s="40">
        <v>1973</v>
      </c>
      <c r="F470" s="40">
        <v>1574</v>
      </c>
      <c r="G470" s="40">
        <v>1574</v>
      </c>
      <c r="H470" s="37">
        <v>9.072</v>
      </c>
      <c r="I470" s="175">
        <f>+H470</f>
        <v>9.072</v>
      </c>
      <c r="J470" s="123">
        <v>4.74666</v>
      </c>
      <c r="K470" s="37">
        <f>I470-N470</f>
        <v>6.93</v>
      </c>
      <c r="L470" s="37">
        <f>I470-P470</f>
        <v>5.496899999999998</v>
      </c>
      <c r="M470" s="124">
        <v>42</v>
      </c>
      <c r="N470" s="38">
        <f>M470*0.051</f>
        <v>2.142</v>
      </c>
      <c r="O470" s="123">
        <v>70.10000000000001</v>
      </c>
      <c r="P470" s="37">
        <f>O470*0.051</f>
        <v>3.5751000000000004</v>
      </c>
      <c r="Q470" s="39">
        <f>J470*1000/D470</f>
        <v>158.22200000000004</v>
      </c>
      <c r="R470" s="39">
        <f>K470*1000/D470</f>
        <v>231</v>
      </c>
      <c r="S470" s="39">
        <f>L470*1000/D470</f>
        <v>183.22999999999996</v>
      </c>
      <c r="T470" s="37">
        <f>L470-J470</f>
        <v>0.750239999999998</v>
      </c>
      <c r="U470" s="37">
        <f>N470-P470</f>
        <v>-1.4331000000000005</v>
      </c>
      <c r="V470" s="70">
        <f>O470-M470</f>
        <v>28.10000000000001</v>
      </c>
    </row>
    <row r="471" spans="1:22" ht="12.75">
      <c r="A471" s="164"/>
      <c r="B471" s="29">
        <v>36</v>
      </c>
      <c r="C471" s="59" t="s">
        <v>384</v>
      </c>
      <c r="D471" s="40">
        <v>29</v>
      </c>
      <c r="E471" s="40">
        <v>1996</v>
      </c>
      <c r="F471" s="40">
        <v>1512.06</v>
      </c>
      <c r="G471" s="40">
        <v>1411.12</v>
      </c>
      <c r="H471" s="39">
        <v>7.96</v>
      </c>
      <c r="I471" s="39">
        <v>2.43</v>
      </c>
      <c r="J471" s="39">
        <v>4.48</v>
      </c>
      <c r="K471" s="39">
        <v>5.4361</v>
      </c>
      <c r="L471" s="39">
        <v>5.528464</v>
      </c>
      <c r="M471" s="39">
        <v>47</v>
      </c>
      <c r="N471" s="39">
        <v>2.5239</v>
      </c>
      <c r="O471" s="39">
        <v>45.28</v>
      </c>
      <c r="P471" s="39">
        <v>2.431536</v>
      </c>
      <c r="Q471" s="39">
        <v>154.48275862068965</v>
      </c>
      <c r="R471" s="39">
        <v>187.45172413793102</v>
      </c>
      <c r="S471" s="39">
        <v>190.6366896551724</v>
      </c>
      <c r="T471" s="37">
        <v>1.0484639999999992</v>
      </c>
      <c r="U471" s="37">
        <v>0.09236399999999989</v>
      </c>
      <c r="V471" s="137">
        <v>-1.7199999999999989</v>
      </c>
    </row>
    <row r="472" spans="1:22" ht="12.75">
      <c r="A472" s="164"/>
      <c r="B472" s="29">
        <v>37</v>
      </c>
      <c r="C472" s="59" t="s">
        <v>385</v>
      </c>
      <c r="D472" s="40">
        <v>46</v>
      </c>
      <c r="E472" s="40">
        <v>1996</v>
      </c>
      <c r="F472" s="40">
        <v>2794.13</v>
      </c>
      <c r="G472" s="40">
        <v>2794.13</v>
      </c>
      <c r="H472" s="39">
        <v>13.52</v>
      </c>
      <c r="I472" s="39">
        <v>6.38</v>
      </c>
      <c r="J472" s="39">
        <v>7.12</v>
      </c>
      <c r="K472" s="39">
        <v>8.0963</v>
      </c>
      <c r="L472" s="39">
        <v>7.14044</v>
      </c>
      <c r="M472" s="39">
        <v>101</v>
      </c>
      <c r="N472" s="39">
        <v>5.4237</v>
      </c>
      <c r="O472" s="39">
        <v>118.8</v>
      </c>
      <c r="P472" s="39">
        <v>6.37956</v>
      </c>
      <c r="Q472" s="39">
        <v>154.7826086956522</v>
      </c>
      <c r="R472" s="39">
        <v>176.00652173913042</v>
      </c>
      <c r="S472" s="39">
        <v>155.2269565217391</v>
      </c>
      <c r="T472" s="37">
        <v>0.02043999999999979</v>
      </c>
      <c r="U472" s="37">
        <v>-0.9558599999999995</v>
      </c>
      <c r="V472" s="137">
        <v>17.799999999999997</v>
      </c>
    </row>
    <row r="473" spans="1:22" ht="12.75">
      <c r="A473" s="164"/>
      <c r="B473" s="29">
        <v>38</v>
      </c>
      <c r="C473" s="173" t="s">
        <v>202</v>
      </c>
      <c r="D473" s="39">
        <v>40</v>
      </c>
      <c r="E473" s="39">
        <v>1991</v>
      </c>
      <c r="F473" s="39">
        <v>2281.19</v>
      </c>
      <c r="G473" s="39">
        <v>2281.19</v>
      </c>
      <c r="H473" s="39">
        <v>11.804</v>
      </c>
      <c r="I473" s="39">
        <v>11.804</v>
      </c>
      <c r="J473" s="39">
        <v>6.4</v>
      </c>
      <c r="K473" s="39">
        <v>7.928000000000001</v>
      </c>
      <c r="L473" s="39">
        <v>8.846</v>
      </c>
      <c r="M473" s="39">
        <v>76</v>
      </c>
      <c r="N473" s="39">
        <v>3.876</v>
      </c>
      <c r="O473" s="39">
        <v>58</v>
      </c>
      <c r="P473" s="39">
        <v>2.9579999999999997</v>
      </c>
      <c r="Q473" s="39">
        <v>160</v>
      </c>
      <c r="R473" s="39">
        <v>198.20000000000002</v>
      </c>
      <c r="S473" s="39">
        <v>221.15</v>
      </c>
      <c r="T473" s="39">
        <v>2.4459999999999997</v>
      </c>
      <c r="U473" s="39">
        <v>0.9180000000000001</v>
      </c>
      <c r="V473" s="70">
        <v>-18</v>
      </c>
    </row>
    <row r="474" spans="1:22" ht="12.75">
      <c r="A474" s="164"/>
      <c r="B474" s="29">
        <v>39</v>
      </c>
      <c r="C474" s="173" t="s">
        <v>206</v>
      </c>
      <c r="D474" s="39">
        <v>5</v>
      </c>
      <c r="E474" s="39">
        <v>1947</v>
      </c>
      <c r="F474" s="39">
        <v>256.84</v>
      </c>
      <c r="G474" s="39">
        <v>224.01</v>
      </c>
      <c r="H474" s="39">
        <v>1.542</v>
      </c>
      <c r="I474" s="39">
        <f>H474</f>
        <v>1.542</v>
      </c>
      <c r="J474" s="39">
        <v>0.72</v>
      </c>
      <c r="K474" s="39">
        <f>I474-N474</f>
        <v>1.032</v>
      </c>
      <c r="L474" s="39">
        <f>I474-P474</f>
        <v>1.032</v>
      </c>
      <c r="M474" s="39">
        <v>10</v>
      </c>
      <c r="N474" s="39">
        <f>M474*0.051</f>
        <v>0.51</v>
      </c>
      <c r="O474" s="39">
        <v>10</v>
      </c>
      <c r="P474" s="39">
        <f>O474*0.051</f>
        <v>0.51</v>
      </c>
      <c r="Q474" s="39">
        <f>J474*1000/D474</f>
        <v>144</v>
      </c>
      <c r="R474" s="39">
        <f>K474*1000/D474</f>
        <v>206.4</v>
      </c>
      <c r="S474" s="39">
        <f>L474*1000/D474</f>
        <v>206.4</v>
      </c>
      <c r="T474" s="39">
        <f>L474-J474</f>
        <v>0.31200000000000006</v>
      </c>
      <c r="U474" s="39">
        <f>N474-P474</f>
        <v>0</v>
      </c>
      <c r="V474" s="70">
        <f>O474-M474</f>
        <v>0</v>
      </c>
    </row>
    <row r="475" spans="1:22" ht="12.75">
      <c r="A475" s="164"/>
      <c r="B475" s="29">
        <v>40</v>
      </c>
      <c r="C475" s="173" t="s">
        <v>208</v>
      </c>
      <c r="D475" s="39">
        <v>11</v>
      </c>
      <c r="E475" s="39">
        <v>1925</v>
      </c>
      <c r="F475" s="39">
        <v>392.63</v>
      </c>
      <c r="G475" s="39">
        <v>326.76</v>
      </c>
      <c r="H475" s="39">
        <v>2.21</v>
      </c>
      <c r="I475" s="39">
        <f>H475</f>
        <v>2.21</v>
      </c>
      <c r="J475" s="39">
        <v>1.6</v>
      </c>
      <c r="K475" s="39">
        <f>I475-N475</f>
        <v>1.853</v>
      </c>
      <c r="L475" s="39">
        <f>I475-P475</f>
        <v>1.904</v>
      </c>
      <c r="M475" s="39">
        <v>7</v>
      </c>
      <c r="N475" s="39">
        <f>M475*0.051</f>
        <v>0.357</v>
      </c>
      <c r="O475" s="39">
        <v>6</v>
      </c>
      <c r="P475" s="39">
        <f>O475*0.051</f>
        <v>0.306</v>
      </c>
      <c r="Q475" s="39">
        <f>J475*1000/D475</f>
        <v>145.45454545454547</v>
      </c>
      <c r="R475" s="39">
        <f>K475*1000/D475</f>
        <v>168.45454545454547</v>
      </c>
      <c r="S475" s="39">
        <f>L475*1000/D475</f>
        <v>173.0909090909091</v>
      </c>
      <c r="T475" s="39">
        <f>L475-J475</f>
        <v>0.3039999999999998</v>
      </c>
      <c r="U475" s="39">
        <f>N475-P475</f>
        <v>0.05099999999999999</v>
      </c>
      <c r="V475" s="70">
        <f>O475-M475</f>
        <v>-1</v>
      </c>
    </row>
    <row r="476" spans="1:22" ht="12.75">
      <c r="A476" s="164"/>
      <c r="B476" s="29">
        <v>41</v>
      </c>
      <c r="C476" s="173" t="s">
        <v>209</v>
      </c>
      <c r="D476" s="39">
        <v>8</v>
      </c>
      <c r="E476" s="39">
        <v>1968</v>
      </c>
      <c r="F476" s="39">
        <v>490.3</v>
      </c>
      <c r="G476" s="39">
        <v>410.4</v>
      </c>
      <c r="H476" s="39">
        <v>0.504</v>
      </c>
      <c r="I476" s="39">
        <f>H476</f>
        <v>0.504</v>
      </c>
      <c r="J476" s="39">
        <v>0.08</v>
      </c>
      <c r="K476" s="39">
        <f>I476-N476</f>
        <v>0.249</v>
      </c>
      <c r="L476" s="39">
        <f>I476-P476</f>
        <v>0.249</v>
      </c>
      <c r="M476" s="39">
        <v>5</v>
      </c>
      <c r="N476" s="39">
        <f>M476*0.051</f>
        <v>0.255</v>
      </c>
      <c r="O476" s="39">
        <v>5</v>
      </c>
      <c r="P476" s="39">
        <f>O476*0.051</f>
        <v>0.255</v>
      </c>
      <c r="Q476" s="39">
        <f>J476*1000/D476</f>
        <v>10</v>
      </c>
      <c r="R476" s="39">
        <f>K476*1000/D476</f>
        <v>31.125</v>
      </c>
      <c r="S476" s="39">
        <f>L476*1000/D476</f>
        <v>31.125</v>
      </c>
      <c r="T476" s="39">
        <f>L476-J476</f>
        <v>0.16899999999999998</v>
      </c>
      <c r="U476" s="39">
        <f>N476-P476</f>
        <v>0</v>
      </c>
      <c r="V476" s="70">
        <f>O476-M476</f>
        <v>0</v>
      </c>
    </row>
    <row r="477" spans="1:22" ht="12.75">
      <c r="A477" s="164"/>
      <c r="B477" s="29">
        <v>42</v>
      </c>
      <c r="C477" s="174" t="s">
        <v>411</v>
      </c>
      <c r="D477" s="37">
        <v>10</v>
      </c>
      <c r="E477" s="37">
        <v>1976</v>
      </c>
      <c r="F477" s="37">
        <v>627.15</v>
      </c>
      <c r="G477" s="37">
        <v>627.15</v>
      </c>
      <c r="H477" s="37">
        <v>2.938</v>
      </c>
      <c r="I477" s="37">
        <f>H477</f>
        <v>2.938</v>
      </c>
      <c r="J477" s="37">
        <v>1.6</v>
      </c>
      <c r="K477" s="37">
        <f>I477-N477</f>
        <v>1.8160000000000003</v>
      </c>
      <c r="L477" s="37">
        <f>I477-P477</f>
        <v>1.8160000000000003</v>
      </c>
      <c r="M477" s="37">
        <v>22</v>
      </c>
      <c r="N477" s="37">
        <f>M477*0.051</f>
        <v>1.1219999999999999</v>
      </c>
      <c r="O477" s="37">
        <v>22</v>
      </c>
      <c r="P477" s="37">
        <f>O477*0.051</f>
        <v>1.1219999999999999</v>
      </c>
      <c r="Q477" s="37">
        <f>J477*1000/D477</f>
        <v>160</v>
      </c>
      <c r="R477" s="37">
        <f>K477*1000/D477</f>
        <v>181.60000000000002</v>
      </c>
      <c r="S477" s="37">
        <f>L477*1000/D477</f>
        <v>181.60000000000002</v>
      </c>
      <c r="T477" s="37">
        <f>L477-J477</f>
        <v>0.2160000000000002</v>
      </c>
      <c r="U477" s="37">
        <f>N477-P477</f>
        <v>0</v>
      </c>
      <c r="V477" s="137">
        <f>O477-M477</f>
        <v>0</v>
      </c>
    </row>
    <row r="478" spans="1:22" ht="12.75">
      <c r="A478" s="164"/>
      <c r="B478" s="29">
        <v>43</v>
      </c>
      <c r="C478" s="174" t="s">
        <v>412</v>
      </c>
      <c r="D478" s="37">
        <v>12</v>
      </c>
      <c r="E478" s="37">
        <v>1960</v>
      </c>
      <c r="F478" s="37">
        <v>532.26</v>
      </c>
      <c r="G478" s="37">
        <v>532.26</v>
      </c>
      <c r="H478" s="37">
        <v>2.808</v>
      </c>
      <c r="I478" s="37">
        <f>H478</f>
        <v>2.808</v>
      </c>
      <c r="J478" s="37">
        <v>1.92</v>
      </c>
      <c r="K478" s="37">
        <f>I478-N478</f>
        <v>2.1959999999999997</v>
      </c>
      <c r="L478" s="37">
        <f>I478-P478</f>
        <v>2.1959999999999997</v>
      </c>
      <c r="M478" s="37">
        <v>12</v>
      </c>
      <c r="N478" s="37">
        <f>M478*0.051</f>
        <v>0.612</v>
      </c>
      <c r="O478" s="37">
        <v>12</v>
      </c>
      <c r="P478" s="37">
        <f>O478*0.051</f>
        <v>0.612</v>
      </c>
      <c r="Q478" s="37">
        <f>J478*1000/D478</f>
        <v>160</v>
      </c>
      <c r="R478" s="37">
        <f>K478*1000/D478</f>
        <v>182.99999999999997</v>
      </c>
      <c r="S478" s="37">
        <f>L478*1000/D478</f>
        <v>182.99999999999997</v>
      </c>
      <c r="T478" s="37">
        <f>L478-J478</f>
        <v>0.2759999999999998</v>
      </c>
      <c r="U478" s="37">
        <f>N478-P478</f>
        <v>0</v>
      </c>
      <c r="V478" s="137">
        <f>O478-M478</f>
        <v>0</v>
      </c>
    </row>
    <row r="479" spans="1:22" ht="12.75">
      <c r="A479" s="164"/>
      <c r="B479" s="29">
        <v>44</v>
      </c>
      <c r="C479" s="111" t="s">
        <v>175</v>
      </c>
      <c r="D479" s="112">
        <v>18</v>
      </c>
      <c r="E479" s="40">
        <v>1987</v>
      </c>
      <c r="F479" s="113">
        <v>1157.8700000000001</v>
      </c>
      <c r="G479" s="113">
        <v>1134.7</v>
      </c>
      <c r="H479" s="114">
        <v>5.200008</v>
      </c>
      <c r="I479" s="37">
        <v>5.200008</v>
      </c>
      <c r="J479" s="39">
        <v>2.88</v>
      </c>
      <c r="K479" s="37">
        <v>3.7210080000000003</v>
      </c>
      <c r="L479" s="37">
        <v>3.1600080000000004</v>
      </c>
      <c r="M479" s="39" t="s">
        <v>459</v>
      </c>
      <c r="N479" s="38">
        <v>1.4789999999999999</v>
      </c>
      <c r="O479" s="39">
        <v>40</v>
      </c>
      <c r="P479" s="37">
        <v>2.04</v>
      </c>
      <c r="Q479" s="39">
        <v>160</v>
      </c>
      <c r="R479" s="39">
        <v>206.72266666666667</v>
      </c>
      <c r="S479" s="39">
        <v>175.556</v>
      </c>
      <c r="T479" s="37">
        <v>0.2800080000000005</v>
      </c>
      <c r="U479" s="37">
        <v>-0.5610000000000002</v>
      </c>
      <c r="V479" s="70">
        <v>11</v>
      </c>
    </row>
    <row r="480" spans="1:22" ht="12.75">
      <c r="A480" s="164"/>
      <c r="B480" s="29">
        <v>45</v>
      </c>
      <c r="C480" s="59" t="s">
        <v>485</v>
      </c>
      <c r="D480" s="40">
        <v>6</v>
      </c>
      <c r="E480" s="40">
        <v>1959</v>
      </c>
      <c r="F480" s="39">
        <v>317.83</v>
      </c>
      <c r="G480" s="39">
        <v>317.83</v>
      </c>
      <c r="H480" s="39">
        <v>1.583</v>
      </c>
      <c r="I480" s="37">
        <v>1.583</v>
      </c>
      <c r="J480" s="39">
        <v>0.96</v>
      </c>
      <c r="K480" s="37">
        <v>1.175</v>
      </c>
      <c r="L480" s="37">
        <v>1.175</v>
      </c>
      <c r="M480" s="39">
        <v>8</v>
      </c>
      <c r="N480" s="38">
        <v>0.408</v>
      </c>
      <c r="O480" s="94">
        <v>8</v>
      </c>
      <c r="P480" s="37">
        <v>0.408</v>
      </c>
      <c r="Q480" s="39">
        <v>160</v>
      </c>
      <c r="R480" s="39">
        <v>195.83333333333334</v>
      </c>
      <c r="S480" s="39">
        <v>195.83333333333334</v>
      </c>
      <c r="T480" s="37">
        <v>0.21500000000000008</v>
      </c>
      <c r="U480" s="37">
        <v>0</v>
      </c>
      <c r="V480" s="70">
        <v>0</v>
      </c>
    </row>
    <row r="481" spans="1:22" ht="12.75">
      <c r="A481" s="164"/>
      <c r="B481" s="29">
        <v>46</v>
      </c>
      <c r="C481" s="59" t="s">
        <v>122</v>
      </c>
      <c r="D481" s="40">
        <v>80</v>
      </c>
      <c r="E481" s="40">
        <v>1968</v>
      </c>
      <c r="F481" s="39">
        <v>3849.85</v>
      </c>
      <c r="G481" s="39">
        <v>3849.85</v>
      </c>
      <c r="H481" s="39">
        <v>21.84</v>
      </c>
      <c r="I481" s="37">
        <v>21.84</v>
      </c>
      <c r="J481" s="39">
        <v>12.8</v>
      </c>
      <c r="K481" s="37">
        <v>20.463</v>
      </c>
      <c r="L481" s="37">
        <v>20.78481</v>
      </c>
      <c r="M481" s="39">
        <v>27</v>
      </c>
      <c r="N481" s="38">
        <v>1.377</v>
      </c>
      <c r="O481" s="39">
        <v>20.69</v>
      </c>
      <c r="P481" s="37">
        <v>1.05519</v>
      </c>
      <c r="Q481" s="39">
        <v>160</v>
      </c>
      <c r="R481" s="39">
        <v>255.7875</v>
      </c>
      <c r="S481" s="39">
        <v>259.810125</v>
      </c>
      <c r="T481" s="37">
        <v>7.9848099999999995</v>
      </c>
      <c r="U481" s="37">
        <v>0.32180999999999993</v>
      </c>
      <c r="V481" s="70">
        <v>-6.309999999999999</v>
      </c>
    </row>
    <row r="482" spans="1:22" ht="12.75">
      <c r="A482" s="164"/>
      <c r="B482" s="29">
        <v>47</v>
      </c>
      <c r="C482" s="59" t="s">
        <v>487</v>
      </c>
      <c r="D482" s="40">
        <v>6</v>
      </c>
      <c r="E482" s="40">
        <v>1910</v>
      </c>
      <c r="F482" s="39">
        <v>308.5</v>
      </c>
      <c r="G482" s="39">
        <v>212.9</v>
      </c>
      <c r="H482" s="39">
        <v>1.539</v>
      </c>
      <c r="I482" s="37">
        <v>1.5390000000000001</v>
      </c>
      <c r="J482" s="39">
        <v>0.96</v>
      </c>
      <c r="K482" s="37">
        <v>1.2840000000000003</v>
      </c>
      <c r="L482" s="37">
        <v>1.2840000000000003</v>
      </c>
      <c r="M482" s="39">
        <v>5</v>
      </c>
      <c r="N482" s="38">
        <v>0.255</v>
      </c>
      <c r="O482" s="39">
        <v>5</v>
      </c>
      <c r="P482" s="37">
        <v>0.255</v>
      </c>
      <c r="Q482" s="39">
        <v>160</v>
      </c>
      <c r="R482" s="39">
        <v>214.00000000000003</v>
      </c>
      <c r="S482" s="39">
        <v>214.00000000000003</v>
      </c>
      <c r="T482" s="37">
        <v>0.3240000000000003</v>
      </c>
      <c r="U482" s="37">
        <v>0</v>
      </c>
      <c r="V482" s="70">
        <v>0</v>
      </c>
    </row>
    <row r="483" spans="1:22" ht="12.75">
      <c r="A483" s="164"/>
      <c r="B483" s="29">
        <v>48</v>
      </c>
      <c r="C483" s="59" t="s">
        <v>488</v>
      </c>
      <c r="D483" s="40">
        <v>4</v>
      </c>
      <c r="E483" s="40">
        <v>1850</v>
      </c>
      <c r="F483" s="39">
        <v>190.97</v>
      </c>
      <c r="G483" s="39">
        <v>154.93</v>
      </c>
      <c r="H483" s="39">
        <v>0.97</v>
      </c>
      <c r="I483" s="37">
        <v>0.97</v>
      </c>
      <c r="J483" s="39">
        <v>0.64</v>
      </c>
      <c r="K483" s="37">
        <v>0.766</v>
      </c>
      <c r="L483" s="37">
        <v>0.6639999999999999</v>
      </c>
      <c r="M483" s="39">
        <v>4</v>
      </c>
      <c r="N483" s="38">
        <v>0.204</v>
      </c>
      <c r="O483" s="39">
        <v>6</v>
      </c>
      <c r="P483" s="37">
        <v>0.306</v>
      </c>
      <c r="Q483" s="39">
        <v>160</v>
      </c>
      <c r="R483" s="39">
        <v>191.5</v>
      </c>
      <c r="S483" s="39">
        <v>165.99999999999997</v>
      </c>
      <c r="T483" s="37">
        <v>0.02399999999999991</v>
      </c>
      <c r="U483" s="37">
        <v>-0.10200000000000001</v>
      </c>
      <c r="V483" s="70">
        <v>2</v>
      </c>
    </row>
    <row r="484" spans="1:22" ht="12.75">
      <c r="A484" s="164"/>
      <c r="B484" s="29">
        <v>49</v>
      </c>
      <c r="C484" s="59" t="s">
        <v>314</v>
      </c>
      <c r="D484" s="40">
        <v>14</v>
      </c>
      <c r="E484" s="40">
        <v>1977</v>
      </c>
      <c r="F484" s="40">
        <v>713.48</v>
      </c>
      <c r="G484" s="40">
        <v>713.48</v>
      </c>
      <c r="H484" s="40">
        <v>2.78</v>
      </c>
      <c r="I484" s="40">
        <v>2.78</v>
      </c>
      <c r="J484" s="40">
        <v>1.258608</v>
      </c>
      <c r="K484" s="40">
        <v>1.811</v>
      </c>
      <c r="L484" s="40">
        <v>1.5985999999999998</v>
      </c>
      <c r="M484" s="40">
        <v>19</v>
      </c>
      <c r="N484" s="40">
        <v>0.969</v>
      </c>
      <c r="O484" s="40">
        <v>22</v>
      </c>
      <c r="P484" s="40">
        <v>1.1814</v>
      </c>
      <c r="Q484" s="40">
        <v>89.90057142857142</v>
      </c>
      <c r="R484" s="40">
        <v>129.35714285714286</v>
      </c>
      <c r="S484" s="40">
        <v>114.18571428571428</v>
      </c>
      <c r="T484" s="40">
        <v>0.33999199999999985</v>
      </c>
      <c r="U484" s="40">
        <v>-0.21240000000000003</v>
      </c>
      <c r="V484" s="138">
        <v>3</v>
      </c>
    </row>
    <row r="485" spans="1:22" ht="12.75">
      <c r="A485" s="164"/>
      <c r="B485" s="29">
        <v>50</v>
      </c>
      <c r="C485" s="59" t="s">
        <v>182</v>
      </c>
      <c r="D485" s="40">
        <v>23</v>
      </c>
      <c r="E485" s="40">
        <v>1969</v>
      </c>
      <c r="F485" s="40">
        <v>1137.96</v>
      </c>
      <c r="G485" s="40">
        <v>964.42</v>
      </c>
      <c r="H485" s="40">
        <v>5.929</v>
      </c>
      <c r="I485" s="40">
        <v>5.929</v>
      </c>
      <c r="J485" s="40">
        <v>3.68</v>
      </c>
      <c r="K485" s="40">
        <v>4.297000000000001</v>
      </c>
      <c r="L485" s="40">
        <v>3.8890000000000002</v>
      </c>
      <c r="M485" s="40">
        <v>32</v>
      </c>
      <c r="N485" s="38">
        <v>1.632</v>
      </c>
      <c r="O485" s="38">
        <v>40</v>
      </c>
      <c r="P485" s="38">
        <v>2.04</v>
      </c>
      <c r="Q485" s="38">
        <v>160</v>
      </c>
      <c r="R485" s="38">
        <v>186.82608695652178</v>
      </c>
      <c r="S485" s="38">
        <v>169.08695652173915</v>
      </c>
      <c r="T485" s="38">
        <v>0.20900000000000007</v>
      </c>
      <c r="U485" s="38">
        <v>-0.40800000000000014</v>
      </c>
      <c r="V485" s="138">
        <v>8</v>
      </c>
    </row>
    <row r="486" spans="1:22" ht="12.75">
      <c r="A486" s="164"/>
      <c r="B486" s="29">
        <v>51</v>
      </c>
      <c r="C486" s="59" t="s">
        <v>186</v>
      </c>
      <c r="D486" s="40">
        <v>22</v>
      </c>
      <c r="E486" s="40">
        <v>1970</v>
      </c>
      <c r="F486" s="40">
        <v>1095.22</v>
      </c>
      <c r="G486" s="40">
        <v>947.22</v>
      </c>
      <c r="H486" s="40">
        <v>6.577</v>
      </c>
      <c r="I486" s="40">
        <v>6.577</v>
      </c>
      <c r="J486" s="40">
        <v>3.52</v>
      </c>
      <c r="K486" s="40">
        <v>5.098</v>
      </c>
      <c r="L486" s="40">
        <v>4.9195</v>
      </c>
      <c r="M486" s="40">
        <v>29</v>
      </c>
      <c r="N486" s="38">
        <v>1.4789999999999999</v>
      </c>
      <c r="O486" s="38">
        <v>32.5</v>
      </c>
      <c r="P486" s="38">
        <v>1.6575</v>
      </c>
      <c r="Q486" s="38">
        <v>160</v>
      </c>
      <c r="R486" s="38">
        <v>231.72727272727272</v>
      </c>
      <c r="S486" s="38">
        <v>223.61363636363637</v>
      </c>
      <c r="T486" s="38">
        <v>1.3995000000000002</v>
      </c>
      <c r="U486" s="38">
        <v>-0.1785000000000001</v>
      </c>
      <c r="V486" s="138">
        <v>3.5</v>
      </c>
    </row>
    <row r="487" spans="1:22" ht="12.75">
      <c r="A487" s="164"/>
      <c r="B487" s="29">
        <v>52</v>
      </c>
      <c r="C487" s="95" t="s">
        <v>537</v>
      </c>
      <c r="D487" s="50">
        <v>20</v>
      </c>
      <c r="E487" s="50" t="s">
        <v>28</v>
      </c>
      <c r="F487" s="51">
        <v>946.47</v>
      </c>
      <c r="G487" s="51">
        <v>946.47</v>
      </c>
      <c r="H487" s="38">
        <v>6.063</v>
      </c>
      <c r="I487" s="37">
        <f aca="true" t="shared" si="265" ref="I487:I513">H487</f>
        <v>6.063</v>
      </c>
      <c r="J487" s="54">
        <v>3.2</v>
      </c>
      <c r="K487" s="37">
        <f aca="true" t="shared" si="266" ref="K487:K513">I487-N487</f>
        <v>4.431</v>
      </c>
      <c r="L487" s="37">
        <f aca="true" t="shared" si="267" ref="L487:L513">I487-P487</f>
        <v>4.0944</v>
      </c>
      <c r="M487" s="37">
        <v>32</v>
      </c>
      <c r="N487" s="38">
        <f aca="true" t="shared" si="268" ref="N487:N503">M487*0.051</f>
        <v>1.632</v>
      </c>
      <c r="O487" s="38">
        <v>38.6</v>
      </c>
      <c r="P487" s="37">
        <f aca="true" t="shared" si="269" ref="P487:P503">O487*0.051</f>
        <v>1.9686</v>
      </c>
      <c r="Q487" s="39">
        <f aca="true" t="shared" si="270" ref="Q487:Q524">J487*1000/D487</f>
        <v>160</v>
      </c>
      <c r="R487" s="39">
        <f aca="true" t="shared" si="271" ref="R487:R524">K487*1000/D487</f>
        <v>221.55</v>
      </c>
      <c r="S487" s="39">
        <f aca="true" t="shared" si="272" ref="S487:S493">L487*1000/D487</f>
        <v>204.72</v>
      </c>
      <c r="T487" s="37">
        <f aca="true" t="shared" si="273" ref="T487:T513">L487-J487</f>
        <v>0.8944000000000001</v>
      </c>
      <c r="U487" s="37">
        <f aca="true" t="shared" si="274" ref="U487:U513">N487-P487</f>
        <v>-0.3366</v>
      </c>
      <c r="V487" s="70">
        <f aca="true" t="shared" si="275" ref="V487:V513">O487-M487</f>
        <v>6.600000000000001</v>
      </c>
    </row>
    <row r="488" spans="1:22" ht="12.75">
      <c r="A488" s="164"/>
      <c r="B488" s="29">
        <v>53</v>
      </c>
      <c r="C488" s="59" t="s">
        <v>538</v>
      </c>
      <c r="D488" s="40">
        <v>28</v>
      </c>
      <c r="E488" s="40" t="s">
        <v>529</v>
      </c>
      <c r="F488" s="39">
        <v>1420.11</v>
      </c>
      <c r="G488" s="39">
        <v>1420.11</v>
      </c>
      <c r="H488" s="38">
        <v>8.077</v>
      </c>
      <c r="I488" s="37">
        <f t="shared" si="265"/>
        <v>8.077</v>
      </c>
      <c r="J488" s="38">
        <v>4.48</v>
      </c>
      <c r="K488" s="37">
        <f t="shared" si="266"/>
        <v>5.986000000000001</v>
      </c>
      <c r="L488" s="37">
        <f t="shared" si="267"/>
        <v>6.1033</v>
      </c>
      <c r="M488" s="37">
        <v>41</v>
      </c>
      <c r="N488" s="38">
        <f t="shared" si="268"/>
        <v>2.0909999999999997</v>
      </c>
      <c r="O488" s="177">
        <v>38.7</v>
      </c>
      <c r="P488" s="37">
        <f t="shared" si="269"/>
        <v>1.9737</v>
      </c>
      <c r="Q488" s="39">
        <f t="shared" si="270"/>
        <v>160</v>
      </c>
      <c r="R488" s="39">
        <f t="shared" si="271"/>
        <v>213.7857142857143</v>
      </c>
      <c r="S488" s="39">
        <f t="shared" si="272"/>
        <v>217.975</v>
      </c>
      <c r="T488" s="37">
        <f t="shared" si="273"/>
        <v>1.6232999999999995</v>
      </c>
      <c r="U488" s="37">
        <f t="shared" si="274"/>
        <v>0.11729999999999974</v>
      </c>
      <c r="V488" s="70">
        <f t="shared" si="275"/>
        <v>-2.299999999999997</v>
      </c>
    </row>
    <row r="489" spans="1:22" ht="12.75">
      <c r="A489" s="164"/>
      <c r="B489" s="29">
        <v>54</v>
      </c>
      <c r="C489" s="59" t="s">
        <v>539</v>
      </c>
      <c r="D489" s="40">
        <v>6</v>
      </c>
      <c r="E489" s="40" t="s">
        <v>529</v>
      </c>
      <c r="F489" s="37">
        <v>230.55</v>
      </c>
      <c r="G489" s="37">
        <v>230.55</v>
      </c>
      <c r="H489" s="38">
        <v>1.492</v>
      </c>
      <c r="I489" s="37">
        <f t="shared" si="265"/>
        <v>1.492</v>
      </c>
      <c r="J489" s="38">
        <v>0.96</v>
      </c>
      <c r="K489" s="37">
        <f t="shared" si="266"/>
        <v>1.237</v>
      </c>
      <c r="L489" s="37">
        <f t="shared" si="267"/>
        <v>1.311868</v>
      </c>
      <c r="M489" s="37">
        <v>5</v>
      </c>
      <c r="N489" s="38">
        <f t="shared" si="268"/>
        <v>0.255</v>
      </c>
      <c r="O489" s="38">
        <v>3.532</v>
      </c>
      <c r="P489" s="37">
        <f t="shared" si="269"/>
        <v>0.180132</v>
      </c>
      <c r="Q489" s="39">
        <f t="shared" si="270"/>
        <v>160</v>
      </c>
      <c r="R489" s="39">
        <f t="shared" si="271"/>
        <v>206.16666666666666</v>
      </c>
      <c r="S489" s="39">
        <f t="shared" si="272"/>
        <v>218.64466666666667</v>
      </c>
      <c r="T489" s="37">
        <f t="shared" si="273"/>
        <v>0.35186800000000007</v>
      </c>
      <c r="U489" s="37">
        <f t="shared" si="274"/>
        <v>0.07486800000000002</v>
      </c>
      <c r="V489" s="70">
        <f t="shared" si="275"/>
        <v>-1.468</v>
      </c>
    </row>
    <row r="490" spans="1:22" ht="12.75">
      <c r="A490" s="164"/>
      <c r="B490" s="29">
        <v>55</v>
      </c>
      <c r="C490" s="59" t="s">
        <v>540</v>
      </c>
      <c r="D490" s="40">
        <v>36</v>
      </c>
      <c r="E490" s="40" t="s">
        <v>529</v>
      </c>
      <c r="F490" s="39">
        <v>1522.31</v>
      </c>
      <c r="G490" s="39">
        <v>1522.31</v>
      </c>
      <c r="H490" s="38">
        <v>9.734</v>
      </c>
      <c r="I490" s="37">
        <f t="shared" si="265"/>
        <v>9.734</v>
      </c>
      <c r="J490" s="38">
        <v>5.76</v>
      </c>
      <c r="K490" s="37">
        <f t="shared" si="266"/>
        <v>7.49</v>
      </c>
      <c r="L490" s="37">
        <f t="shared" si="267"/>
        <v>6.862904</v>
      </c>
      <c r="M490" s="37">
        <v>44</v>
      </c>
      <c r="N490" s="38">
        <f t="shared" si="268"/>
        <v>2.2439999999999998</v>
      </c>
      <c r="O490" s="38">
        <v>56.296</v>
      </c>
      <c r="P490" s="37">
        <f t="shared" si="269"/>
        <v>2.8710959999999996</v>
      </c>
      <c r="Q490" s="39">
        <f t="shared" si="270"/>
        <v>160</v>
      </c>
      <c r="R490" s="39">
        <f t="shared" si="271"/>
        <v>208.05555555555554</v>
      </c>
      <c r="S490" s="39">
        <f t="shared" si="272"/>
        <v>190.63622222222224</v>
      </c>
      <c r="T490" s="37">
        <f t="shared" si="273"/>
        <v>1.1029040000000006</v>
      </c>
      <c r="U490" s="37">
        <f t="shared" si="274"/>
        <v>-0.6270959999999999</v>
      </c>
      <c r="V490" s="70">
        <f t="shared" si="275"/>
        <v>12.296</v>
      </c>
    </row>
    <row r="491" spans="1:22" ht="12.75">
      <c r="A491" s="164"/>
      <c r="B491" s="29">
        <v>56</v>
      </c>
      <c r="C491" s="59" t="s">
        <v>274</v>
      </c>
      <c r="D491" s="40">
        <v>39</v>
      </c>
      <c r="E491" s="40" t="s">
        <v>529</v>
      </c>
      <c r="F491" s="39">
        <v>1888.28</v>
      </c>
      <c r="G491" s="39">
        <v>1782.62</v>
      </c>
      <c r="H491" s="38">
        <v>10.297</v>
      </c>
      <c r="I491" s="37">
        <f t="shared" si="265"/>
        <v>10.297</v>
      </c>
      <c r="J491" s="38">
        <v>6.24</v>
      </c>
      <c r="K491" s="37">
        <f t="shared" si="266"/>
        <v>7.543000000000001</v>
      </c>
      <c r="L491" s="37">
        <f t="shared" si="267"/>
        <v>6.985060000000001</v>
      </c>
      <c r="M491" s="37">
        <v>54</v>
      </c>
      <c r="N491" s="38">
        <f t="shared" si="268"/>
        <v>2.754</v>
      </c>
      <c r="O491" s="38">
        <v>64.94</v>
      </c>
      <c r="P491" s="37">
        <f t="shared" si="269"/>
        <v>3.31194</v>
      </c>
      <c r="Q491" s="39">
        <f t="shared" si="270"/>
        <v>160</v>
      </c>
      <c r="R491" s="39">
        <f t="shared" si="271"/>
        <v>193.41025641025644</v>
      </c>
      <c r="S491" s="39">
        <f t="shared" si="272"/>
        <v>179.10410256410256</v>
      </c>
      <c r="T491" s="37">
        <f t="shared" si="273"/>
        <v>0.7450600000000005</v>
      </c>
      <c r="U491" s="37">
        <f t="shared" si="274"/>
        <v>-0.5579399999999999</v>
      </c>
      <c r="V491" s="70">
        <f t="shared" si="275"/>
        <v>10.939999999999998</v>
      </c>
    </row>
    <row r="492" spans="1:22" ht="12.75">
      <c r="A492" s="164"/>
      <c r="B492" s="29">
        <v>57</v>
      </c>
      <c r="C492" s="59" t="s">
        <v>280</v>
      </c>
      <c r="D492" s="40">
        <v>18</v>
      </c>
      <c r="E492" s="40" t="s">
        <v>529</v>
      </c>
      <c r="F492" s="39">
        <v>1048.75</v>
      </c>
      <c r="G492" s="37">
        <v>939.76</v>
      </c>
      <c r="H492" s="38">
        <v>4.655</v>
      </c>
      <c r="I492" s="37">
        <f t="shared" si="265"/>
        <v>4.655</v>
      </c>
      <c r="J492" s="38">
        <v>2.88</v>
      </c>
      <c r="K492" s="37">
        <f t="shared" si="266"/>
        <v>3.3800000000000003</v>
      </c>
      <c r="L492" s="37">
        <f t="shared" si="267"/>
        <v>3.7115000000000005</v>
      </c>
      <c r="M492" s="37">
        <v>25</v>
      </c>
      <c r="N492" s="38">
        <f t="shared" si="268"/>
        <v>1.275</v>
      </c>
      <c r="O492" s="38">
        <v>18.5</v>
      </c>
      <c r="P492" s="37">
        <f t="shared" si="269"/>
        <v>0.9434999999999999</v>
      </c>
      <c r="Q492" s="39">
        <f t="shared" si="270"/>
        <v>160</v>
      </c>
      <c r="R492" s="39">
        <f t="shared" si="271"/>
        <v>187.7777777777778</v>
      </c>
      <c r="S492" s="39">
        <f t="shared" si="272"/>
        <v>206.19444444444446</v>
      </c>
      <c r="T492" s="37">
        <f t="shared" si="273"/>
        <v>0.8315000000000006</v>
      </c>
      <c r="U492" s="37">
        <f t="shared" si="274"/>
        <v>0.3315</v>
      </c>
      <c r="V492" s="70">
        <f t="shared" si="275"/>
        <v>-6.5</v>
      </c>
    </row>
    <row r="493" spans="1:22" ht="12.75">
      <c r="A493" s="164"/>
      <c r="B493" s="29">
        <v>58</v>
      </c>
      <c r="C493" s="59" t="s">
        <v>275</v>
      </c>
      <c r="D493" s="40">
        <v>44</v>
      </c>
      <c r="E493" s="40" t="s">
        <v>529</v>
      </c>
      <c r="F493" s="39">
        <v>2182.7</v>
      </c>
      <c r="G493" s="39">
        <v>2124.01</v>
      </c>
      <c r="H493" s="38">
        <v>11.6</v>
      </c>
      <c r="I493" s="37">
        <f t="shared" si="265"/>
        <v>11.6</v>
      </c>
      <c r="J493" s="38">
        <v>7.04</v>
      </c>
      <c r="K493" s="37">
        <f t="shared" si="266"/>
        <v>8.132</v>
      </c>
      <c r="L493" s="37">
        <f t="shared" si="267"/>
        <v>7.441001</v>
      </c>
      <c r="M493" s="37">
        <v>68</v>
      </c>
      <c r="N493" s="38">
        <f t="shared" si="268"/>
        <v>3.468</v>
      </c>
      <c r="O493" s="38">
        <v>81.549</v>
      </c>
      <c r="P493" s="37">
        <f t="shared" si="269"/>
        <v>4.158999</v>
      </c>
      <c r="Q493" s="39">
        <f t="shared" si="270"/>
        <v>160</v>
      </c>
      <c r="R493" s="39">
        <f t="shared" si="271"/>
        <v>184.8181818181818</v>
      </c>
      <c r="S493" s="39">
        <f t="shared" si="272"/>
        <v>169.1136590909091</v>
      </c>
      <c r="T493" s="37">
        <f t="shared" si="273"/>
        <v>0.40100099999999994</v>
      </c>
      <c r="U493" s="37">
        <f t="shared" si="274"/>
        <v>-0.6909989999999997</v>
      </c>
      <c r="V493" s="70">
        <f t="shared" si="275"/>
        <v>13.549000000000007</v>
      </c>
    </row>
    <row r="494" spans="1:22" ht="12.75">
      <c r="A494" s="164"/>
      <c r="B494" s="29">
        <v>59</v>
      </c>
      <c r="C494" s="95" t="s">
        <v>588</v>
      </c>
      <c r="D494" s="50">
        <v>28</v>
      </c>
      <c r="E494" s="50">
        <v>1975</v>
      </c>
      <c r="F494" s="50">
        <v>1599.61</v>
      </c>
      <c r="G494" s="50">
        <v>1599.61</v>
      </c>
      <c r="H494" s="37">
        <v>7.029</v>
      </c>
      <c r="I494" s="37">
        <f t="shared" si="265"/>
        <v>7.029</v>
      </c>
      <c r="J494" s="54">
        <v>0.16</v>
      </c>
      <c r="K494" s="37">
        <f t="shared" si="266"/>
        <v>4.5809999999999995</v>
      </c>
      <c r="L494" s="37">
        <f t="shared" si="267"/>
        <v>5.295</v>
      </c>
      <c r="M494" s="39">
        <v>48</v>
      </c>
      <c r="N494" s="38">
        <f t="shared" si="268"/>
        <v>2.448</v>
      </c>
      <c r="O494" s="39">
        <v>34</v>
      </c>
      <c r="P494" s="37">
        <f t="shared" si="269"/>
        <v>1.734</v>
      </c>
      <c r="Q494" s="39">
        <f t="shared" si="270"/>
        <v>5.714285714285714</v>
      </c>
      <c r="R494" s="39">
        <f t="shared" si="271"/>
        <v>163.60714285714283</v>
      </c>
      <c r="S494" s="39">
        <v>160</v>
      </c>
      <c r="T494" s="37">
        <f t="shared" si="273"/>
        <v>5.135</v>
      </c>
      <c r="U494" s="37">
        <f t="shared" si="274"/>
        <v>0.714</v>
      </c>
      <c r="V494" s="70">
        <f t="shared" si="275"/>
        <v>-14</v>
      </c>
    </row>
    <row r="495" spans="1:22" ht="12.75">
      <c r="A495" s="164"/>
      <c r="B495" s="29">
        <v>60</v>
      </c>
      <c r="C495" s="59" t="s">
        <v>589</v>
      </c>
      <c r="D495" s="40">
        <v>24</v>
      </c>
      <c r="E495" s="40">
        <v>1987</v>
      </c>
      <c r="F495" s="40">
        <v>1415.18</v>
      </c>
      <c r="G495" s="40">
        <v>1415.8</v>
      </c>
      <c r="H495" s="37">
        <v>6.639</v>
      </c>
      <c r="I495" s="37">
        <f t="shared" si="265"/>
        <v>6.639</v>
      </c>
      <c r="J495" s="37">
        <v>0.16</v>
      </c>
      <c r="K495" s="37">
        <f t="shared" si="266"/>
        <v>4.3950000000000005</v>
      </c>
      <c r="L495" s="37">
        <f t="shared" si="267"/>
        <v>4.242000000000001</v>
      </c>
      <c r="M495" s="39">
        <v>44</v>
      </c>
      <c r="N495" s="38">
        <f t="shared" si="268"/>
        <v>2.2439999999999998</v>
      </c>
      <c r="O495" s="94">
        <v>47</v>
      </c>
      <c r="P495" s="37">
        <f t="shared" si="269"/>
        <v>2.397</v>
      </c>
      <c r="Q495" s="39">
        <f t="shared" si="270"/>
        <v>6.666666666666667</v>
      </c>
      <c r="R495" s="39">
        <f t="shared" si="271"/>
        <v>183.12500000000003</v>
      </c>
      <c r="S495" s="39">
        <v>160</v>
      </c>
      <c r="T495" s="37">
        <f t="shared" si="273"/>
        <v>4.082000000000001</v>
      </c>
      <c r="U495" s="37">
        <f t="shared" si="274"/>
        <v>-0.15300000000000002</v>
      </c>
      <c r="V495" s="70">
        <f t="shared" si="275"/>
        <v>3</v>
      </c>
    </row>
    <row r="496" spans="1:22" ht="12.75">
      <c r="A496" s="164"/>
      <c r="B496" s="29">
        <v>61</v>
      </c>
      <c r="C496" s="59" t="s">
        <v>590</v>
      </c>
      <c r="D496" s="40">
        <v>40</v>
      </c>
      <c r="E496" s="40">
        <v>1981</v>
      </c>
      <c r="F496" s="37">
        <v>2257.25</v>
      </c>
      <c r="G496" s="37">
        <v>2257.25</v>
      </c>
      <c r="H496" s="37">
        <v>10.869</v>
      </c>
      <c r="I496" s="37">
        <f t="shared" si="265"/>
        <v>10.869</v>
      </c>
      <c r="J496" s="37">
        <v>0.16</v>
      </c>
      <c r="K496" s="37">
        <f t="shared" si="266"/>
        <v>6.687</v>
      </c>
      <c r="L496" s="37">
        <f t="shared" si="267"/>
        <v>6.7125</v>
      </c>
      <c r="M496" s="39">
        <v>82</v>
      </c>
      <c r="N496" s="38">
        <f t="shared" si="268"/>
        <v>4.1819999999999995</v>
      </c>
      <c r="O496" s="38">
        <v>81.5</v>
      </c>
      <c r="P496" s="37">
        <f t="shared" si="269"/>
        <v>4.156499999999999</v>
      </c>
      <c r="Q496" s="39">
        <f t="shared" si="270"/>
        <v>4</v>
      </c>
      <c r="R496" s="39">
        <f t="shared" si="271"/>
        <v>167.175</v>
      </c>
      <c r="S496" s="39">
        <v>160</v>
      </c>
      <c r="T496" s="37">
        <f t="shared" si="273"/>
        <v>6.5525</v>
      </c>
      <c r="U496" s="37">
        <f t="shared" si="274"/>
        <v>0.025500000000000078</v>
      </c>
      <c r="V496" s="70">
        <f t="shared" si="275"/>
        <v>-0.5</v>
      </c>
    </row>
    <row r="497" spans="1:22" ht="12.75">
      <c r="A497" s="164"/>
      <c r="B497" s="29">
        <v>62</v>
      </c>
      <c r="C497" s="59" t="s">
        <v>279</v>
      </c>
      <c r="D497" s="40">
        <v>20</v>
      </c>
      <c r="E497" s="40">
        <v>1980</v>
      </c>
      <c r="F497" s="40">
        <v>1049.88</v>
      </c>
      <c r="G497" s="40">
        <v>1049.88</v>
      </c>
      <c r="H497" s="37">
        <v>5.206</v>
      </c>
      <c r="I497" s="37">
        <f t="shared" si="265"/>
        <v>5.206</v>
      </c>
      <c r="J497" s="37">
        <v>0.16</v>
      </c>
      <c r="K497" s="37">
        <f t="shared" si="266"/>
        <v>3.1150000000000007</v>
      </c>
      <c r="L497" s="37">
        <f t="shared" si="267"/>
        <v>3.5740000000000007</v>
      </c>
      <c r="M497" s="39">
        <v>41</v>
      </c>
      <c r="N497" s="38">
        <f t="shared" si="268"/>
        <v>2.0909999999999997</v>
      </c>
      <c r="O497" s="39">
        <v>32</v>
      </c>
      <c r="P497" s="37">
        <f t="shared" si="269"/>
        <v>1.632</v>
      </c>
      <c r="Q497" s="39">
        <f t="shared" si="270"/>
        <v>8</v>
      </c>
      <c r="R497" s="39">
        <f t="shared" si="271"/>
        <v>155.75000000000003</v>
      </c>
      <c r="S497" s="39">
        <v>160</v>
      </c>
      <c r="T497" s="37">
        <f t="shared" si="273"/>
        <v>3.4140000000000006</v>
      </c>
      <c r="U497" s="37">
        <f t="shared" si="274"/>
        <v>0.45899999999999985</v>
      </c>
      <c r="V497" s="70">
        <f t="shared" si="275"/>
        <v>-9</v>
      </c>
    </row>
    <row r="498" spans="1:22" ht="12.75">
      <c r="A498" s="164"/>
      <c r="B498" s="29">
        <v>63</v>
      </c>
      <c r="C498" s="59" t="s">
        <v>591</v>
      </c>
      <c r="D498" s="40">
        <v>20</v>
      </c>
      <c r="E498" s="40">
        <v>1976</v>
      </c>
      <c r="F498" s="40">
        <v>1041.12</v>
      </c>
      <c r="G498" s="40">
        <v>1041.2</v>
      </c>
      <c r="H498" s="37">
        <v>4.741</v>
      </c>
      <c r="I498" s="37">
        <f t="shared" si="265"/>
        <v>4.741</v>
      </c>
      <c r="J498" s="37">
        <v>0.16</v>
      </c>
      <c r="K498" s="39">
        <f t="shared" si="266"/>
        <v>3.058</v>
      </c>
      <c r="L498" s="37">
        <f t="shared" si="267"/>
        <v>3.7975</v>
      </c>
      <c r="M498" s="39">
        <v>33</v>
      </c>
      <c r="N498" s="38">
        <f t="shared" si="268"/>
        <v>1.6829999999999998</v>
      </c>
      <c r="O498" s="39">
        <v>18.5</v>
      </c>
      <c r="P498" s="37">
        <f t="shared" si="269"/>
        <v>0.9434999999999999</v>
      </c>
      <c r="Q498" s="39">
        <f t="shared" si="270"/>
        <v>8</v>
      </c>
      <c r="R498" s="39">
        <f t="shared" si="271"/>
        <v>152.9</v>
      </c>
      <c r="S498" s="39">
        <v>160</v>
      </c>
      <c r="T498" s="37">
        <f t="shared" si="273"/>
        <v>3.6374999999999997</v>
      </c>
      <c r="U498" s="37">
        <f t="shared" si="274"/>
        <v>0.7394999999999999</v>
      </c>
      <c r="V498" s="70">
        <f t="shared" si="275"/>
        <v>-14.5</v>
      </c>
    </row>
    <row r="499" spans="1:22" ht="12.75">
      <c r="A499" s="164"/>
      <c r="B499" s="29">
        <v>64</v>
      </c>
      <c r="C499" s="59" t="s">
        <v>608</v>
      </c>
      <c r="D499" s="40">
        <v>12</v>
      </c>
      <c r="E499" s="40">
        <v>1965</v>
      </c>
      <c r="F499" s="40"/>
      <c r="G499" s="40">
        <v>511.53</v>
      </c>
      <c r="H499" s="37">
        <v>1.11</v>
      </c>
      <c r="I499" s="37">
        <f t="shared" si="265"/>
        <v>1.11</v>
      </c>
      <c r="J499" s="37">
        <v>0.11</v>
      </c>
      <c r="K499" s="37">
        <f t="shared" si="266"/>
        <v>0.4470000000000002</v>
      </c>
      <c r="L499" s="37">
        <f t="shared" si="267"/>
        <v>0.6510000000000001</v>
      </c>
      <c r="M499" s="39">
        <v>13</v>
      </c>
      <c r="N499" s="38">
        <f t="shared" si="268"/>
        <v>0.6629999999999999</v>
      </c>
      <c r="O499" s="39">
        <v>9</v>
      </c>
      <c r="P499" s="37">
        <f t="shared" si="269"/>
        <v>0.45899999999999996</v>
      </c>
      <c r="Q499" s="39">
        <f t="shared" si="270"/>
        <v>9.166666666666666</v>
      </c>
      <c r="R499" s="39">
        <f t="shared" si="271"/>
        <v>37.250000000000014</v>
      </c>
      <c r="S499" s="39">
        <f aca="true" t="shared" si="276" ref="S499:S524">L499*1000/D499</f>
        <v>54.25000000000001</v>
      </c>
      <c r="T499" s="37">
        <f t="shared" si="273"/>
        <v>0.5410000000000001</v>
      </c>
      <c r="U499" s="37">
        <f t="shared" si="274"/>
        <v>0.20399999999999996</v>
      </c>
      <c r="V499" s="70">
        <f t="shared" si="275"/>
        <v>-4</v>
      </c>
    </row>
    <row r="500" spans="1:22" ht="12.75">
      <c r="A500" s="164"/>
      <c r="B500" s="29">
        <v>65</v>
      </c>
      <c r="C500" s="59" t="s">
        <v>609</v>
      </c>
      <c r="D500" s="40">
        <v>8</v>
      </c>
      <c r="E500" s="40">
        <v>1977</v>
      </c>
      <c r="F500" s="37"/>
      <c r="G500" s="37">
        <v>530.1</v>
      </c>
      <c r="H500" s="37">
        <v>2.83</v>
      </c>
      <c r="I500" s="37">
        <f t="shared" si="265"/>
        <v>2.83</v>
      </c>
      <c r="J500" s="37">
        <v>1.28</v>
      </c>
      <c r="K500" s="37">
        <f t="shared" si="266"/>
        <v>1.963</v>
      </c>
      <c r="L500" s="37">
        <f t="shared" si="267"/>
        <v>1.8610000000000002</v>
      </c>
      <c r="M500" s="39">
        <v>17</v>
      </c>
      <c r="N500" s="38">
        <f t="shared" si="268"/>
        <v>0.867</v>
      </c>
      <c r="O500" s="39">
        <v>19</v>
      </c>
      <c r="P500" s="37">
        <f t="shared" si="269"/>
        <v>0.969</v>
      </c>
      <c r="Q500" s="39">
        <f t="shared" si="270"/>
        <v>160</v>
      </c>
      <c r="R500" s="39">
        <f t="shared" si="271"/>
        <v>245.375</v>
      </c>
      <c r="S500" s="39">
        <f t="shared" si="276"/>
        <v>232.62500000000003</v>
      </c>
      <c r="T500" s="37">
        <f t="shared" si="273"/>
        <v>0.5810000000000002</v>
      </c>
      <c r="U500" s="37">
        <f t="shared" si="274"/>
        <v>-0.10199999999999998</v>
      </c>
      <c r="V500" s="70">
        <f t="shared" si="275"/>
        <v>2</v>
      </c>
    </row>
    <row r="501" spans="1:22" ht="12.75">
      <c r="A501" s="164"/>
      <c r="B501" s="29">
        <v>66</v>
      </c>
      <c r="C501" s="59" t="s">
        <v>610</v>
      </c>
      <c r="D501" s="40">
        <v>22</v>
      </c>
      <c r="E501" s="40">
        <v>1983</v>
      </c>
      <c r="F501" s="40"/>
      <c r="G501" s="40">
        <v>1173.49</v>
      </c>
      <c r="H501" s="37">
        <v>5</v>
      </c>
      <c r="I501" s="37">
        <f t="shared" si="265"/>
        <v>5</v>
      </c>
      <c r="J501" s="37">
        <v>2.62</v>
      </c>
      <c r="K501" s="37">
        <f t="shared" si="266"/>
        <v>3.419</v>
      </c>
      <c r="L501" s="37">
        <f t="shared" si="267"/>
        <v>3.725</v>
      </c>
      <c r="M501" s="39">
        <v>31</v>
      </c>
      <c r="N501" s="38">
        <f t="shared" si="268"/>
        <v>1.581</v>
      </c>
      <c r="O501" s="39">
        <v>25</v>
      </c>
      <c r="P501" s="37">
        <f t="shared" si="269"/>
        <v>1.275</v>
      </c>
      <c r="Q501" s="39">
        <f t="shared" si="270"/>
        <v>119.0909090909091</v>
      </c>
      <c r="R501" s="39">
        <f t="shared" si="271"/>
        <v>155.4090909090909</v>
      </c>
      <c r="S501" s="39">
        <f t="shared" si="276"/>
        <v>169.3181818181818</v>
      </c>
      <c r="T501" s="37">
        <f t="shared" si="273"/>
        <v>1.105</v>
      </c>
      <c r="U501" s="37">
        <f t="shared" si="274"/>
        <v>0.30600000000000005</v>
      </c>
      <c r="V501" s="70">
        <f t="shared" si="275"/>
        <v>-6</v>
      </c>
    </row>
    <row r="502" spans="1:22" ht="12.75">
      <c r="A502" s="164"/>
      <c r="B502" s="29">
        <v>67</v>
      </c>
      <c r="C502" s="59" t="s">
        <v>611</v>
      </c>
      <c r="D502" s="40">
        <v>40</v>
      </c>
      <c r="E502" s="40">
        <v>1976</v>
      </c>
      <c r="F502" s="40"/>
      <c r="G502" s="40">
        <v>2272.19</v>
      </c>
      <c r="H502" s="37">
        <v>11</v>
      </c>
      <c r="I502" s="37">
        <f t="shared" si="265"/>
        <v>11</v>
      </c>
      <c r="J502" s="37">
        <v>6.4</v>
      </c>
      <c r="K502" s="37">
        <f t="shared" si="266"/>
        <v>7.583</v>
      </c>
      <c r="L502" s="37">
        <f t="shared" si="267"/>
        <v>7.991</v>
      </c>
      <c r="M502" s="39">
        <v>67</v>
      </c>
      <c r="N502" s="38">
        <f t="shared" si="268"/>
        <v>3.417</v>
      </c>
      <c r="O502" s="39">
        <v>59</v>
      </c>
      <c r="P502" s="37">
        <f t="shared" si="269"/>
        <v>3.009</v>
      </c>
      <c r="Q502" s="39">
        <f t="shared" si="270"/>
        <v>160</v>
      </c>
      <c r="R502" s="39">
        <f t="shared" si="271"/>
        <v>189.575</v>
      </c>
      <c r="S502" s="39">
        <f t="shared" si="276"/>
        <v>199.775</v>
      </c>
      <c r="T502" s="37">
        <f t="shared" si="273"/>
        <v>1.5909999999999993</v>
      </c>
      <c r="U502" s="37">
        <f t="shared" si="274"/>
        <v>0.4079999999999999</v>
      </c>
      <c r="V502" s="70">
        <f t="shared" si="275"/>
        <v>-8</v>
      </c>
    </row>
    <row r="503" spans="1:22" ht="12.75">
      <c r="A503" s="164"/>
      <c r="B503" s="29">
        <v>68</v>
      </c>
      <c r="C503" s="96" t="s">
        <v>612</v>
      </c>
      <c r="D503" s="40">
        <v>50</v>
      </c>
      <c r="E503" s="40">
        <v>1976</v>
      </c>
      <c r="F503" s="40"/>
      <c r="G503" s="40">
        <v>1783.54</v>
      </c>
      <c r="H503" s="37">
        <v>13.6</v>
      </c>
      <c r="I503" s="37">
        <f t="shared" si="265"/>
        <v>13.6</v>
      </c>
      <c r="J503" s="37">
        <v>7.84</v>
      </c>
      <c r="K503" s="37">
        <f t="shared" si="266"/>
        <v>10.183</v>
      </c>
      <c r="L503" s="37">
        <f t="shared" si="267"/>
        <v>9.775</v>
      </c>
      <c r="M503" s="39">
        <v>67</v>
      </c>
      <c r="N503" s="38">
        <f t="shared" si="268"/>
        <v>3.417</v>
      </c>
      <c r="O503" s="39">
        <v>75</v>
      </c>
      <c r="P503" s="37">
        <f t="shared" si="269"/>
        <v>3.8249999999999997</v>
      </c>
      <c r="Q503" s="39">
        <f t="shared" si="270"/>
        <v>156.8</v>
      </c>
      <c r="R503" s="39">
        <f t="shared" si="271"/>
        <v>203.66</v>
      </c>
      <c r="S503" s="39">
        <f t="shared" si="276"/>
        <v>195.5</v>
      </c>
      <c r="T503" s="37">
        <f t="shared" si="273"/>
        <v>1.9350000000000005</v>
      </c>
      <c r="U503" s="37">
        <f t="shared" si="274"/>
        <v>-0.4079999999999999</v>
      </c>
      <c r="V503" s="70">
        <f t="shared" si="275"/>
        <v>8</v>
      </c>
    </row>
    <row r="504" spans="1:22" ht="12.75">
      <c r="A504" s="164"/>
      <c r="B504" s="29">
        <v>69</v>
      </c>
      <c r="C504" s="95" t="s">
        <v>640</v>
      </c>
      <c r="D504" s="50">
        <v>4</v>
      </c>
      <c r="E504" s="40" t="s">
        <v>28</v>
      </c>
      <c r="F504" s="50">
        <v>156.81</v>
      </c>
      <c r="G504" s="50">
        <v>156.81</v>
      </c>
      <c r="H504" s="37">
        <v>1.035</v>
      </c>
      <c r="I504" s="37">
        <f t="shared" si="265"/>
        <v>1.035</v>
      </c>
      <c r="J504" s="37">
        <f>D504*0.1456</f>
        <v>0.5824</v>
      </c>
      <c r="K504" s="37">
        <f t="shared" si="266"/>
        <v>0.7031999999999999</v>
      </c>
      <c r="L504" s="37">
        <f t="shared" si="267"/>
        <v>0.7031999999999999</v>
      </c>
      <c r="M504" s="55">
        <v>6</v>
      </c>
      <c r="N504" s="38">
        <f>M504*0.0553</f>
        <v>0.3318</v>
      </c>
      <c r="O504" s="39">
        <v>6</v>
      </c>
      <c r="P504" s="37">
        <f>O504*0.0553</f>
        <v>0.3318</v>
      </c>
      <c r="Q504" s="39">
        <f t="shared" si="270"/>
        <v>145.6</v>
      </c>
      <c r="R504" s="39">
        <f t="shared" si="271"/>
        <v>175.79999999999998</v>
      </c>
      <c r="S504" s="39">
        <f t="shared" si="276"/>
        <v>175.79999999999998</v>
      </c>
      <c r="T504" s="37">
        <f t="shared" si="273"/>
        <v>0.12079999999999991</v>
      </c>
      <c r="U504" s="37">
        <f t="shared" si="274"/>
        <v>0</v>
      </c>
      <c r="V504" s="70">
        <f t="shared" si="275"/>
        <v>0</v>
      </c>
    </row>
    <row r="505" spans="1:22" ht="12.75">
      <c r="A505" s="164"/>
      <c r="B505" s="29">
        <v>70</v>
      </c>
      <c r="C505" s="59" t="s">
        <v>641</v>
      </c>
      <c r="D505" s="40">
        <v>60</v>
      </c>
      <c r="E505" s="40" t="s">
        <v>28</v>
      </c>
      <c r="F505" s="40">
        <v>3278.15</v>
      </c>
      <c r="G505" s="40">
        <v>3278.15</v>
      </c>
      <c r="H505" s="39">
        <v>18.028</v>
      </c>
      <c r="I505" s="37">
        <f t="shared" si="265"/>
        <v>18.028</v>
      </c>
      <c r="J505" s="37">
        <f>D505*0.1456</f>
        <v>8.736</v>
      </c>
      <c r="K505" s="37">
        <f t="shared" si="266"/>
        <v>10.064799999999998</v>
      </c>
      <c r="L505" s="37">
        <f t="shared" si="267"/>
        <v>10.562499999999998</v>
      </c>
      <c r="M505" s="39">
        <v>144</v>
      </c>
      <c r="N505" s="38">
        <f>M505*0.0553</f>
        <v>7.9632000000000005</v>
      </c>
      <c r="O505" s="94">
        <v>135</v>
      </c>
      <c r="P505" s="37">
        <f>O505*0.0553</f>
        <v>7.4655000000000005</v>
      </c>
      <c r="Q505" s="39">
        <f t="shared" si="270"/>
        <v>145.6</v>
      </c>
      <c r="R505" s="39">
        <f t="shared" si="271"/>
        <v>167.7466666666666</v>
      </c>
      <c r="S505" s="39">
        <f t="shared" si="276"/>
        <v>176.04166666666663</v>
      </c>
      <c r="T505" s="37">
        <f t="shared" si="273"/>
        <v>1.8264999999999976</v>
      </c>
      <c r="U505" s="37">
        <f t="shared" si="274"/>
        <v>0.49770000000000003</v>
      </c>
      <c r="V505" s="70">
        <f t="shared" si="275"/>
        <v>-9</v>
      </c>
    </row>
    <row r="506" spans="1:22" ht="12.75">
      <c r="A506" s="164"/>
      <c r="B506" s="29">
        <v>71</v>
      </c>
      <c r="C506" s="59" t="s">
        <v>287</v>
      </c>
      <c r="D506" s="40">
        <v>20</v>
      </c>
      <c r="E506" s="40" t="s">
        <v>28</v>
      </c>
      <c r="F506" s="40">
        <v>1041.05</v>
      </c>
      <c r="G506" s="40">
        <v>1041.05</v>
      </c>
      <c r="H506" s="39">
        <v>5.35</v>
      </c>
      <c r="I506" s="37">
        <f t="shared" si="265"/>
        <v>5.35</v>
      </c>
      <c r="J506" s="37">
        <f>D506*0.1456</f>
        <v>2.912</v>
      </c>
      <c r="K506" s="37">
        <f t="shared" si="266"/>
        <v>3.5250999999999997</v>
      </c>
      <c r="L506" s="37">
        <f t="shared" si="267"/>
        <v>3.6356999999999995</v>
      </c>
      <c r="M506" s="39">
        <v>33</v>
      </c>
      <c r="N506" s="38">
        <f>M506*0.0553</f>
        <v>1.8249</v>
      </c>
      <c r="O506" s="39">
        <v>31</v>
      </c>
      <c r="P506" s="37">
        <f>O506*0.0553</f>
        <v>1.7143000000000002</v>
      </c>
      <c r="Q506" s="39">
        <f t="shared" si="270"/>
        <v>145.6</v>
      </c>
      <c r="R506" s="39">
        <f t="shared" si="271"/>
        <v>176.25499999999997</v>
      </c>
      <c r="S506" s="39">
        <f t="shared" si="276"/>
        <v>181.78499999999997</v>
      </c>
      <c r="T506" s="37">
        <f t="shared" si="273"/>
        <v>0.7236999999999996</v>
      </c>
      <c r="U506" s="37">
        <f t="shared" si="274"/>
        <v>0.11059999999999981</v>
      </c>
      <c r="V506" s="70">
        <f t="shared" si="275"/>
        <v>-2</v>
      </c>
    </row>
    <row r="507" spans="1:22" ht="12.75">
      <c r="A507" s="164"/>
      <c r="B507" s="29">
        <v>72</v>
      </c>
      <c r="C507" s="59" t="s">
        <v>645</v>
      </c>
      <c r="D507" s="40">
        <v>15</v>
      </c>
      <c r="E507" s="40" t="s">
        <v>28</v>
      </c>
      <c r="F507" s="40">
        <v>911.13</v>
      </c>
      <c r="G507" s="40">
        <v>911.13</v>
      </c>
      <c r="H507" s="39">
        <v>4.2</v>
      </c>
      <c r="I507" s="37">
        <f t="shared" si="265"/>
        <v>4.2</v>
      </c>
      <c r="J507" s="37">
        <f>D507*0.1456</f>
        <v>2.184</v>
      </c>
      <c r="K507" s="37">
        <f t="shared" si="266"/>
        <v>2.6516</v>
      </c>
      <c r="L507" s="37">
        <f t="shared" si="267"/>
        <v>2.8728000000000002</v>
      </c>
      <c r="M507" s="39">
        <v>28</v>
      </c>
      <c r="N507" s="38">
        <f>M507*0.0553</f>
        <v>1.5484</v>
      </c>
      <c r="O507" s="39">
        <v>24</v>
      </c>
      <c r="P507" s="37">
        <f>O507*0.0553</f>
        <v>1.3272</v>
      </c>
      <c r="Q507" s="39">
        <f t="shared" si="270"/>
        <v>145.6</v>
      </c>
      <c r="R507" s="39">
        <f t="shared" si="271"/>
        <v>176.77333333333337</v>
      </c>
      <c r="S507" s="39">
        <f t="shared" si="276"/>
        <v>191.52</v>
      </c>
      <c r="T507" s="37">
        <f t="shared" si="273"/>
        <v>0.6888000000000001</v>
      </c>
      <c r="U507" s="37">
        <f t="shared" si="274"/>
        <v>0.22120000000000006</v>
      </c>
      <c r="V507" s="70">
        <f t="shared" si="275"/>
        <v>-4</v>
      </c>
    </row>
    <row r="508" spans="1:22" ht="12.75">
      <c r="A508" s="164"/>
      <c r="B508" s="29">
        <v>73</v>
      </c>
      <c r="C508" s="59" t="s">
        <v>646</v>
      </c>
      <c r="D508" s="40">
        <v>10</v>
      </c>
      <c r="E508" s="40" t="s">
        <v>28</v>
      </c>
      <c r="F508" s="40">
        <v>554.17</v>
      </c>
      <c r="G508" s="40">
        <v>554.17</v>
      </c>
      <c r="H508" s="39">
        <v>2.444</v>
      </c>
      <c r="I508" s="37">
        <f t="shared" si="265"/>
        <v>2.444</v>
      </c>
      <c r="J508" s="37">
        <f>D508*0.1456</f>
        <v>1.456</v>
      </c>
      <c r="K508" s="37">
        <f t="shared" si="266"/>
        <v>1.9463</v>
      </c>
      <c r="L508" s="37">
        <f t="shared" si="267"/>
        <v>2.0016</v>
      </c>
      <c r="M508" s="39">
        <v>9</v>
      </c>
      <c r="N508" s="38">
        <f>M508*0.0553</f>
        <v>0.49770000000000003</v>
      </c>
      <c r="O508" s="39">
        <v>8</v>
      </c>
      <c r="P508" s="37">
        <f>O508*0.0553</f>
        <v>0.4424</v>
      </c>
      <c r="Q508" s="39">
        <f t="shared" si="270"/>
        <v>145.6</v>
      </c>
      <c r="R508" s="39">
        <f t="shared" si="271"/>
        <v>194.63</v>
      </c>
      <c r="S508" s="39">
        <f t="shared" si="276"/>
        <v>200.16</v>
      </c>
      <c r="T508" s="37">
        <f t="shared" si="273"/>
        <v>0.5455999999999999</v>
      </c>
      <c r="U508" s="37">
        <f t="shared" si="274"/>
        <v>0.055300000000000016</v>
      </c>
      <c r="V508" s="70">
        <f t="shared" si="275"/>
        <v>-1</v>
      </c>
    </row>
    <row r="509" spans="1:22" ht="12.75">
      <c r="A509" s="164"/>
      <c r="B509" s="29">
        <v>74</v>
      </c>
      <c r="C509" s="59" t="s">
        <v>652</v>
      </c>
      <c r="D509" s="40">
        <v>145</v>
      </c>
      <c r="E509" s="40">
        <v>1980</v>
      </c>
      <c r="F509" s="37">
        <v>8328.31</v>
      </c>
      <c r="G509" s="37">
        <v>8328.31</v>
      </c>
      <c r="H509" s="40">
        <v>52</v>
      </c>
      <c r="I509" s="37">
        <f t="shared" si="265"/>
        <v>52</v>
      </c>
      <c r="J509" s="40">
        <v>21.92662</v>
      </c>
      <c r="K509" s="37">
        <f t="shared" si="266"/>
        <v>27.01</v>
      </c>
      <c r="L509" s="37">
        <f t="shared" si="267"/>
        <v>34.881403</v>
      </c>
      <c r="M509" s="40">
        <v>490</v>
      </c>
      <c r="N509" s="38">
        <f aca="true" t="shared" si="277" ref="N509:N516">M509*0.051</f>
        <v>24.99</v>
      </c>
      <c r="O509" s="40">
        <v>319.675</v>
      </c>
      <c r="P509" s="40">
        <v>17.118597</v>
      </c>
      <c r="Q509" s="39">
        <f t="shared" si="270"/>
        <v>151.21806896551723</v>
      </c>
      <c r="R509" s="39">
        <f t="shared" si="271"/>
        <v>186.27586206896552</v>
      </c>
      <c r="S509" s="39">
        <f t="shared" si="276"/>
        <v>240.5614</v>
      </c>
      <c r="T509" s="37">
        <f t="shared" si="273"/>
        <v>12.954782999999999</v>
      </c>
      <c r="U509" s="37">
        <f t="shared" si="274"/>
        <v>7.871402999999997</v>
      </c>
      <c r="V509" s="70">
        <f t="shared" si="275"/>
        <v>-170.325</v>
      </c>
    </row>
    <row r="510" spans="1:22" ht="12.75">
      <c r="A510" s="164"/>
      <c r="B510" s="29">
        <v>75</v>
      </c>
      <c r="C510" s="59" t="s">
        <v>653</v>
      </c>
      <c r="D510" s="40">
        <v>72</v>
      </c>
      <c r="E510" s="40">
        <v>1980</v>
      </c>
      <c r="F510" s="37">
        <v>4129.55</v>
      </c>
      <c r="G510" s="37">
        <v>4129.55</v>
      </c>
      <c r="H510" s="40">
        <v>25</v>
      </c>
      <c r="I510" s="37">
        <f t="shared" si="265"/>
        <v>25</v>
      </c>
      <c r="J510" s="40">
        <v>11.039976</v>
      </c>
      <c r="K510" s="37">
        <f t="shared" si="266"/>
        <v>15.718</v>
      </c>
      <c r="L510" s="37">
        <f t="shared" si="267"/>
        <v>16.690111</v>
      </c>
      <c r="M510" s="40">
        <v>182</v>
      </c>
      <c r="N510" s="38">
        <f t="shared" si="277"/>
        <v>9.282</v>
      </c>
      <c r="O510" s="40">
        <v>155.18</v>
      </c>
      <c r="P510" s="40">
        <v>8.309889</v>
      </c>
      <c r="Q510" s="39">
        <f t="shared" si="270"/>
        <v>153.33299999999997</v>
      </c>
      <c r="R510" s="39">
        <f t="shared" si="271"/>
        <v>218.30555555555554</v>
      </c>
      <c r="S510" s="39">
        <f t="shared" si="276"/>
        <v>231.80709722222224</v>
      </c>
      <c r="T510" s="37">
        <f t="shared" si="273"/>
        <v>5.650135000000002</v>
      </c>
      <c r="U510" s="37">
        <f t="shared" si="274"/>
        <v>0.972111</v>
      </c>
      <c r="V510" s="70">
        <f t="shared" si="275"/>
        <v>-26.819999999999993</v>
      </c>
    </row>
    <row r="511" spans="1:22" ht="12.75">
      <c r="A511" s="164"/>
      <c r="B511" s="29">
        <v>76</v>
      </c>
      <c r="C511" s="59" t="s">
        <v>656</v>
      </c>
      <c r="D511" s="40">
        <v>80</v>
      </c>
      <c r="E511" s="40" t="s">
        <v>28</v>
      </c>
      <c r="F511" s="37">
        <v>4301.2</v>
      </c>
      <c r="G511" s="37">
        <v>4301.2</v>
      </c>
      <c r="H511" s="40">
        <v>30</v>
      </c>
      <c r="I511" s="37">
        <f t="shared" si="265"/>
        <v>30</v>
      </c>
      <c r="J511" s="40">
        <v>12.62224</v>
      </c>
      <c r="K511" s="37">
        <f t="shared" si="266"/>
        <v>17.199</v>
      </c>
      <c r="L511" s="37">
        <f t="shared" si="267"/>
        <v>19.668152</v>
      </c>
      <c r="M511" s="40">
        <v>251</v>
      </c>
      <c r="N511" s="38">
        <f t="shared" si="277"/>
        <v>12.800999999999998</v>
      </c>
      <c r="O511" s="40">
        <v>192.938334</v>
      </c>
      <c r="P511" s="40">
        <v>10.331848</v>
      </c>
      <c r="Q511" s="39">
        <f t="shared" si="270"/>
        <v>157.778</v>
      </c>
      <c r="R511" s="39">
        <f t="shared" si="271"/>
        <v>214.9875</v>
      </c>
      <c r="S511" s="39">
        <f t="shared" si="276"/>
        <v>245.85189999999997</v>
      </c>
      <c r="T511" s="37">
        <f t="shared" si="273"/>
        <v>7.0459119999999995</v>
      </c>
      <c r="U511" s="37">
        <f t="shared" si="274"/>
        <v>2.4691519999999976</v>
      </c>
      <c r="V511" s="70">
        <f t="shared" si="275"/>
        <v>-58.061666</v>
      </c>
    </row>
    <row r="512" spans="1:22" ht="12.75">
      <c r="A512" s="164"/>
      <c r="B512" s="29">
        <v>77</v>
      </c>
      <c r="C512" s="59" t="s">
        <v>657</v>
      </c>
      <c r="D512" s="40">
        <v>36</v>
      </c>
      <c r="E512" s="40">
        <v>1987</v>
      </c>
      <c r="F512" s="37">
        <v>2115.27</v>
      </c>
      <c r="G512" s="37">
        <v>2115.27</v>
      </c>
      <c r="H512" s="40">
        <v>18.32</v>
      </c>
      <c r="I512" s="37">
        <f t="shared" si="265"/>
        <v>18.32</v>
      </c>
      <c r="J512" s="40">
        <v>5.76</v>
      </c>
      <c r="K512" s="37">
        <f t="shared" si="266"/>
        <v>9.548</v>
      </c>
      <c r="L512" s="37">
        <f t="shared" si="267"/>
        <v>13.312004</v>
      </c>
      <c r="M512" s="40">
        <v>172</v>
      </c>
      <c r="N512" s="38">
        <f t="shared" si="277"/>
        <v>8.772</v>
      </c>
      <c r="O512" s="40">
        <v>93.52</v>
      </c>
      <c r="P512" s="40">
        <v>5.007996</v>
      </c>
      <c r="Q512" s="39">
        <f t="shared" si="270"/>
        <v>160</v>
      </c>
      <c r="R512" s="39">
        <f t="shared" si="271"/>
        <v>265.22222222222223</v>
      </c>
      <c r="S512" s="39">
        <f t="shared" si="276"/>
        <v>369.7778888888889</v>
      </c>
      <c r="T512" s="37">
        <f t="shared" si="273"/>
        <v>7.552004</v>
      </c>
      <c r="U512" s="37">
        <f t="shared" si="274"/>
        <v>3.764004</v>
      </c>
      <c r="V512" s="70">
        <f t="shared" si="275"/>
        <v>-78.48</v>
      </c>
    </row>
    <row r="513" spans="1:22" ht="12.75">
      <c r="A513" s="164"/>
      <c r="B513" s="29">
        <v>78</v>
      </c>
      <c r="C513" s="59" t="s">
        <v>658</v>
      </c>
      <c r="D513" s="40">
        <v>60</v>
      </c>
      <c r="E513" s="40">
        <v>1981</v>
      </c>
      <c r="F513" s="37">
        <v>3285.91</v>
      </c>
      <c r="G513" s="37">
        <v>3285.91</v>
      </c>
      <c r="H513" s="40">
        <v>16</v>
      </c>
      <c r="I513" s="37">
        <f t="shared" si="265"/>
        <v>16</v>
      </c>
      <c r="J513" s="40">
        <v>9.19998</v>
      </c>
      <c r="K513" s="37">
        <f t="shared" si="266"/>
        <v>12.634</v>
      </c>
      <c r="L513" s="37">
        <f t="shared" si="267"/>
        <v>8.91587</v>
      </c>
      <c r="M513" s="40">
        <v>66</v>
      </c>
      <c r="N513" s="38">
        <f t="shared" si="277"/>
        <v>3.3659999999999997</v>
      </c>
      <c r="O513" s="40">
        <v>132.29</v>
      </c>
      <c r="P513" s="40">
        <v>7.08413</v>
      </c>
      <c r="Q513" s="39">
        <f t="shared" si="270"/>
        <v>153.333</v>
      </c>
      <c r="R513" s="39">
        <f t="shared" si="271"/>
        <v>210.56666666666666</v>
      </c>
      <c r="S513" s="39">
        <f t="shared" si="276"/>
        <v>148.59783333333334</v>
      </c>
      <c r="T513" s="37">
        <f t="shared" si="273"/>
        <v>-0.2841100000000001</v>
      </c>
      <c r="U513" s="37">
        <f t="shared" si="274"/>
        <v>-3.7181300000000004</v>
      </c>
      <c r="V513" s="70">
        <f t="shared" si="275"/>
        <v>66.28999999999999</v>
      </c>
    </row>
    <row r="514" spans="1:22" ht="12.75">
      <c r="A514" s="164"/>
      <c r="B514" s="29">
        <v>79</v>
      </c>
      <c r="C514" s="20" t="s">
        <v>324</v>
      </c>
      <c r="D514" s="4">
        <v>10</v>
      </c>
      <c r="E514" s="4">
        <v>1978</v>
      </c>
      <c r="F514" s="4">
        <v>541</v>
      </c>
      <c r="G514" s="4">
        <v>541</v>
      </c>
      <c r="H514" s="9">
        <v>4.3</v>
      </c>
      <c r="I514" s="13">
        <v>4.3</v>
      </c>
      <c r="J514" s="13">
        <f>D514*0.16</f>
        <v>1.6</v>
      </c>
      <c r="K514" s="13">
        <f>I514-N514</f>
        <v>3.484</v>
      </c>
      <c r="L514" s="13">
        <f>I514-P514</f>
        <v>3.586</v>
      </c>
      <c r="M514" s="9">
        <v>16</v>
      </c>
      <c r="N514" s="9">
        <f t="shared" si="277"/>
        <v>0.816</v>
      </c>
      <c r="O514" s="9">
        <v>14</v>
      </c>
      <c r="P514" s="13">
        <f>O514*0.051</f>
        <v>0.714</v>
      </c>
      <c r="Q514" s="9">
        <f t="shared" si="270"/>
        <v>160</v>
      </c>
      <c r="R514" s="9">
        <f t="shared" si="271"/>
        <v>348.4</v>
      </c>
      <c r="S514" s="9">
        <f t="shared" si="276"/>
        <v>358.6</v>
      </c>
      <c r="T514" s="13">
        <f>L514-J514</f>
        <v>1.9859999999999998</v>
      </c>
      <c r="U514" s="13">
        <f>N514-P514</f>
        <v>0.10199999999999998</v>
      </c>
      <c r="V514" s="69">
        <f aca="true" t="shared" si="278" ref="V514:V519">O514-M514</f>
        <v>-2</v>
      </c>
    </row>
    <row r="515" spans="1:22" ht="12.75">
      <c r="A515" s="164"/>
      <c r="B515" s="29">
        <v>80</v>
      </c>
      <c r="C515" s="20" t="s">
        <v>325</v>
      </c>
      <c r="D515" s="4">
        <v>7</v>
      </c>
      <c r="E515" s="4">
        <v>1989</v>
      </c>
      <c r="F515" s="4">
        <v>415</v>
      </c>
      <c r="G515" s="4">
        <v>415</v>
      </c>
      <c r="H515" s="9">
        <v>2.6</v>
      </c>
      <c r="I515" s="13">
        <v>2.6</v>
      </c>
      <c r="J515" s="13">
        <f>D515*0.16</f>
        <v>1.12</v>
      </c>
      <c r="K515" s="13">
        <f>I515-N515</f>
        <v>1.8350000000000002</v>
      </c>
      <c r="L515" s="13">
        <f>I515-P515</f>
        <v>2.294</v>
      </c>
      <c r="M515" s="9">
        <v>15</v>
      </c>
      <c r="N515" s="13">
        <f t="shared" si="277"/>
        <v>0.7649999999999999</v>
      </c>
      <c r="O515" s="9">
        <v>6</v>
      </c>
      <c r="P515" s="13">
        <f>O515*0.051</f>
        <v>0.306</v>
      </c>
      <c r="Q515" s="9">
        <f t="shared" si="270"/>
        <v>160</v>
      </c>
      <c r="R515" s="9">
        <f t="shared" si="271"/>
        <v>262.14285714285717</v>
      </c>
      <c r="S515" s="9">
        <f t="shared" si="276"/>
        <v>327.7142857142857</v>
      </c>
      <c r="T515" s="13">
        <f>L515-J515</f>
        <v>1.174</v>
      </c>
      <c r="U515" s="13">
        <f>N515-P515</f>
        <v>0.4589999999999999</v>
      </c>
      <c r="V515" s="69">
        <f t="shared" si="278"/>
        <v>-9</v>
      </c>
    </row>
    <row r="516" spans="1:22" ht="12.75">
      <c r="A516" s="164"/>
      <c r="B516" s="29">
        <v>81</v>
      </c>
      <c r="C516" s="20" t="s">
        <v>326</v>
      </c>
      <c r="D516" s="4">
        <v>14</v>
      </c>
      <c r="E516" s="4">
        <v>1980</v>
      </c>
      <c r="F516" s="4">
        <v>752</v>
      </c>
      <c r="G516" s="4">
        <v>752</v>
      </c>
      <c r="H516" s="9">
        <v>5</v>
      </c>
      <c r="I516" s="13">
        <v>5</v>
      </c>
      <c r="J516" s="13">
        <f>D516*0.16</f>
        <v>2.24</v>
      </c>
      <c r="K516" s="13">
        <f>I516-N516</f>
        <v>3.776</v>
      </c>
      <c r="L516" s="9">
        <f>I516-P516</f>
        <v>4.1075</v>
      </c>
      <c r="M516" s="9">
        <v>24</v>
      </c>
      <c r="N516" s="13">
        <f t="shared" si="277"/>
        <v>1.224</v>
      </c>
      <c r="O516" s="9">
        <v>17.5</v>
      </c>
      <c r="P516" s="13">
        <f>O516*0.051</f>
        <v>0.8925</v>
      </c>
      <c r="Q516" s="9">
        <f t="shared" si="270"/>
        <v>160</v>
      </c>
      <c r="R516" s="9">
        <f t="shared" si="271"/>
        <v>269.7142857142857</v>
      </c>
      <c r="S516" s="9">
        <f t="shared" si="276"/>
        <v>293.39285714285717</v>
      </c>
      <c r="T516" s="13">
        <f>L516-J516</f>
        <v>1.8674999999999997</v>
      </c>
      <c r="U516" s="13">
        <f>N516-P516</f>
        <v>0.3315</v>
      </c>
      <c r="V516" s="69">
        <f t="shared" si="278"/>
        <v>-6.5</v>
      </c>
    </row>
    <row r="517" spans="1:22" ht="12.75">
      <c r="A517" s="164"/>
      <c r="B517" s="29">
        <v>82</v>
      </c>
      <c r="C517" s="20" t="s">
        <v>332</v>
      </c>
      <c r="D517" s="4">
        <v>8</v>
      </c>
      <c r="E517" s="4">
        <v>1977</v>
      </c>
      <c r="F517" s="4">
        <v>391.02</v>
      </c>
      <c r="G517" s="4">
        <v>391.02</v>
      </c>
      <c r="H517" s="10">
        <v>1.967</v>
      </c>
      <c r="I517" s="13">
        <f aca="true" t="shared" si="279" ref="I517:I523">H517</f>
        <v>1.967</v>
      </c>
      <c r="J517" s="13">
        <v>1.28</v>
      </c>
      <c r="K517" s="13">
        <f aca="true" t="shared" si="280" ref="K517:K524">I517-N517</f>
        <v>1.5182000000000002</v>
      </c>
      <c r="L517" s="13">
        <f aca="true" t="shared" si="281" ref="L517:L524">I517-P517</f>
        <v>1.5182000000000002</v>
      </c>
      <c r="M517" s="9">
        <v>8</v>
      </c>
      <c r="N517" s="10">
        <f>M517*0.0561</f>
        <v>0.4488</v>
      </c>
      <c r="O517" s="9">
        <v>8</v>
      </c>
      <c r="P517" s="13">
        <f>O517*0.0561</f>
        <v>0.4488</v>
      </c>
      <c r="Q517" s="9">
        <f t="shared" si="270"/>
        <v>160</v>
      </c>
      <c r="R517" s="9">
        <f t="shared" si="271"/>
        <v>189.77500000000003</v>
      </c>
      <c r="S517" s="9">
        <f t="shared" si="276"/>
        <v>189.77500000000003</v>
      </c>
      <c r="T517" s="13">
        <f aca="true" t="shared" si="282" ref="T517:T524">L517-J517</f>
        <v>0.2382000000000002</v>
      </c>
      <c r="U517" s="13">
        <f aca="true" t="shared" si="283" ref="U517:U524">N517-P517</f>
        <v>0</v>
      </c>
      <c r="V517" s="69">
        <f t="shared" si="278"/>
        <v>0</v>
      </c>
    </row>
    <row r="518" spans="1:22" ht="12.75">
      <c r="A518" s="164"/>
      <c r="B518" s="29">
        <v>83</v>
      </c>
      <c r="C518" s="20" t="s">
        <v>66</v>
      </c>
      <c r="D518" s="4">
        <v>10</v>
      </c>
      <c r="E518" s="19" t="s">
        <v>28</v>
      </c>
      <c r="F518" s="13">
        <v>705.87</v>
      </c>
      <c r="G518" s="13">
        <v>705.87</v>
      </c>
      <c r="H518" s="10">
        <v>2.977</v>
      </c>
      <c r="I518" s="13">
        <f t="shared" si="279"/>
        <v>2.977</v>
      </c>
      <c r="J518" s="13">
        <v>1.6</v>
      </c>
      <c r="K518" s="13">
        <f t="shared" si="280"/>
        <v>2.1439</v>
      </c>
      <c r="L518" s="13">
        <f t="shared" si="281"/>
        <v>2.47714</v>
      </c>
      <c r="M518" s="16">
        <v>15</v>
      </c>
      <c r="N518" s="10">
        <f>M518*0.05554</f>
        <v>0.8331</v>
      </c>
      <c r="O518" s="9">
        <v>9</v>
      </c>
      <c r="P518" s="13">
        <f>O518*0.05554</f>
        <v>0.49985999999999997</v>
      </c>
      <c r="Q518" s="9">
        <f t="shared" si="270"/>
        <v>160</v>
      </c>
      <c r="R518" s="9">
        <f t="shared" si="271"/>
        <v>214.39000000000001</v>
      </c>
      <c r="S518" s="9">
        <f t="shared" si="276"/>
        <v>247.714</v>
      </c>
      <c r="T518" s="13">
        <f t="shared" si="282"/>
        <v>0.8771399999999998</v>
      </c>
      <c r="U518" s="13">
        <f t="shared" si="283"/>
        <v>0.33324</v>
      </c>
      <c r="V518" s="69">
        <f t="shared" si="278"/>
        <v>-6</v>
      </c>
    </row>
    <row r="519" spans="1:22" ht="12.75">
      <c r="A519" s="164"/>
      <c r="B519" s="29">
        <v>84</v>
      </c>
      <c r="C519" s="20" t="s">
        <v>67</v>
      </c>
      <c r="D519" s="4">
        <v>36</v>
      </c>
      <c r="E519" s="19" t="s">
        <v>28</v>
      </c>
      <c r="F519" s="13">
        <v>2319.07</v>
      </c>
      <c r="G519" s="13">
        <v>2319.07</v>
      </c>
      <c r="H519" s="10">
        <v>11.65</v>
      </c>
      <c r="I519" s="13">
        <f t="shared" si="279"/>
        <v>11.65</v>
      </c>
      <c r="J519" s="13">
        <v>5.76</v>
      </c>
      <c r="K519" s="13">
        <f t="shared" si="280"/>
        <v>7.37342</v>
      </c>
      <c r="L519" s="13">
        <f t="shared" si="281"/>
        <v>8.37314</v>
      </c>
      <c r="M519" s="16">
        <v>77</v>
      </c>
      <c r="N519" s="10">
        <f>M519*0.05554</f>
        <v>4.27658</v>
      </c>
      <c r="O519" s="9">
        <v>59</v>
      </c>
      <c r="P519" s="13">
        <f>O519*0.05554</f>
        <v>3.27686</v>
      </c>
      <c r="Q519" s="9">
        <f t="shared" si="270"/>
        <v>160</v>
      </c>
      <c r="R519" s="9">
        <f t="shared" si="271"/>
        <v>204.81722222222223</v>
      </c>
      <c r="S519" s="9">
        <f t="shared" si="276"/>
        <v>232.5872222222222</v>
      </c>
      <c r="T519" s="13">
        <f t="shared" si="282"/>
        <v>2.6131399999999996</v>
      </c>
      <c r="U519" s="13">
        <f t="shared" si="283"/>
        <v>0.9997199999999999</v>
      </c>
      <c r="V519" s="69">
        <f t="shared" si="278"/>
        <v>-18</v>
      </c>
    </row>
    <row r="520" spans="1:22" ht="12.75">
      <c r="A520" s="164"/>
      <c r="B520" s="29">
        <v>85</v>
      </c>
      <c r="C520" s="20" t="s">
        <v>366</v>
      </c>
      <c r="D520" s="4">
        <v>45</v>
      </c>
      <c r="E520" s="4">
        <v>1958</v>
      </c>
      <c r="F520" s="16">
        <v>2775</v>
      </c>
      <c r="G520" s="16">
        <f>F520</f>
        <v>2775</v>
      </c>
      <c r="H520" s="13">
        <v>9.14</v>
      </c>
      <c r="I520" s="13">
        <f t="shared" si="279"/>
        <v>9.14</v>
      </c>
      <c r="J520" s="13">
        <v>3.52</v>
      </c>
      <c r="K520" s="13">
        <f t="shared" si="280"/>
        <v>5.672000000000001</v>
      </c>
      <c r="L520" s="13">
        <f t="shared" si="281"/>
        <v>6.7765070000000005</v>
      </c>
      <c r="M520" s="13">
        <v>68</v>
      </c>
      <c r="N520" s="10">
        <f>M520*0.051</f>
        <v>3.468</v>
      </c>
      <c r="O520" s="13">
        <v>42.13</v>
      </c>
      <c r="P520" s="13">
        <f>O520*0.0561</f>
        <v>2.363493</v>
      </c>
      <c r="Q520" s="9">
        <f t="shared" si="270"/>
        <v>78.22222222222223</v>
      </c>
      <c r="R520" s="9">
        <f t="shared" si="271"/>
        <v>126.04444444444447</v>
      </c>
      <c r="S520" s="9">
        <f t="shared" si="276"/>
        <v>150.58904444444445</v>
      </c>
      <c r="T520" s="13">
        <f t="shared" si="282"/>
        <v>3.2565070000000005</v>
      </c>
      <c r="U520" s="13">
        <f t="shared" si="283"/>
        <v>1.104507</v>
      </c>
      <c r="V520" s="69">
        <f>1.1*O520-M520</f>
        <v>-21.656999999999996</v>
      </c>
    </row>
    <row r="521" spans="1:22" ht="12.75">
      <c r="A521" s="164"/>
      <c r="B521" s="29">
        <v>86</v>
      </c>
      <c r="C521" s="20" t="s">
        <v>82</v>
      </c>
      <c r="D521" s="4">
        <v>55</v>
      </c>
      <c r="E521" s="4">
        <v>1978</v>
      </c>
      <c r="F521" s="16">
        <v>2727</v>
      </c>
      <c r="G521" s="16">
        <f>F521</f>
        <v>2727</v>
      </c>
      <c r="H521" s="37">
        <v>15.3</v>
      </c>
      <c r="I521" s="37">
        <f t="shared" si="279"/>
        <v>15.3</v>
      </c>
      <c r="J521" s="37">
        <v>8.8</v>
      </c>
      <c r="K521" s="37">
        <f t="shared" si="280"/>
        <v>11.067</v>
      </c>
      <c r="L521" s="37">
        <f t="shared" si="281"/>
        <v>10.78395</v>
      </c>
      <c r="M521" s="37">
        <v>83</v>
      </c>
      <c r="N521" s="38">
        <f>M521*0.051</f>
        <v>4.233</v>
      </c>
      <c r="O521" s="37">
        <v>80.5</v>
      </c>
      <c r="P521" s="37">
        <f>O521*0.0561</f>
        <v>4.51605</v>
      </c>
      <c r="Q521" s="39">
        <f t="shared" si="270"/>
        <v>160</v>
      </c>
      <c r="R521" s="39">
        <f t="shared" si="271"/>
        <v>201.21818181818182</v>
      </c>
      <c r="S521" s="39">
        <f t="shared" si="276"/>
        <v>196.0718181818182</v>
      </c>
      <c r="T521" s="37">
        <f t="shared" si="282"/>
        <v>1.98395</v>
      </c>
      <c r="U521" s="37">
        <f t="shared" si="283"/>
        <v>-0.28305000000000025</v>
      </c>
      <c r="V521" s="70">
        <f>1.1*O521-M521</f>
        <v>5.550000000000011</v>
      </c>
    </row>
    <row r="522" spans="1:22" ht="12.75">
      <c r="A522" s="164"/>
      <c r="B522" s="29">
        <v>87</v>
      </c>
      <c r="C522" s="20" t="s">
        <v>367</v>
      </c>
      <c r="D522" s="40">
        <v>54</v>
      </c>
      <c r="E522" s="40">
        <v>1978</v>
      </c>
      <c r="F522" s="55">
        <v>2727</v>
      </c>
      <c r="G522" s="55">
        <f>F522</f>
        <v>2727</v>
      </c>
      <c r="H522" s="37">
        <v>15.9</v>
      </c>
      <c r="I522" s="37">
        <f t="shared" si="279"/>
        <v>15.9</v>
      </c>
      <c r="J522" s="37">
        <v>8.48</v>
      </c>
      <c r="K522" s="37">
        <f t="shared" si="280"/>
        <v>11.361</v>
      </c>
      <c r="L522" s="37">
        <f t="shared" si="281"/>
        <v>11.012568</v>
      </c>
      <c r="M522" s="37">
        <v>89</v>
      </c>
      <c r="N522" s="38">
        <f>M522*0.051</f>
        <v>4.539</v>
      </c>
      <c r="O522" s="37">
        <v>87.12</v>
      </c>
      <c r="P522" s="37">
        <f>O522*0.0561</f>
        <v>4.887432</v>
      </c>
      <c r="Q522" s="39">
        <f t="shared" si="270"/>
        <v>157.03703703703704</v>
      </c>
      <c r="R522" s="39">
        <f t="shared" si="271"/>
        <v>210.38888888888889</v>
      </c>
      <c r="S522" s="39">
        <f t="shared" si="276"/>
        <v>203.93644444444442</v>
      </c>
      <c r="T522" s="37">
        <f t="shared" si="282"/>
        <v>2.5325679999999995</v>
      </c>
      <c r="U522" s="37">
        <f t="shared" si="283"/>
        <v>-0.34843200000000074</v>
      </c>
      <c r="V522" s="70">
        <f>1.1*O522-M522</f>
        <v>6.832000000000008</v>
      </c>
    </row>
    <row r="523" spans="1:22" ht="12.75">
      <c r="A523" s="164"/>
      <c r="B523" s="29">
        <v>88</v>
      </c>
      <c r="C523" s="20" t="s">
        <v>368</v>
      </c>
      <c r="D523" s="40">
        <v>46</v>
      </c>
      <c r="E523" s="40">
        <v>1978</v>
      </c>
      <c r="F523" s="55">
        <v>2185</v>
      </c>
      <c r="G523" s="55">
        <f>F523</f>
        <v>2185</v>
      </c>
      <c r="H523" s="37">
        <v>13.1</v>
      </c>
      <c r="I523" s="37">
        <f t="shared" si="279"/>
        <v>13.1</v>
      </c>
      <c r="J523" s="37">
        <v>7.2</v>
      </c>
      <c r="K523" s="37">
        <f t="shared" si="280"/>
        <v>8.663</v>
      </c>
      <c r="L523" s="37">
        <f t="shared" si="281"/>
        <v>10.743238999999999</v>
      </c>
      <c r="M523" s="37">
        <v>87</v>
      </c>
      <c r="N523" s="38">
        <f>M523*0.051</f>
        <v>4.436999999999999</v>
      </c>
      <c r="O523" s="37">
        <v>42.01</v>
      </c>
      <c r="P523" s="37">
        <f>O523*0.0561</f>
        <v>2.3567609999999997</v>
      </c>
      <c r="Q523" s="39">
        <f t="shared" si="270"/>
        <v>156.52173913043478</v>
      </c>
      <c r="R523" s="39">
        <f t="shared" si="271"/>
        <v>188.32608695652175</v>
      </c>
      <c r="S523" s="39">
        <f t="shared" si="276"/>
        <v>233.54867391304347</v>
      </c>
      <c r="T523" s="37">
        <f t="shared" si="282"/>
        <v>3.543238999999999</v>
      </c>
      <c r="U523" s="37">
        <f t="shared" si="283"/>
        <v>2.0802389999999997</v>
      </c>
      <c r="V523" s="70">
        <f>1.1*O523-M523</f>
        <v>-40.789</v>
      </c>
    </row>
    <row r="524" spans="1:22" ht="12.75">
      <c r="A524" s="164"/>
      <c r="B524" s="29">
        <v>89</v>
      </c>
      <c r="C524" s="59" t="s">
        <v>111</v>
      </c>
      <c r="D524" s="40">
        <v>40</v>
      </c>
      <c r="E524" s="40">
        <v>1986</v>
      </c>
      <c r="F524" s="40">
        <v>1657</v>
      </c>
      <c r="G524" s="40">
        <v>1657</v>
      </c>
      <c r="H524" s="37">
        <v>10.131</v>
      </c>
      <c r="I524" s="37">
        <f>H524</f>
        <v>10.131</v>
      </c>
      <c r="J524" s="121">
        <v>6.4</v>
      </c>
      <c r="K524" s="37">
        <f t="shared" si="280"/>
        <v>7.53</v>
      </c>
      <c r="L524" s="37">
        <f t="shared" si="281"/>
        <v>6.852516000000001</v>
      </c>
      <c r="M524" s="122">
        <v>51</v>
      </c>
      <c r="N524" s="38">
        <f>M524*0.051</f>
        <v>2.601</v>
      </c>
      <c r="O524" s="121">
        <v>64.28399999999999</v>
      </c>
      <c r="P524" s="37">
        <f>O524*0.051</f>
        <v>3.2784839999999993</v>
      </c>
      <c r="Q524" s="39">
        <f t="shared" si="270"/>
        <v>160</v>
      </c>
      <c r="R524" s="39">
        <f t="shared" si="271"/>
        <v>188.25</v>
      </c>
      <c r="S524" s="39">
        <f t="shared" si="276"/>
        <v>171.31290000000004</v>
      </c>
      <c r="T524" s="37">
        <f t="shared" si="282"/>
        <v>0.45251600000000103</v>
      </c>
      <c r="U524" s="37">
        <f t="shared" si="283"/>
        <v>-0.6774839999999993</v>
      </c>
      <c r="V524" s="70">
        <f>O524-M524</f>
        <v>13.283999999999992</v>
      </c>
    </row>
    <row r="525" spans="1:22" ht="12.75">
      <c r="A525" s="164"/>
      <c r="B525" s="29">
        <v>90</v>
      </c>
      <c r="C525" s="59" t="s">
        <v>113</v>
      </c>
      <c r="D525" s="40">
        <v>72</v>
      </c>
      <c r="E525" s="40">
        <v>1991</v>
      </c>
      <c r="F525" s="40">
        <v>4323</v>
      </c>
      <c r="G525" s="40">
        <v>4323</v>
      </c>
      <c r="H525" s="37">
        <v>24.381</v>
      </c>
      <c r="I525" s="37">
        <v>24.381</v>
      </c>
      <c r="J525" s="123">
        <v>11.440007000000001</v>
      </c>
      <c r="K525" s="37">
        <v>17.241</v>
      </c>
      <c r="L525" s="37">
        <v>17.307147</v>
      </c>
      <c r="M525" s="124">
        <v>140</v>
      </c>
      <c r="N525" s="38">
        <v>7.14</v>
      </c>
      <c r="O525" s="123">
        <v>138.703</v>
      </c>
      <c r="P525" s="37">
        <v>7.073853</v>
      </c>
      <c r="Q525" s="39">
        <v>158.88898611111114</v>
      </c>
      <c r="R525" s="39">
        <v>239.45833333333334</v>
      </c>
      <c r="S525" s="39">
        <v>240.37704166666668</v>
      </c>
      <c r="T525" s="37">
        <v>5.867139999999999</v>
      </c>
      <c r="U525" s="37">
        <v>0.06614699999999996</v>
      </c>
      <c r="V525" s="70">
        <v>-1.296999999999997</v>
      </c>
    </row>
    <row r="526" spans="1:22" ht="12.75">
      <c r="A526" s="164"/>
      <c r="B526" s="29">
        <v>91</v>
      </c>
      <c r="C526" s="59" t="s">
        <v>115</v>
      </c>
      <c r="D526" s="40">
        <v>36</v>
      </c>
      <c r="E526" s="40">
        <v>1993</v>
      </c>
      <c r="F526" s="40">
        <v>2033</v>
      </c>
      <c r="G526" s="40">
        <v>2033</v>
      </c>
      <c r="H526" s="37">
        <v>10.742</v>
      </c>
      <c r="I526" s="37">
        <v>10.742</v>
      </c>
      <c r="J526" s="123">
        <v>5.76</v>
      </c>
      <c r="K526" s="37">
        <v>7.631000000000001</v>
      </c>
      <c r="L526" s="37">
        <v>7.835000000000001</v>
      </c>
      <c r="M526" s="124">
        <v>61</v>
      </c>
      <c r="N526" s="38">
        <v>3.1109999999999998</v>
      </c>
      <c r="O526" s="123">
        <v>57</v>
      </c>
      <c r="P526" s="37">
        <v>2.907</v>
      </c>
      <c r="Q526" s="39">
        <v>160</v>
      </c>
      <c r="R526" s="39">
        <v>211.97222222222226</v>
      </c>
      <c r="S526" s="39">
        <v>217.6388888888889</v>
      </c>
      <c r="T526" s="37">
        <v>2.075000000000001</v>
      </c>
      <c r="U526" s="37">
        <v>0.20399999999999974</v>
      </c>
      <c r="V526" s="70">
        <v>-4</v>
      </c>
    </row>
    <row r="527" spans="1:22" ht="12.75">
      <c r="A527" s="164"/>
      <c r="B527" s="29">
        <v>92</v>
      </c>
      <c r="C527" s="20" t="s">
        <v>388</v>
      </c>
      <c r="D527" s="40">
        <v>23</v>
      </c>
      <c r="E527" s="40">
        <v>1959</v>
      </c>
      <c r="F527" s="40">
        <v>1277.52</v>
      </c>
      <c r="G527" s="40">
        <v>883.07</v>
      </c>
      <c r="H527" s="39">
        <v>5.8</v>
      </c>
      <c r="I527" s="39">
        <v>1.07</v>
      </c>
      <c r="J527" s="39">
        <v>3.62</v>
      </c>
      <c r="K527" s="39">
        <f>H527-N527</f>
        <v>4.726</v>
      </c>
      <c r="L527" s="39">
        <f>H527-P527</f>
        <v>4.726</v>
      </c>
      <c r="M527" s="39">
        <v>20</v>
      </c>
      <c r="N527" s="39">
        <f>M527*0.0537</f>
        <v>1.0739999999999998</v>
      </c>
      <c r="O527" s="39">
        <v>20</v>
      </c>
      <c r="P527" s="39">
        <f>O527*0.0537</f>
        <v>1.0739999999999998</v>
      </c>
      <c r="Q527" s="39">
        <f aca="true" t="shared" si="284" ref="Q527:Q536">J527*1000/D527</f>
        <v>157.3913043478261</v>
      </c>
      <c r="R527" s="39">
        <f aca="true" t="shared" si="285" ref="R527:R536">K527*1000/D527</f>
        <v>205.47826086956522</v>
      </c>
      <c r="S527" s="39">
        <f aca="true" t="shared" si="286" ref="S527:S536">L527*1000/D527</f>
        <v>205.47826086956522</v>
      </c>
      <c r="T527" s="37">
        <f aca="true" t="shared" si="287" ref="T527:T536">L527-J527</f>
        <v>1.1059999999999999</v>
      </c>
      <c r="U527" s="37">
        <f aca="true" t="shared" si="288" ref="U527:U536">N527-P527</f>
        <v>0</v>
      </c>
      <c r="V527" s="137">
        <f aca="true" t="shared" si="289" ref="V527:V536">O527-M527</f>
        <v>0</v>
      </c>
    </row>
    <row r="528" spans="1:22" ht="12.75">
      <c r="A528" s="164"/>
      <c r="B528" s="29">
        <v>93</v>
      </c>
      <c r="C528" s="20" t="s">
        <v>148</v>
      </c>
      <c r="D528" s="40">
        <v>5</v>
      </c>
      <c r="E528" s="40">
        <v>1920</v>
      </c>
      <c r="F528" s="40">
        <v>453.88</v>
      </c>
      <c r="G528" s="40">
        <v>228.72</v>
      </c>
      <c r="H528" s="39">
        <v>1.81</v>
      </c>
      <c r="I528" s="9">
        <v>0.59</v>
      </c>
      <c r="J528" s="9">
        <v>0.8</v>
      </c>
      <c r="K528" s="9">
        <f>H528-N528</f>
        <v>1.4878</v>
      </c>
      <c r="L528" s="9">
        <f>H528-P528</f>
        <v>1.2193</v>
      </c>
      <c r="M528" s="9">
        <v>6</v>
      </c>
      <c r="N528" s="9">
        <f>M528*0.0537</f>
        <v>0.3222</v>
      </c>
      <c r="O528" s="9">
        <v>11</v>
      </c>
      <c r="P528" s="9">
        <f>O528*0.0537</f>
        <v>0.5907</v>
      </c>
      <c r="Q528" s="9">
        <f t="shared" si="284"/>
        <v>160</v>
      </c>
      <c r="R528" s="9">
        <f t="shared" si="285"/>
        <v>297.56</v>
      </c>
      <c r="S528" s="9">
        <f t="shared" si="286"/>
        <v>243.85999999999999</v>
      </c>
      <c r="T528" s="13">
        <f t="shared" si="287"/>
        <v>0.4193</v>
      </c>
      <c r="U528" s="13">
        <f t="shared" si="288"/>
        <v>-0.2685</v>
      </c>
      <c r="V528" s="71">
        <f t="shared" si="289"/>
        <v>5</v>
      </c>
    </row>
    <row r="529" spans="1:22" ht="12.75">
      <c r="A529" s="164"/>
      <c r="B529" s="29">
        <v>94</v>
      </c>
      <c r="C529" s="20" t="s">
        <v>149</v>
      </c>
      <c r="D529" s="40">
        <v>30</v>
      </c>
      <c r="E529" s="40">
        <v>1993</v>
      </c>
      <c r="F529" s="40">
        <v>1872.73</v>
      </c>
      <c r="G529" s="40">
        <v>1872.73</v>
      </c>
      <c r="H529" s="39">
        <v>8.88</v>
      </c>
      <c r="I529" s="9">
        <v>3.33</v>
      </c>
      <c r="J529" s="9">
        <v>4.8</v>
      </c>
      <c r="K529" s="9">
        <f>H529-N529</f>
        <v>7.107900000000001</v>
      </c>
      <c r="L529" s="9">
        <f>H529-P529</f>
        <v>5.554359000000002</v>
      </c>
      <c r="M529" s="9">
        <v>33</v>
      </c>
      <c r="N529" s="9">
        <f>M529*0.0537</f>
        <v>1.7721</v>
      </c>
      <c r="O529" s="9">
        <v>61.93</v>
      </c>
      <c r="P529" s="9">
        <f>O529*0.0537</f>
        <v>3.3256409999999996</v>
      </c>
      <c r="Q529" s="9">
        <f t="shared" si="284"/>
        <v>160</v>
      </c>
      <c r="R529" s="9">
        <f t="shared" si="285"/>
        <v>236.93</v>
      </c>
      <c r="S529" s="9">
        <f t="shared" si="286"/>
        <v>185.14530000000005</v>
      </c>
      <c r="T529" s="13">
        <f t="shared" si="287"/>
        <v>0.7543590000000018</v>
      </c>
      <c r="U529" s="13">
        <f t="shared" si="288"/>
        <v>-1.5535409999999996</v>
      </c>
      <c r="V529" s="71">
        <f t="shared" si="289"/>
        <v>28.93</v>
      </c>
    </row>
    <row r="530" spans="1:22" ht="12.75">
      <c r="A530" s="164"/>
      <c r="B530" s="29">
        <v>95</v>
      </c>
      <c r="C530" s="20" t="s">
        <v>392</v>
      </c>
      <c r="D530" s="40">
        <v>20</v>
      </c>
      <c r="E530" s="40">
        <v>1995</v>
      </c>
      <c r="F530" s="40">
        <v>1150.82</v>
      </c>
      <c r="G530" s="40">
        <v>1150.82</v>
      </c>
      <c r="H530" s="39">
        <v>6.22</v>
      </c>
      <c r="I530" s="9">
        <v>1.83</v>
      </c>
      <c r="J530" s="9">
        <v>3.2</v>
      </c>
      <c r="K530" s="9">
        <f>H530-N530</f>
        <v>4.179399999999999</v>
      </c>
      <c r="L530" s="9">
        <f>H530-P530</f>
        <v>4.3942</v>
      </c>
      <c r="M530" s="9">
        <v>38</v>
      </c>
      <c r="N530" s="9">
        <f>M530*0.0537</f>
        <v>2.0406</v>
      </c>
      <c r="O530" s="9">
        <v>34</v>
      </c>
      <c r="P530" s="9">
        <f>O530*0.0537</f>
        <v>1.8257999999999999</v>
      </c>
      <c r="Q530" s="9">
        <f t="shared" si="284"/>
        <v>160</v>
      </c>
      <c r="R530" s="9">
        <f t="shared" si="285"/>
        <v>208.96999999999997</v>
      </c>
      <c r="S530" s="9">
        <f t="shared" si="286"/>
        <v>219.70999999999998</v>
      </c>
      <c r="T530" s="13">
        <f t="shared" si="287"/>
        <v>1.1941999999999995</v>
      </c>
      <c r="U530" s="13">
        <f t="shared" si="288"/>
        <v>0.2148000000000001</v>
      </c>
      <c r="V530" s="71">
        <f t="shared" si="289"/>
        <v>-4</v>
      </c>
    </row>
    <row r="531" spans="1:22" ht="12.75">
      <c r="A531" s="164"/>
      <c r="B531" s="29">
        <v>96</v>
      </c>
      <c r="C531" s="59" t="s">
        <v>212</v>
      </c>
      <c r="D531" s="40">
        <v>6</v>
      </c>
      <c r="E531" s="40">
        <v>1910</v>
      </c>
      <c r="F531" s="39">
        <v>304.58</v>
      </c>
      <c r="G531" s="39">
        <v>304.58</v>
      </c>
      <c r="H531" s="38">
        <v>1.395</v>
      </c>
      <c r="I531" s="37">
        <f aca="true" t="shared" si="290" ref="I531:I536">H531</f>
        <v>1.395</v>
      </c>
      <c r="J531" s="37">
        <v>0.96</v>
      </c>
      <c r="K531" s="37">
        <f aca="true" t="shared" si="291" ref="K531:K536">I531-N531</f>
        <v>1.1400000000000001</v>
      </c>
      <c r="L531" s="37">
        <f aca="true" t="shared" si="292" ref="L531:L536">I531-P531</f>
        <v>1.1400000000000001</v>
      </c>
      <c r="M531" s="39">
        <v>5</v>
      </c>
      <c r="N531" s="38">
        <f aca="true" t="shared" si="293" ref="N531:N536">M531*0.051</f>
        <v>0.255</v>
      </c>
      <c r="O531" s="39">
        <v>5</v>
      </c>
      <c r="P531" s="37">
        <f aca="true" t="shared" si="294" ref="P531:P536">O531*0.051</f>
        <v>0.255</v>
      </c>
      <c r="Q531" s="39">
        <f t="shared" si="284"/>
        <v>160</v>
      </c>
      <c r="R531" s="39">
        <f t="shared" si="285"/>
        <v>190.00000000000003</v>
      </c>
      <c r="S531" s="39">
        <f t="shared" si="286"/>
        <v>190.00000000000003</v>
      </c>
      <c r="T531" s="37">
        <f t="shared" si="287"/>
        <v>0.18000000000000016</v>
      </c>
      <c r="U531" s="37">
        <f t="shared" si="288"/>
        <v>0</v>
      </c>
      <c r="V531" s="70">
        <f t="shared" si="289"/>
        <v>0</v>
      </c>
    </row>
    <row r="532" spans="1:22" ht="12.75">
      <c r="A532" s="164"/>
      <c r="B532" s="29">
        <v>97</v>
      </c>
      <c r="C532" s="59" t="s">
        <v>213</v>
      </c>
      <c r="D532" s="40">
        <v>7</v>
      </c>
      <c r="E532" s="40">
        <v>1930</v>
      </c>
      <c r="F532" s="39">
        <v>319.18</v>
      </c>
      <c r="G532" s="39">
        <v>159.84</v>
      </c>
      <c r="H532" s="38">
        <v>1.324</v>
      </c>
      <c r="I532" s="37">
        <f t="shared" si="290"/>
        <v>1.324</v>
      </c>
      <c r="J532" s="38">
        <v>0.0696</v>
      </c>
      <c r="K532" s="37">
        <f t="shared" si="291"/>
        <v>0.8650000000000001</v>
      </c>
      <c r="L532" s="37">
        <f t="shared" si="292"/>
        <v>0.9160000000000001</v>
      </c>
      <c r="M532" s="37">
        <v>9</v>
      </c>
      <c r="N532" s="38">
        <f t="shared" si="293"/>
        <v>0.45899999999999996</v>
      </c>
      <c r="O532" s="38">
        <v>8</v>
      </c>
      <c r="P532" s="37">
        <f t="shared" si="294"/>
        <v>0.408</v>
      </c>
      <c r="Q532" s="39">
        <f t="shared" si="284"/>
        <v>9.942857142857141</v>
      </c>
      <c r="R532" s="39">
        <f t="shared" si="285"/>
        <v>123.57142857142858</v>
      </c>
      <c r="S532" s="39">
        <f t="shared" si="286"/>
        <v>130.85714285714286</v>
      </c>
      <c r="T532" s="37">
        <f t="shared" si="287"/>
        <v>0.8464000000000002</v>
      </c>
      <c r="U532" s="37">
        <f t="shared" si="288"/>
        <v>0.05099999999999999</v>
      </c>
      <c r="V532" s="70">
        <f t="shared" si="289"/>
        <v>-1</v>
      </c>
    </row>
    <row r="533" spans="1:22" ht="12.75">
      <c r="A533" s="164"/>
      <c r="B533" s="29">
        <v>98</v>
      </c>
      <c r="C533" s="59" t="s">
        <v>197</v>
      </c>
      <c r="D533" s="40">
        <v>20</v>
      </c>
      <c r="E533" s="40">
        <v>1969</v>
      </c>
      <c r="F533" s="39">
        <v>1259.31</v>
      </c>
      <c r="G533" s="39">
        <v>1259.31</v>
      </c>
      <c r="H533" s="39">
        <v>5.193</v>
      </c>
      <c r="I533" s="37">
        <f t="shared" si="290"/>
        <v>5.193</v>
      </c>
      <c r="J533" s="39">
        <v>3.2</v>
      </c>
      <c r="K533" s="37">
        <f t="shared" si="291"/>
        <v>3.9689999999999994</v>
      </c>
      <c r="L533" s="37">
        <f t="shared" si="292"/>
        <v>4.122</v>
      </c>
      <c r="M533" s="39">
        <v>24</v>
      </c>
      <c r="N533" s="38">
        <f t="shared" si="293"/>
        <v>1.224</v>
      </c>
      <c r="O533" s="39">
        <v>21</v>
      </c>
      <c r="P533" s="37">
        <f t="shared" si="294"/>
        <v>1.071</v>
      </c>
      <c r="Q533" s="39">
        <f t="shared" si="284"/>
        <v>160</v>
      </c>
      <c r="R533" s="39">
        <f t="shared" si="285"/>
        <v>198.45</v>
      </c>
      <c r="S533" s="39">
        <f t="shared" si="286"/>
        <v>206.1</v>
      </c>
      <c r="T533" s="37">
        <f t="shared" si="287"/>
        <v>0.9219999999999997</v>
      </c>
      <c r="U533" s="37">
        <f t="shared" si="288"/>
        <v>0.15300000000000002</v>
      </c>
      <c r="V533" s="70">
        <f t="shared" si="289"/>
        <v>-3</v>
      </c>
    </row>
    <row r="534" spans="1:22" ht="12.75">
      <c r="A534" s="164"/>
      <c r="B534" s="29">
        <v>99</v>
      </c>
      <c r="C534" s="59" t="s">
        <v>214</v>
      </c>
      <c r="D534" s="40">
        <v>4</v>
      </c>
      <c r="E534" s="40">
        <v>1914</v>
      </c>
      <c r="F534" s="39">
        <v>203.32</v>
      </c>
      <c r="G534" s="39">
        <v>203.32</v>
      </c>
      <c r="H534" s="38">
        <v>1.248</v>
      </c>
      <c r="I534" s="37">
        <f t="shared" si="290"/>
        <v>1.248</v>
      </c>
      <c r="J534" s="38">
        <v>0.64</v>
      </c>
      <c r="K534" s="37">
        <f t="shared" si="291"/>
        <v>0.942</v>
      </c>
      <c r="L534" s="37">
        <f t="shared" si="292"/>
        <v>1.044</v>
      </c>
      <c r="M534" s="37">
        <v>6</v>
      </c>
      <c r="N534" s="38">
        <f t="shared" si="293"/>
        <v>0.306</v>
      </c>
      <c r="O534" s="38">
        <v>4</v>
      </c>
      <c r="P534" s="37">
        <f t="shared" si="294"/>
        <v>0.204</v>
      </c>
      <c r="Q534" s="39">
        <f t="shared" si="284"/>
        <v>160</v>
      </c>
      <c r="R534" s="39">
        <f t="shared" si="285"/>
        <v>235.5</v>
      </c>
      <c r="S534" s="39">
        <f t="shared" si="286"/>
        <v>261</v>
      </c>
      <c r="T534" s="37">
        <f t="shared" si="287"/>
        <v>0.404</v>
      </c>
      <c r="U534" s="37">
        <f t="shared" si="288"/>
        <v>0.10200000000000001</v>
      </c>
      <c r="V534" s="70">
        <f t="shared" si="289"/>
        <v>-2</v>
      </c>
    </row>
    <row r="535" spans="1:22" ht="12.75">
      <c r="A535" s="164"/>
      <c r="B535" s="29">
        <v>100</v>
      </c>
      <c r="C535" s="59" t="s">
        <v>215</v>
      </c>
      <c r="D535" s="40">
        <v>5</v>
      </c>
      <c r="E535" s="40">
        <v>1959</v>
      </c>
      <c r="F535" s="39">
        <v>598.8</v>
      </c>
      <c r="G535" s="39">
        <v>206.9</v>
      </c>
      <c r="H535" s="38">
        <v>0.544</v>
      </c>
      <c r="I535" s="37">
        <f t="shared" si="290"/>
        <v>0.544</v>
      </c>
      <c r="J535" s="38">
        <v>0.05</v>
      </c>
      <c r="K535" s="37">
        <f t="shared" si="291"/>
        <v>0.3400000000000001</v>
      </c>
      <c r="L535" s="37">
        <f t="shared" si="292"/>
        <v>0.391</v>
      </c>
      <c r="M535" s="37">
        <v>4</v>
      </c>
      <c r="N535" s="38">
        <f t="shared" si="293"/>
        <v>0.204</v>
      </c>
      <c r="O535" s="38">
        <v>3</v>
      </c>
      <c r="P535" s="37">
        <f t="shared" si="294"/>
        <v>0.153</v>
      </c>
      <c r="Q535" s="39">
        <f t="shared" si="284"/>
        <v>10</v>
      </c>
      <c r="R535" s="39">
        <f t="shared" si="285"/>
        <v>68.00000000000001</v>
      </c>
      <c r="S535" s="39">
        <f t="shared" si="286"/>
        <v>78.2</v>
      </c>
      <c r="T535" s="37">
        <f t="shared" si="287"/>
        <v>0.341</v>
      </c>
      <c r="U535" s="37">
        <f t="shared" si="288"/>
        <v>0.05099999999999999</v>
      </c>
      <c r="V535" s="70">
        <f t="shared" si="289"/>
        <v>-1</v>
      </c>
    </row>
    <row r="536" spans="1:22" ht="12.75">
      <c r="A536" s="164"/>
      <c r="B536" s="29">
        <v>101</v>
      </c>
      <c r="C536" s="59" t="s">
        <v>217</v>
      </c>
      <c r="D536" s="40">
        <v>14</v>
      </c>
      <c r="E536" s="40">
        <v>1962</v>
      </c>
      <c r="F536" s="39">
        <v>864.16</v>
      </c>
      <c r="G536" s="39">
        <v>544.13</v>
      </c>
      <c r="H536" s="38">
        <v>0.873</v>
      </c>
      <c r="I536" s="37">
        <f t="shared" si="290"/>
        <v>0.873</v>
      </c>
      <c r="J536" s="38">
        <v>0.14</v>
      </c>
      <c r="K536" s="37">
        <f t="shared" si="291"/>
        <v>0.516</v>
      </c>
      <c r="L536" s="37">
        <f t="shared" si="292"/>
        <v>0.669</v>
      </c>
      <c r="M536" s="37">
        <v>7</v>
      </c>
      <c r="N536" s="38">
        <f t="shared" si="293"/>
        <v>0.357</v>
      </c>
      <c r="O536" s="38">
        <v>4</v>
      </c>
      <c r="P536" s="37">
        <f t="shared" si="294"/>
        <v>0.204</v>
      </c>
      <c r="Q536" s="39">
        <f t="shared" si="284"/>
        <v>10</v>
      </c>
      <c r="R536" s="39">
        <f t="shared" si="285"/>
        <v>36.857142857142854</v>
      </c>
      <c r="S536" s="39">
        <f t="shared" si="286"/>
        <v>47.785714285714285</v>
      </c>
      <c r="T536" s="37">
        <f t="shared" si="287"/>
        <v>0.529</v>
      </c>
      <c r="U536" s="37">
        <f t="shared" si="288"/>
        <v>0.153</v>
      </c>
      <c r="V536" s="70">
        <f t="shared" si="289"/>
        <v>-3</v>
      </c>
    </row>
    <row r="537" spans="1:22" ht="12.75">
      <c r="A537" s="164"/>
      <c r="B537" s="29">
        <v>102</v>
      </c>
      <c r="C537" s="95" t="s">
        <v>413</v>
      </c>
      <c r="D537" s="50">
        <v>37</v>
      </c>
      <c r="E537" s="50">
        <v>1989</v>
      </c>
      <c r="F537" s="51">
        <v>2230.73</v>
      </c>
      <c r="G537" s="51">
        <v>2230.73</v>
      </c>
      <c r="H537" s="37">
        <v>10.289</v>
      </c>
      <c r="I537" s="37">
        <v>10.289</v>
      </c>
      <c r="J537" s="51">
        <v>5.92</v>
      </c>
      <c r="K537" s="37">
        <v>6.872</v>
      </c>
      <c r="L537" s="37">
        <v>6.8618</v>
      </c>
      <c r="M537" s="37">
        <v>67</v>
      </c>
      <c r="N537" s="38">
        <v>3.417</v>
      </c>
      <c r="O537" s="37">
        <v>67.2</v>
      </c>
      <c r="P537" s="37">
        <v>3.4272</v>
      </c>
      <c r="Q537" s="39">
        <v>160</v>
      </c>
      <c r="R537" s="39">
        <v>185.72972972972974</v>
      </c>
      <c r="S537" s="39">
        <v>185.45405405405404</v>
      </c>
      <c r="T537" s="37">
        <v>0.9417999999999997</v>
      </c>
      <c r="U537" s="37">
        <v>-0.010200000000000209</v>
      </c>
      <c r="V537" s="70">
        <v>0.20000000000000284</v>
      </c>
    </row>
    <row r="538" spans="1:22" ht="12.75">
      <c r="A538" s="164"/>
      <c r="B538" s="29">
        <v>103</v>
      </c>
      <c r="C538" s="59" t="s">
        <v>415</v>
      </c>
      <c r="D538" s="40">
        <v>21</v>
      </c>
      <c r="E538" s="40">
        <v>1991</v>
      </c>
      <c r="F538" s="37">
        <v>2290.82</v>
      </c>
      <c r="G538" s="37">
        <v>1126.05</v>
      </c>
      <c r="H538" s="38">
        <v>5.84</v>
      </c>
      <c r="I538" s="37">
        <v>5.84</v>
      </c>
      <c r="J538" s="37">
        <v>3.36</v>
      </c>
      <c r="K538" s="37">
        <v>3.8867000000000003</v>
      </c>
      <c r="L538" s="37">
        <v>3.8867000000000003</v>
      </c>
      <c r="M538" s="37">
        <v>38.3</v>
      </c>
      <c r="N538" s="38">
        <v>1.9532999999999998</v>
      </c>
      <c r="O538" s="37">
        <v>38.3</v>
      </c>
      <c r="P538" s="37">
        <v>1.9532999999999998</v>
      </c>
      <c r="Q538" s="39">
        <v>160</v>
      </c>
      <c r="R538" s="39">
        <v>185.0809523809524</v>
      </c>
      <c r="S538" s="39">
        <v>185.0809523809524</v>
      </c>
      <c r="T538" s="37">
        <v>0.5267000000000004</v>
      </c>
      <c r="U538" s="37">
        <v>0</v>
      </c>
      <c r="V538" s="70">
        <v>0</v>
      </c>
    </row>
    <row r="539" spans="1:22" ht="12.75">
      <c r="A539" s="164"/>
      <c r="B539" s="29">
        <v>104</v>
      </c>
      <c r="C539" s="59" t="s">
        <v>417</v>
      </c>
      <c r="D539" s="40">
        <v>8</v>
      </c>
      <c r="E539" s="40">
        <v>1980</v>
      </c>
      <c r="F539" s="37">
        <v>627.78</v>
      </c>
      <c r="G539" s="37">
        <v>627.78</v>
      </c>
      <c r="H539" s="38">
        <v>2.691</v>
      </c>
      <c r="I539" s="37">
        <v>2.691</v>
      </c>
      <c r="J539" s="37">
        <v>1.28</v>
      </c>
      <c r="K539" s="37">
        <v>1.518</v>
      </c>
      <c r="L539" s="37">
        <v>1.518</v>
      </c>
      <c r="M539" s="37">
        <v>23</v>
      </c>
      <c r="N539" s="38">
        <v>1.1729999999999998</v>
      </c>
      <c r="O539" s="37">
        <v>23</v>
      </c>
      <c r="P539" s="37">
        <v>1.1729999999999998</v>
      </c>
      <c r="Q539" s="39">
        <v>160</v>
      </c>
      <c r="R539" s="39">
        <v>189.75</v>
      </c>
      <c r="S539" s="39">
        <v>189.75</v>
      </c>
      <c r="T539" s="37">
        <v>0.238</v>
      </c>
      <c r="U539" s="37">
        <v>0</v>
      </c>
      <c r="V539" s="70">
        <v>0</v>
      </c>
    </row>
    <row r="540" spans="1:22" ht="12.75">
      <c r="A540" s="164"/>
      <c r="B540" s="29">
        <v>105</v>
      </c>
      <c r="C540" s="59" t="s">
        <v>233</v>
      </c>
      <c r="D540" s="40">
        <v>36</v>
      </c>
      <c r="E540" s="40"/>
      <c r="F540" s="37">
        <v>1975.69</v>
      </c>
      <c r="G540" s="37">
        <v>1975.69</v>
      </c>
      <c r="H540" s="38">
        <v>10.166</v>
      </c>
      <c r="I540" s="37">
        <v>10.166</v>
      </c>
      <c r="J540" s="37">
        <v>5.76</v>
      </c>
      <c r="K540" s="37">
        <v>7.0040000000000004</v>
      </c>
      <c r="L540" s="37">
        <v>7.0040000000000004</v>
      </c>
      <c r="M540" s="37">
        <v>62</v>
      </c>
      <c r="N540" s="38">
        <v>3.162</v>
      </c>
      <c r="O540" s="37">
        <v>62</v>
      </c>
      <c r="P540" s="37">
        <v>3.162</v>
      </c>
      <c r="Q540" s="39">
        <v>160</v>
      </c>
      <c r="R540" s="39">
        <v>194.55555555555554</v>
      </c>
      <c r="S540" s="39">
        <v>194.55555555555554</v>
      </c>
      <c r="T540" s="37">
        <v>1.2440000000000007</v>
      </c>
      <c r="U540" s="37">
        <v>0</v>
      </c>
      <c r="V540" s="70">
        <v>0</v>
      </c>
    </row>
    <row r="541" spans="1:22" ht="12.75">
      <c r="A541" s="164"/>
      <c r="B541" s="29">
        <v>106</v>
      </c>
      <c r="C541" s="59" t="s">
        <v>418</v>
      </c>
      <c r="D541" s="40">
        <v>20</v>
      </c>
      <c r="E541" s="40"/>
      <c r="F541" s="37">
        <v>1164.8</v>
      </c>
      <c r="G541" s="37">
        <v>1164.8</v>
      </c>
      <c r="H541" s="38">
        <v>5.874</v>
      </c>
      <c r="I541" s="37">
        <v>5.874</v>
      </c>
      <c r="J541" s="37">
        <v>3.2</v>
      </c>
      <c r="K541" s="37">
        <v>4.0227</v>
      </c>
      <c r="L541" s="37">
        <v>4.0227</v>
      </c>
      <c r="M541" s="37">
        <v>36.3</v>
      </c>
      <c r="N541" s="38">
        <v>1.8512999999999997</v>
      </c>
      <c r="O541" s="37">
        <v>36.3</v>
      </c>
      <c r="P541" s="37">
        <v>1.8512999999999997</v>
      </c>
      <c r="Q541" s="39">
        <v>160</v>
      </c>
      <c r="R541" s="39">
        <v>201.13500000000002</v>
      </c>
      <c r="S541" s="39">
        <v>201.13500000000002</v>
      </c>
      <c r="T541" s="37">
        <v>0.8227000000000002</v>
      </c>
      <c r="U541" s="37">
        <v>0</v>
      </c>
      <c r="V541" s="70">
        <v>0</v>
      </c>
    </row>
    <row r="542" spans="1:22" ht="12.75">
      <c r="A542" s="164"/>
      <c r="B542" s="29">
        <v>107</v>
      </c>
      <c r="C542" s="59" t="s">
        <v>223</v>
      </c>
      <c r="D542" s="40">
        <v>32</v>
      </c>
      <c r="E542" s="40">
        <v>1966</v>
      </c>
      <c r="F542" s="37">
        <v>2036.77</v>
      </c>
      <c r="G542" s="37">
        <v>2036.77</v>
      </c>
      <c r="H542" s="38">
        <v>10.401</v>
      </c>
      <c r="I542" s="37">
        <v>10.401</v>
      </c>
      <c r="J542" s="37">
        <v>5.12</v>
      </c>
      <c r="K542" s="37">
        <v>6.5760000000000005</v>
      </c>
      <c r="L542" s="37">
        <v>6.729</v>
      </c>
      <c r="M542" s="37">
        <v>75</v>
      </c>
      <c r="N542" s="38">
        <v>3.8249999999999997</v>
      </c>
      <c r="O542" s="37">
        <v>72</v>
      </c>
      <c r="P542" s="37">
        <v>3.6719999999999997</v>
      </c>
      <c r="Q542" s="39">
        <v>160</v>
      </c>
      <c r="R542" s="39">
        <v>205.50000000000003</v>
      </c>
      <c r="S542" s="39">
        <v>210.28125</v>
      </c>
      <c r="T542" s="37">
        <v>1.609</v>
      </c>
      <c r="U542" s="37">
        <v>0.15300000000000002</v>
      </c>
      <c r="V542" s="70">
        <v>-3</v>
      </c>
    </row>
    <row r="543" spans="1:22" ht="12.75">
      <c r="A543" s="164"/>
      <c r="B543" s="29">
        <v>108</v>
      </c>
      <c r="C543" s="111" t="s">
        <v>171</v>
      </c>
      <c r="D543" s="112">
        <v>41</v>
      </c>
      <c r="E543" s="40">
        <v>1983</v>
      </c>
      <c r="F543" s="113">
        <v>2050.63</v>
      </c>
      <c r="G543" s="113">
        <v>2050.63</v>
      </c>
      <c r="H543" s="114">
        <v>11.45102</v>
      </c>
      <c r="I543" s="37">
        <v>11.45102</v>
      </c>
      <c r="J543" s="39">
        <v>6.5600000000000005</v>
      </c>
      <c r="K543" s="37">
        <v>7.8810199999999995</v>
      </c>
      <c r="L543" s="37">
        <v>7.29452</v>
      </c>
      <c r="M543" s="37" t="s">
        <v>465</v>
      </c>
      <c r="N543" s="38">
        <v>3.57</v>
      </c>
      <c r="O543" s="38">
        <v>81.5</v>
      </c>
      <c r="P543" s="37">
        <v>4.156499999999999</v>
      </c>
      <c r="Q543" s="39">
        <v>160.00000000000003</v>
      </c>
      <c r="R543" s="39">
        <v>192.22</v>
      </c>
      <c r="S543" s="39">
        <v>177.91512195121953</v>
      </c>
      <c r="T543" s="37">
        <v>0.7345199999999998</v>
      </c>
      <c r="U543" s="37">
        <v>-0.5864999999999996</v>
      </c>
      <c r="V543" s="70">
        <v>11.5</v>
      </c>
    </row>
    <row r="544" spans="1:22" ht="12.75">
      <c r="A544" s="164"/>
      <c r="B544" s="29">
        <v>109</v>
      </c>
      <c r="C544" s="111" t="s">
        <v>169</v>
      </c>
      <c r="D544" s="112">
        <v>40</v>
      </c>
      <c r="E544" s="40">
        <v>1979</v>
      </c>
      <c r="F544" s="113">
        <v>2023.67</v>
      </c>
      <c r="G544" s="113">
        <v>2023.67</v>
      </c>
      <c r="H544" s="114">
        <v>11.28502</v>
      </c>
      <c r="I544" s="37">
        <v>11.28502</v>
      </c>
      <c r="J544" s="39">
        <v>6.4</v>
      </c>
      <c r="K544" s="37">
        <v>7.46002</v>
      </c>
      <c r="L544" s="37">
        <v>7.58752</v>
      </c>
      <c r="M544" s="37" t="s">
        <v>447</v>
      </c>
      <c r="N544" s="38">
        <v>3.8249999999999997</v>
      </c>
      <c r="O544" s="38">
        <v>72.5</v>
      </c>
      <c r="P544" s="37">
        <v>3.6975</v>
      </c>
      <c r="Q544" s="39">
        <v>160</v>
      </c>
      <c r="R544" s="39">
        <v>186.50050000000002</v>
      </c>
      <c r="S544" s="39">
        <v>189.688</v>
      </c>
      <c r="T544" s="37">
        <v>1.1875199999999992</v>
      </c>
      <c r="U544" s="37">
        <v>0.12749999999999995</v>
      </c>
      <c r="V544" s="70">
        <v>-2.5</v>
      </c>
    </row>
    <row r="545" spans="1:22" ht="12.75">
      <c r="A545" s="164"/>
      <c r="B545" s="29">
        <v>110</v>
      </c>
      <c r="C545" s="111" t="s">
        <v>173</v>
      </c>
      <c r="D545" s="112">
        <v>24</v>
      </c>
      <c r="E545" s="40">
        <v>1969</v>
      </c>
      <c r="F545" s="113">
        <v>1020.69</v>
      </c>
      <c r="G545" s="113">
        <v>1020.69</v>
      </c>
      <c r="H545" s="114">
        <v>6.800004</v>
      </c>
      <c r="I545" s="37">
        <v>6.800004</v>
      </c>
      <c r="J545" s="39">
        <v>3.84</v>
      </c>
      <c r="K545" s="37">
        <v>5.6780040000000005</v>
      </c>
      <c r="L545" s="37">
        <v>5.652504</v>
      </c>
      <c r="M545" s="37" t="s">
        <v>469</v>
      </c>
      <c r="N545" s="38">
        <v>1.1219999999999999</v>
      </c>
      <c r="O545" s="38">
        <v>22.5</v>
      </c>
      <c r="P545" s="37">
        <v>1.1475</v>
      </c>
      <c r="Q545" s="39">
        <v>160</v>
      </c>
      <c r="R545" s="39">
        <v>236.58350000000004</v>
      </c>
      <c r="S545" s="39">
        <v>235.52100000000004</v>
      </c>
      <c r="T545" s="37">
        <v>1.8125040000000006</v>
      </c>
      <c r="U545" s="37">
        <v>-0.025500000000000078</v>
      </c>
      <c r="V545" s="70">
        <v>0.5</v>
      </c>
    </row>
    <row r="546" spans="1:22" ht="12.75">
      <c r="A546" s="164"/>
      <c r="B546" s="29">
        <v>111</v>
      </c>
      <c r="C546" s="59" t="s">
        <v>123</v>
      </c>
      <c r="D546" s="40">
        <v>70</v>
      </c>
      <c r="E546" s="40">
        <v>1989</v>
      </c>
      <c r="F546" s="39">
        <v>3407.18</v>
      </c>
      <c r="G546" s="39">
        <v>3407.18</v>
      </c>
      <c r="H546" s="37">
        <v>20.388</v>
      </c>
      <c r="I546" s="37">
        <v>20.387999999999998</v>
      </c>
      <c r="J546" s="54">
        <v>11.31475</v>
      </c>
      <c r="K546" s="37">
        <v>13.811039999999998</v>
      </c>
      <c r="L546" s="37">
        <v>13.811039999999998</v>
      </c>
      <c r="M546" s="55">
        <v>128.96</v>
      </c>
      <c r="N546" s="38">
        <v>6.57696</v>
      </c>
      <c r="O546" s="39">
        <v>128.96</v>
      </c>
      <c r="P546" s="37">
        <v>6.57696</v>
      </c>
      <c r="Q546" s="39">
        <v>161.6392857142857</v>
      </c>
      <c r="R546" s="39">
        <v>197.3005714285714</v>
      </c>
      <c r="S546" s="39">
        <v>197.3005714285714</v>
      </c>
      <c r="T546" s="37">
        <v>2.4962899999999983</v>
      </c>
      <c r="U546" s="37">
        <v>0</v>
      </c>
      <c r="V546" s="70">
        <v>0</v>
      </c>
    </row>
    <row r="547" spans="1:22" ht="12.75">
      <c r="A547" s="164"/>
      <c r="B547" s="29">
        <v>112</v>
      </c>
      <c r="C547" s="59" t="s">
        <v>495</v>
      </c>
      <c r="D547" s="40">
        <v>3</v>
      </c>
      <c r="E547" s="40">
        <v>1938</v>
      </c>
      <c r="F547" s="39">
        <v>176.22</v>
      </c>
      <c r="G547" s="39">
        <v>80.27</v>
      </c>
      <c r="H547" s="38">
        <v>0.979</v>
      </c>
      <c r="I547" s="37">
        <v>0.979</v>
      </c>
      <c r="J547" s="38">
        <v>0.49</v>
      </c>
      <c r="K547" s="37">
        <v>0.826</v>
      </c>
      <c r="L547" s="37">
        <v>0.775</v>
      </c>
      <c r="M547" s="37">
        <v>3</v>
      </c>
      <c r="N547" s="38">
        <v>0.153</v>
      </c>
      <c r="O547" s="38">
        <v>4</v>
      </c>
      <c r="P547" s="37">
        <v>0.204</v>
      </c>
      <c r="Q547" s="39">
        <v>163.33333333333334</v>
      </c>
      <c r="R547" s="39">
        <v>275.3333333333333</v>
      </c>
      <c r="S547" s="39">
        <v>258.3333333333333</v>
      </c>
      <c r="T547" s="37">
        <v>0.28500000000000003</v>
      </c>
      <c r="U547" s="37">
        <v>-0.05099999999999999</v>
      </c>
      <c r="V547" s="70">
        <v>1</v>
      </c>
    </row>
    <row r="548" spans="1:22" ht="12.75">
      <c r="A548" s="164"/>
      <c r="B548" s="29">
        <v>113</v>
      </c>
      <c r="C548" s="59" t="s">
        <v>499</v>
      </c>
      <c r="D548" s="40">
        <v>4</v>
      </c>
      <c r="E548" s="40">
        <v>1890</v>
      </c>
      <c r="F548" s="40">
        <v>318.38</v>
      </c>
      <c r="G548" s="40">
        <v>318.38</v>
      </c>
      <c r="H548" s="38">
        <v>0.9346</v>
      </c>
      <c r="I548" s="37">
        <v>0.9346</v>
      </c>
      <c r="J548" s="38">
        <v>0.7761</v>
      </c>
      <c r="K548" s="37">
        <f aca="true" t="shared" si="295" ref="K548:K559">I548-N548</f>
        <v>0.8835999999999999</v>
      </c>
      <c r="L548" s="37">
        <f aca="true" t="shared" si="296" ref="L548:L559">I548-P548</f>
        <v>0.6796</v>
      </c>
      <c r="M548" s="37">
        <v>1</v>
      </c>
      <c r="N548" s="38">
        <f aca="true" t="shared" si="297" ref="N548:N557">M548*0.051</f>
        <v>0.051</v>
      </c>
      <c r="O548" s="38">
        <v>5</v>
      </c>
      <c r="P548" s="37">
        <f>O548*0.051</f>
        <v>0.255</v>
      </c>
      <c r="Q548" s="39">
        <f aca="true" t="shared" si="298" ref="Q548:Q559">J548*1000/D548</f>
        <v>194.025</v>
      </c>
      <c r="R548" s="39">
        <f aca="true" t="shared" si="299" ref="R548:R559">K548*1000/D548</f>
        <v>220.89999999999998</v>
      </c>
      <c r="S548" s="39">
        <f aca="true" t="shared" si="300" ref="S548:S559">L548*1000/D548</f>
        <v>169.9</v>
      </c>
      <c r="T548" s="37">
        <f aca="true" t="shared" si="301" ref="T548:T559">L548-J548</f>
        <v>-0.09650000000000003</v>
      </c>
      <c r="U548" s="37">
        <f aca="true" t="shared" si="302" ref="U548:U559">N548-P548</f>
        <v>-0.20400000000000001</v>
      </c>
      <c r="V548" s="70">
        <f aca="true" t="shared" si="303" ref="V548:V559">O548-M548</f>
        <v>4</v>
      </c>
    </row>
    <row r="549" spans="1:22" ht="12.75">
      <c r="A549" s="164"/>
      <c r="B549" s="29">
        <v>114</v>
      </c>
      <c r="C549" s="59" t="s">
        <v>120</v>
      </c>
      <c r="D549" s="40">
        <v>40</v>
      </c>
      <c r="E549" s="40">
        <v>1992</v>
      </c>
      <c r="F549" s="40">
        <v>2214.85</v>
      </c>
      <c r="G549" s="40">
        <v>2214.85</v>
      </c>
      <c r="H549" s="38">
        <v>10.967</v>
      </c>
      <c r="I549" s="37">
        <v>10.967</v>
      </c>
      <c r="J549" s="38">
        <v>6.4</v>
      </c>
      <c r="K549" s="37">
        <f t="shared" si="295"/>
        <v>7.295000000000001</v>
      </c>
      <c r="L549" s="37">
        <f t="shared" si="296"/>
        <v>7.295000000000001</v>
      </c>
      <c r="M549" s="37">
        <v>72</v>
      </c>
      <c r="N549" s="38">
        <f t="shared" si="297"/>
        <v>3.6719999999999997</v>
      </c>
      <c r="O549" s="38">
        <v>72</v>
      </c>
      <c r="P549" s="37">
        <f>O549*0.051</f>
        <v>3.6719999999999997</v>
      </c>
      <c r="Q549" s="39">
        <f t="shared" si="298"/>
        <v>160</v>
      </c>
      <c r="R549" s="39">
        <f t="shared" si="299"/>
        <v>182.37500000000003</v>
      </c>
      <c r="S549" s="39">
        <f t="shared" si="300"/>
        <v>182.37500000000003</v>
      </c>
      <c r="T549" s="37">
        <f t="shared" si="301"/>
        <v>0.8950000000000005</v>
      </c>
      <c r="U549" s="37">
        <f t="shared" si="302"/>
        <v>0</v>
      </c>
      <c r="V549" s="70">
        <f t="shared" si="303"/>
        <v>0</v>
      </c>
    </row>
    <row r="550" spans="1:22" ht="12.75">
      <c r="A550" s="164"/>
      <c r="B550" s="29">
        <v>115</v>
      </c>
      <c r="C550" s="95" t="s">
        <v>302</v>
      </c>
      <c r="D550" s="50">
        <v>15</v>
      </c>
      <c r="E550" s="50">
        <v>1959</v>
      </c>
      <c r="F550" s="51">
        <v>638.43</v>
      </c>
      <c r="G550" s="51">
        <v>638.43</v>
      </c>
      <c r="H550" s="40">
        <v>1.938</v>
      </c>
      <c r="I550" s="40">
        <f aca="true" t="shared" si="304" ref="I550:I559">H550</f>
        <v>1.938</v>
      </c>
      <c r="J550" s="40">
        <v>0.967025</v>
      </c>
      <c r="K550" s="40">
        <f t="shared" si="295"/>
        <v>1.428</v>
      </c>
      <c r="L550" s="40">
        <f t="shared" si="296"/>
        <v>0.32699999999999996</v>
      </c>
      <c r="M550" s="40">
        <v>10</v>
      </c>
      <c r="N550" s="40">
        <f t="shared" si="297"/>
        <v>0.51</v>
      </c>
      <c r="O550" s="40">
        <v>30</v>
      </c>
      <c r="P550" s="40">
        <f aca="true" t="shared" si="305" ref="P550:P556">O550*0.0537</f>
        <v>1.611</v>
      </c>
      <c r="Q550" s="37">
        <f t="shared" si="298"/>
        <v>64.46833333333333</v>
      </c>
      <c r="R550" s="37">
        <f t="shared" si="299"/>
        <v>95.2</v>
      </c>
      <c r="S550" s="37">
        <f t="shared" si="300"/>
        <v>21.799999999999997</v>
      </c>
      <c r="T550" s="37">
        <f t="shared" si="301"/>
        <v>-0.6400250000000001</v>
      </c>
      <c r="U550" s="37">
        <f t="shared" si="302"/>
        <v>-1.101</v>
      </c>
      <c r="V550" s="137">
        <f t="shared" si="303"/>
        <v>20</v>
      </c>
    </row>
    <row r="551" spans="1:22" ht="12.75">
      <c r="A551" s="164"/>
      <c r="B551" s="29">
        <v>116</v>
      </c>
      <c r="C551" s="59" t="s">
        <v>303</v>
      </c>
      <c r="D551" s="40">
        <v>13</v>
      </c>
      <c r="E551" s="40">
        <v>1959</v>
      </c>
      <c r="F551" s="40">
        <v>562.28</v>
      </c>
      <c r="G551" s="40">
        <v>562.28</v>
      </c>
      <c r="H551" s="40">
        <v>3.63</v>
      </c>
      <c r="I551" s="40">
        <f t="shared" si="304"/>
        <v>3.63</v>
      </c>
      <c r="J551" s="40">
        <v>1.893336</v>
      </c>
      <c r="K551" s="40">
        <f t="shared" si="295"/>
        <v>2.61</v>
      </c>
      <c r="L551" s="40">
        <f t="shared" si="296"/>
        <v>2.9081109</v>
      </c>
      <c r="M551" s="40">
        <v>20</v>
      </c>
      <c r="N551" s="40">
        <f t="shared" si="297"/>
        <v>1.02</v>
      </c>
      <c r="O551" s="40">
        <v>13.443</v>
      </c>
      <c r="P551" s="40">
        <f t="shared" si="305"/>
        <v>0.7218891</v>
      </c>
      <c r="Q551" s="37">
        <f t="shared" si="298"/>
        <v>145.64123076923076</v>
      </c>
      <c r="R551" s="37">
        <f t="shared" si="299"/>
        <v>200.76923076923077</v>
      </c>
      <c r="S551" s="37">
        <f t="shared" si="300"/>
        <v>223.70083846153847</v>
      </c>
      <c r="T551" s="37">
        <f t="shared" si="301"/>
        <v>1.0147749000000001</v>
      </c>
      <c r="U551" s="37">
        <f t="shared" si="302"/>
        <v>0.29811090000000007</v>
      </c>
      <c r="V551" s="137">
        <f t="shared" si="303"/>
        <v>-6.557</v>
      </c>
    </row>
    <row r="552" spans="1:22" ht="12.75">
      <c r="A552" s="164"/>
      <c r="B552" s="29">
        <v>117</v>
      </c>
      <c r="C552" s="59" t="s">
        <v>305</v>
      </c>
      <c r="D552" s="40">
        <v>11</v>
      </c>
      <c r="E552" s="40">
        <v>1961</v>
      </c>
      <c r="F552" s="37">
        <v>526.5</v>
      </c>
      <c r="G552" s="37">
        <v>526.5</v>
      </c>
      <c r="H552" s="40">
        <v>2.917</v>
      </c>
      <c r="I552" s="40">
        <f t="shared" si="304"/>
        <v>2.917</v>
      </c>
      <c r="J552" s="40">
        <v>1.735558</v>
      </c>
      <c r="K552" s="40">
        <f t="shared" si="295"/>
        <v>2.05</v>
      </c>
      <c r="L552" s="40">
        <f t="shared" si="296"/>
        <v>2.0578</v>
      </c>
      <c r="M552" s="40">
        <v>17</v>
      </c>
      <c r="N552" s="40">
        <f t="shared" si="297"/>
        <v>0.867</v>
      </c>
      <c r="O552" s="40">
        <v>16</v>
      </c>
      <c r="P552" s="40">
        <f t="shared" si="305"/>
        <v>0.8592</v>
      </c>
      <c r="Q552" s="37">
        <f t="shared" si="298"/>
        <v>157.778</v>
      </c>
      <c r="R552" s="37">
        <f t="shared" si="299"/>
        <v>186.36363636363637</v>
      </c>
      <c r="S552" s="37">
        <f t="shared" si="300"/>
        <v>187.07272727272724</v>
      </c>
      <c r="T552" s="37">
        <f t="shared" si="301"/>
        <v>0.3222419999999999</v>
      </c>
      <c r="U552" s="37">
        <f t="shared" si="302"/>
        <v>0.007800000000000029</v>
      </c>
      <c r="V552" s="137">
        <f t="shared" si="303"/>
        <v>-1</v>
      </c>
    </row>
    <row r="553" spans="1:22" ht="12.75">
      <c r="A553" s="164"/>
      <c r="B553" s="29">
        <v>118</v>
      </c>
      <c r="C553" s="59" t="s">
        <v>307</v>
      </c>
      <c r="D553" s="40">
        <v>25</v>
      </c>
      <c r="E553" s="40">
        <v>1968</v>
      </c>
      <c r="F553" s="37">
        <v>1035.71</v>
      </c>
      <c r="G553" s="37">
        <v>1035.71</v>
      </c>
      <c r="H553" s="40">
        <v>5.772</v>
      </c>
      <c r="I553" s="40">
        <f t="shared" si="304"/>
        <v>5.772</v>
      </c>
      <c r="J553" s="40">
        <v>3.653547</v>
      </c>
      <c r="K553" s="40">
        <f t="shared" si="295"/>
        <v>4.191000000000001</v>
      </c>
      <c r="L553" s="40">
        <f t="shared" si="296"/>
        <v>4.0685500800000005</v>
      </c>
      <c r="M553" s="40">
        <v>31</v>
      </c>
      <c r="N553" s="40">
        <f t="shared" si="297"/>
        <v>1.581</v>
      </c>
      <c r="O553" s="40">
        <v>31.7216</v>
      </c>
      <c r="P553" s="40">
        <f t="shared" si="305"/>
        <v>1.70344992</v>
      </c>
      <c r="Q553" s="37">
        <f t="shared" si="298"/>
        <v>146.14188000000001</v>
      </c>
      <c r="R553" s="37">
        <f t="shared" si="299"/>
        <v>167.64000000000004</v>
      </c>
      <c r="S553" s="37">
        <f t="shared" si="300"/>
        <v>162.74200320000003</v>
      </c>
      <c r="T553" s="37">
        <f t="shared" si="301"/>
        <v>0.4150030800000004</v>
      </c>
      <c r="U553" s="37">
        <f t="shared" si="302"/>
        <v>-0.12244991999999999</v>
      </c>
      <c r="V553" s="137">
        <f t="shared" si="303"/>
        <v>0.7215999999999987</v>
      </c>
    </row>
    <row r="554" spans="1:22" ht="12.75">
      <c r="A554" s="164"/>
      <c r="B554" s="29">
        <v>119</v>
      </c>
      <c r="C554" s="59" t="s">
        <v>308</v>
      </c>
      <c r="D554" s="40">
        <v>24</v>
      </c>
      <c r="E554" s="40">
        <v>1968</v>
      </c>
      <c r="F554" s="37">
        <v>1023.47</v>
      </c>
      <c r="G554" s="37">
        <v>1023.47</v>
      </c>
      <c r="H554" s="40">
        <v>6.28</v>
      </c>
      <c r="I554" s="40">
        <f t="shared" si="304"/>
        <v>6.28</v>
      </c>
      <c r="J554" s="40">
        <v>3.73156</v>
      </c>
      <c r="K554" s="40">
        <f t="shared" si="295"/>
        <v>4.326700000000001</v>
      </c>
      <c r="L554" s="40">
        <f t="shared" si="296"/>
        <v>4.883800000000001</v>
      </c>
      <c r="M554" s="40">
        <v>38.3</v>
      </c>
      <c r="N554" s="40">
        <f t="shared" si="297"/>
        <v>1.9532999999999998</v>
      </c>
      <c r="O554" s="40">
        <v>26</v>
      </c>
      <c r="P554" s="40">
        <f t="shared" si="305"/>
        <v>1.3961999999999999</v>
      </c>
      <c r="Q554" s="37">
        <f t="shared" si="298"/>
        <v>155.48166666666665</v>
      </c>
      <c r="R554" s="37">
        <f t="shared" si="299"/>
        <v>180.2791666666667</v>
      </c>
      <c r="S554" s="37">
        <f t="shared" si="300"/>
        <v>203.4916666666667</v>
      </c>
      <c r="T554" s="37">
        <f t="shared" si="301"/>
        <v>1.1522400000000008</v>
      </c>
      <c r="U554" s="37">
        <f t="shared" si="302"/>
        <v>0.5570999999999999</v>
      </c>
      <c r="V554" s="137">
        <f t="shared" si="303"/>
        <v>-12.299999999999997</v>
      </c>
    </row>
    <row r="555" spans="1:22" ht="12.75">
      <c r="A555" s="164"/>
      <c r="B555" s="29">
        <v>120</v>
      </c>
      <c r="C555" s="59" t="s">
        <v>309</v>
      </c>
      <c r="D555" s="40">
        <v>21</v>
      </c>
      <c r="E555" s="40">
        <v>1968</v>
      </c>
      <c r="F555" s="37">
        <v>954.02</v>
      </c>
      <c r="G555" s="37">
        <v>954.02</v>
      </c>
      <c r="H555" s="40">
        <v>5.086</v>
      </c>
      <c r="I555" s="40">
        <f t="shared" si="304"/>
        <v>5.086</v>
      </c>
      <c r="J555" s="40">
        <v>2.840004</v>
      </c>
      <c r="K555" s="40">
        <f t="shared" si="295"/>
        <v>3.32191</v>
      </c>
      <c r="L555" s="40">
        <f t="shared" si="296"/>
        <v>3.9046000000000003</v>
      </c>
      <c r="M555" s="40">
        <v>34.59</v>
      </c>
      <c r="N555" s="40">
        <f t="shared" si="297"/>
        <v>1.7640900000000002</v>
      </c>
      <c r="O555" s="40">
        <v>22</v>
      </c>
      <c r="P555" s="40">
        <f t="shared" si="305"/>
        <v>1.1814</v>
      </c>
      <c r="Q555" s="37">
        <f t="shared" si="298"/>
        <v>135.23828571428572</v>
      </c>
      <c r="R555" s="37">
        <f t="shared" si="299"/>
        <v>158.18619047619046</v>
      </c>
      <c r="S555" s="37">
        <f t="shared" si="300"/>
        <v>185.93333333333334</v>
      </c>
      <c r="T555" s="37">
        <f t="shared" si="301"/>
        <v>1.0645960000000003</v>
      </c>
      <c r="U555" s="37">
        <f t="shared" si="302"/>
        <v>0.5826900000000002</v>
      </c>
      <c r="V555" s="137">
        <f t="shared" si="303"/>
        <v>-12.590000000000003</v>
      </c>
    </row>
    <row r="556" spans="1:22" ht="12.75">
      <c r="A556" s="164"/>
      <c r="B556" s="29">
        <v>121</v>
      </c>
      <c r="C556" s="59" t="s">
        <v>311</v>
      </c>
      <c r="D556" s="40">
        <v>24</v>
      </c>
      <c r="E556" s="40">
        <v>1964</v>
      </c>
      <c r="F556" s="37">
        <v>1103</v>
      </c>
      <c r="G556" s="37">
        <v>1103</v>
      </c>
      <c r="H556" s="40">
        <v>6.526</v>
      </c>
      <c r="I556" s="40">
        <f t="shared" si="304"/>
        <v>6.526</v>
      </c>
      <c r="J556" s="40">
        <v>3.786672</v>
      </c>
      <c r="K556" s="40">
        <f t="shared" si="295"/>
        <v>4.384</v>
      </c>
      <c r="L556" s="40">
        <f t="shared" si="296"/>
        <v>4.61965</v>
      </c>
      <c r="M556" s="40">
        <v>42</v>
      </c>
      <c r="N556" s="40">
        <f t="shared" si="297"/>
        <v>2.142</v>
      </c>
      <c r="O556" s="40">
        <v>35.5</v>
      </c>
      <c r="P556" s="40">
        <f t="shared" si="305"/>
        <v>1.90635</v>
      </c>
      <c r="Q556" s="37">
        <f t="shared" si="298"/>
        <v>157.778</v>
      </c>
      <c r="R556" s="37">
        <f t="shared" si="299"/>
        <v>182.66666666666666</v>
      </c>
      <c r="S556" s="37">
        <f t="shared" si="300"/>
        <v>192.48541666666665</v>
      </c>
      <c r="T556" s="37">
        <f t="shared" si="301"/>
        <v>0.8329780000000002</v>
      </c>
      <c r="U556" s="37">
        <f t="shared" si="302"/>
        <v>0.23564999999999992</v>
      </c>
      <c r="V556" s="137">
        <f t="shared" si="303"/>
        <v>-6.5</v>
      </c>
    </row>
    <row r="557" spans="1:22" ht="12.75">
      <c r="A557" s="164"/>
      <c r="B557" s="29">
        <v>122</v>
      </c>
      <c r="C557" s="59" t="s">
        <v>188</v>
      </c>
      <c r="D557" s="40">
        <v>12</v>
      </c>
      <c r="E557" s="40">
        <v>1958</v>
      </c>
      <c r="F557" s="40">
        <v>693.99</v>
      </c>
      <c r="G557" s="40">
        <v>262.18</v>
      </c>
      <c r="H557" s="40">
        <v>2.234</v>
      </c>
      <c r="I557" s="40">
        <f t="shared" si="304"/>
        <v>2.234</v>
      </c>
      <c r="J557" s="40">
        <v>1.45</v>
      </c>
      <c r="K557" s="40">
        <f t="shared" si="295"/>
        <v>1.826</v>
      </c>
      <c r="L557" s="40">
        <f t="shared" si="296"/>
        <v>1.826</v>
      </c>
      <c r="M557" s="40">
        <v>8</v>
      </c>
      <c r="N557" s="38">
        <f t="shared" si="297"/>
        <v>0.408</v>
      </c>
      <c r="O557" s="38">
        <v>8</v>
      </c>
      <c r="P557" s="38">
        <f>O557*0.051</f>
        <v>0.408</v>
      </c>
      <c r="Q557" s="37">
        <f t="shared" si="298"/>
        <v>120.83333333333333</v>
      </c>
      <c r="R557" s="37">
        <f t="shared" si="299"/>
        <v>152.16666666666666</v>
      </c>
      <c r="S557" s="37">
        <f t="shared" si="300"/>
        <v>152.16666666666666</v>
      </c>
      <c r="T557" s="37">
        <f t="shared" si="301"/>
        <v>0.3760000000000001</v>
      </c>
      <c r="U557" s="37">
        <f t="shared" si="302"/>
        <v>0</v>
      </c>
      <c r="V557" s="137">
        <f t="shared" si="303"/>
        <v>0</v>
      </c>
    </row>
    <row r="558" spans="1:22" ht="12.75">
      <c r="A558" s="164"/>
      <c r="B558" s="29">
        <v>123</v>
      </c>
      <c r="C558" s="96" t="s">
        <v>39</v>
      </c>
      <c r="D558" s="103">
        <v>3</v>
      </c>
      <c r="E558" s="40" t="s">
        <v>28</v>
      </c>
      <c r="F558" s="40">
        <v>125.41</v>
      </c>
      <c r="G558" s="40">
        <v>125.41</v>
      </c>
      <c r="H558" s="104">
        <v>0.79</v>
      </c>
      <c r="I558" s="37">
        <f t="shared" si="304"/>
        <v>0.79</v>
      </c>
      <c r="J558" s="39">
        <v>0.48</v>
      </c>
      <c r="K558" s="37">
        <f t="shared" si="295"/>
        <v>0.79</v>
      </c>
      <c r="L558" s="37">
        <f t="shared" si="296"/>
        <v>0.361</v>
      </c>
      <c r="M558" s="104">
        <v>0</v>
      </c>
      <c r="N558" s="38">
        <f>M558*0.05482</f>
        <v>0</v>
      </c>
      <c r="O558" s="104">
        <v>6.5</v>
      </c>
      <c r="P558" s="37">
        <f>O558*0.066</f>
        <v>0.42900000000000005</v>
      </c>
      <c r="Q558" s="39">
        <f t="shared" si="298"/>
        <v>160</v>
      </c>
      <c r="R558" s="39">
        <f t="shared" si="299"/>
        <v>263.3333333333333</v>
      </c>
      <c r="S558" s="39">
        <f t="shared" si="300"/>
        <v>120.33333333333333</v>
      </c>
      <c r="T558" s="37">
        <f t="shared" si="301"/>
        <v>-0.119</v>
      </c>
      <c r="U558" s="37">
        <f t="shared" si="302"/>
        <v>-0.42900000000000005</v>
      </c>
      <c r="V558" s="70">
        <f t="shared" si="303"/>
        <v>6.5</v>
      </c>
    </row>
    <row r="559" spans="1:22" ht="12.75">
      <c r="A559" s="164"/>
      <c r="B559" s="29">
        <v>124</v>
      </c>
      <c r="C559" s="96" t="s">
        <v>36</v>
      </c>
      <c r="D559" s="103">
        <v>30</v>
      </c>
      <c r="E559" s="40" t="s">
        <v>28</v>
      </c>
      <c r="F559" s="40">
        <v>2532.72</v>
      </c>
      <c r="G559" s="40">
        <v>2532.72</v>
      </c>
      <c r="H559" s="104">
        <v>10.13</v>
      </c>
      <c r="I559" s="37">
        <f t="shared" si="304"/>
        <v>10.13</v>
      </c>
      <c r="J559" s="39">
        <v>5</v>
      </c>
      <c r="K559" s="37">
        <f t="shared" si="295"/>
        <v>6.182960000000001</v>
      </c>
      <c r="L559" s="37">
        <f t="shared" si="296"/>
        <v>5.952167800000001</v>
      </c>
      <c r="M559" s="104">
        <v>72</v>
      </c>
      <c r="N559" s="38">
        <f>M559*0.05482</f>
        <v>3.94704</v>
      </c>
      <c r="O559" s="104">
        <v>76.21</v>
      </c>
      <c r="P559" s="37">
        <f>O559*0.05482</f>
        <v>4.1778322</v>
      </c>
      <c r="Q559" s="39">
        <f t="shared" si="298"/>
        <v>166.66666666666666</v>
      </c>
      <c r="R559" s="39">
        <f t="shared" si="299"/>
        <v>206.0986666666667</v>
      </c>
      <c r="S559" s="39">
        <f t="shared" si="300"/>
        <v>198.40559333333337</v>
      </c>
      <c r="T559" s="37">
        <f t="shared" si="301"/>
        <v>0.9521678000000007</v>
      </c>
      <c r="U559" s="37">
        <f t="shared" si="302"/>
        <v>-0.23079220000000022</v>
      </c>
      <c r="V559" s="70">
        <f t="shared" si="303"/>
        <v>4.209999999999994</v>
      </c>
    </row>
    <row r="560" spans="1:22" ht="12.75">
      <c r="A560" s="164"/>
      <c r="B560" s="29">
        <v>125</v>
      </c>
      <c r="C560" s="59" t="s">
        <v>518</v>
      </c>
      <c r="D560" s="40">
        <v>60</v>
      </c>
      <c r="E560" s="40">
        <v>1985</v>
      </c>
      <c r="F560" s="40">
        <v>3842.05</v>
      </c>
      <c r="G560" s="40">
        <v>3842.05</v>
      </c>
      <c r="H560" s="37">
        <v>18</v>
      </c>
      <c r="I560" s="37">
        <v>18</v>
      </c>
      <c r="J560" s="38">
        <v>8.361</v>
      </c>
      <c r="K560" s="93">
        <f aca="true" t="shared" si="306" ref="K560:K565">I560-N560</f>
        <v>9.979</v>
      </c>
      <c r="L560" s="93">
        <f>I560-P560</f>
        <v>11.818</v>
      </c>
      <c r="M560" s="39">
        <v>144</v>
      </c>
      <c r="N560" s="38">
        <v>8.021</v>
      </c>
      <c r="O560" s="39">
        <v>111</v>
      </c>
      <c r="P560" s="38">
        <v>6.182</v>
      </c>
      <c r="Q560" s="37">
        <f>J560/D560*1000</f>
        <v>139.35</v>
      </c>
      <c r="R560" s="37">
        <f>K560/D560*1000</f>
        <v>166.31666666666663</v>
      </c>
      <c r="S560" s="37">
        <f>L560/D560*1000</f>
        <v>196.96666666666664</v>
      </c>
      <c r="T560" s="93">
        <f>L560-J560</f>
        <v>3.456999999999999</v>
      </c>
      <c r="U560" s="38">
        <f>N560-P560</f>
        <v>1.8390000000000004</v>
      </c>
      <c r="V560" s="70">
        <f>O560-M560</f>
        <v>-33</v>
      </c>
    </row>
    <row r="561" spans="1:22" ht="12.75">
      <c r="A561" s="164"/>
      <c r="B561" s="29">
        <v>126</v>
      </c>
      <c r="C561" s="59" t="s">
        <v>270</v>
      </c>
      <c r="D561" s="40">
        <v>55</v>
      </c>
      <c r="E561" s="40">
        <v>1967</v>
      </c>
      <c r="F561" s="40">
        <v>2608.47</v>
      </c>
      <c r="G561" s="40">
        <v>2608.47</v>
      </c>
      <c r="H561" s="37">
        <v>16.5</v>
      </c>
      <c r="I561" s="37">
        <v>16.5</v>
      </c>
      <c r="J561" s="38">
        <v>8.8</v>
      </c>
      <c r="K561" s="93">
        <f t="shared" si="306"/>
        <v>12.323</v>
      </c>
      <c r="L561" s="93">
        <f>I561-P561</f>
        <v>12.545</v>
      </c>
      <c r="M561" s="39">
        <v>75</v>
      </c>
      <c r="N561" s="38">
        <v>4.177</v>
      </c>
      <c r="O561" s="39">
        <v>71</v>
      </c>
      <c r="P561" s="38">
        <v>3.955</v>
      </c>
      <c r="Q561" s="37">
        <f>J561/D561*1000</f>
        <v>160</v>
      </c>
      <c r="R561" s="37">
        <f>K561/D561*1000</f>
        <v>224.05454545454546</v>
      </c>
      <c r="S561" s="37">
        <f>L561/D561*1000</f>
        <v>228.0909090909091</v>
      </c>
      <c r="T561" s="93">
        <f>L561-J561</f>
        <v>3.744999999999999</v>
      </c>
      <c r="U561" s="38">
        <f>N561-P561</f>
        <v>0.22199999999999953</v>
      </c>
      <c r="V561" s="70">
        <f>O561-M561</f>
        <v>-4</v>
      </c>
    </row>
    <row r="562" spans="1:22" ht="12.75">
      <c r="A562" s="164"/>
      <c r="B562" s="29">
        <v>127</v>
      </c>
      <c r="C562" s="59" t="s">
        <v>519</v>
      </c>
      <c r="D562" s="40">
        <v>45</v>
      </c>
      <c r="E562" s="40">
        <v>1990</v>
      </c>
      <c r="F562" s="37">
        <v>2762.48</v>
      </c>
      <c r="G562" s="37">
        <v>2762.48</v>
      </c>
      <c r="H562" s="37">
        <v>12</v>
      </c>
      <c r="I562" s="37">
        <v>12</v>
      </c>
      <c r="J562" s="38">
        <v>4.8</v>
      </c>
      <c r="K562" s="93">
        <f t="shared" si="306"/>
        <v>6.931</v>
      </c>
      <c r="L562" s="93">
        <f>I562-P562</f>
        <v>8.714</v>
      </c>
      <c r="M562" s="39">
        <v>91</v>
      </c>
      <c r="N562" s="38">
        <v>5.069</v>
      </c>
      <c r="O562" s="39">
        <v>59</v>
      </c>
      <c r="P562" s="38">
        <v>3.286</v>
      </c>
      <c r="Q562" s="37">
        <f>J562/D562*1000</f>
        <v>106.66666666666666</v>
      </c>
      <c r="R562" s="37">
        <f>K562/D562*1000</f>
        <v>154.02222222222224</v>
      </c>
      <c r="S562" s="37">
        <f>L562/D562*1000</f>
        <v>193.64444444444445</v>
      </c>
      <c r="T562" s="93">
        <f>L562-J562</f>
        <v>3.9140000000000006</v>
      </c>
      <c r="U562" s="38">
        <f>N562-P562</f>
        <v>1.783</v>
      </c>
      <c r="V562" s="70">
        <f>O562-M562</f>
        <v>-32</v>
      </c>
    </row>
    <row r="563" spans="1:22" ht="12.75">
      <c r="A563" s="164"/>
      <c r="B563" s="29">
        <v>128</v>
      </c>
      <c r="C563" s="95" t="s">
        <v>527</v>
      </c>
      <c r="D563" s="50">
        <v>45</v>
      </c>
      <c r="E563" s="50">
        <v>1976</v>
      </c>
      <c r="F563" s="51">
        <v>2304</v>
      </c>
      <c r="G563" s="51">
        <v>2304</v>
      </c>
      <c r="H563" s="37">
        <v>12.271</v>
      </c>
      <c r="I563" s="37">
        <f>H563</f>
        <v>12.271</v>
      </c>
      <c r="J563" s="54">
        <v>7.2</v>
      </c>
      <c r="K563" s="37">
        <f t="shared" si="306"/>
        <v>9.364</v>
      </c>
      <c r="L563" s="37">
        <f aca="true" t="shared" si="307" ref="L563:L573">I563-P563</f>
        <v>9.364</v>
      </c>
      <c r="M563" s="37">
        <v>57</v>
      </c>
      <c r="N563" s="38">
        <f aca="true" t="shared" si="308" ref="N563:N593">M563*0.051</f>
        <v>2.907</v>
      </c>
      <c r="O563" s="39">
        <v>57</v>
      </c>
      <c r="P563" s="37">
        <f aca="true" t="shared" si="309" ref="P563:P593">O563*0.051</f>
        <v>2.907</v>
      </c>
      <c r="Q563" s="39">
        <f aca="true" t="shared" si="310" ref="Q563:Q573">J563*1000/D563</f>
        <v>160</v>
      </c>
      <c r="R563" s="39">
        <f aca="true" t="shared" si="311" ref="R563:R573">K563*1000/D563</f>
        <v>208.0888888888889</v>
      </c>
      <c r="S563" s="39">
        <f aca="true" t="shared" si="312" ref="S563:S573">L563*1000/D563</f>
        <v>208.0888888888889</v>
      </c>
      <c r="T563" s="37">
        <f aca="true" t="shared" si="313" ref="T563:T573">L563-J563</f>
        <v>2.1640000000000006</v>
      </c>
      <c r="U563" s="37">
        <f aca="true" t="shared" si="314" ref="U563:U573">N563-P563</f>
        <v>0</v>
      </c>
      <c r="V563" s="70">
        <f aca="true" t="shared" si="315" ref="V563:V573">O563-M563</f>
        <v>0</v>
      </c>
    </row>
    <row r="564" spans="1:22" ht="12.75">
      <c r="A564" s="164"/>
      <c r="B564" s="29">
        <v>129</v>
      </c>
      <c r="C564" s="95" t="s">
        <v>525</v>
      </c>
      <c r="D564" s="50">
        <v>40</v>
      </c>
      <c r="E564" s="50">
        <v>1989</v>
      </c>
      <c r="F564" s="51">
        <v>2207.5</v>
      </c>
      <c r="G564" s="51">
        <v>2207.95</v>
      </c>
      <c r="H564" s="37">
        <v>10.568</v>
      </c>
      <c r="I564" s="37">
        <f>H564</f>
        <v>10.568</v>
      </c>
      <c r="J564" s="54">
        <v>6.4</v>
      </c>
      <c r="K564" s="37">
        <f t="shared" si="306"/>
        <v>7.406</v>
      </c>
      <c r="L564" s="37">
        <f t="shared" si="307"/>
        <v>8.349499999999999</v>
      </c>
      <c r="M564" s="37">
        <v>62</v>
      </c>
      <c r="N564" s="38">
        <f t="shared" si="308"/>
        <v>3.162</v>
      </c>
      <c r="O564" s="39">
        <v>43.5</v>
      </c>
      <c r="P564" s="37">
        <f t="shared" si="309"/>
        <v>2.2184999999999997</v>
      </c>
      <c r="Q564" s="39">
        <f t="shared" si="310"/>
        <v>160</v>
      </c>
      <c r="R564" s="39">
        <f t="shared" si="311"/>
        <v>185.15</v>
      </c>
      <c r="S564" s="39">
        <f t="shared" si="312"/>
        <v>208.73749999999995</v>
      </c>
      <c r="T564" s="37">
        <f t="shared" si="313"/>
        <v>1.9494999999999987</v>
      </c>
      <c r="U564" s="37">
        <f t="shared" si="314"/>
        <v>0.9435000000000002</v>
      </c>
      <c r="V564" s="70">
        <f t="shared" si="315"/>
        <v>-18.5</v>
      </c>
    </row>
    <row r="565" spans="1:22" ht="12.75">
      <c r="A565" s="164"/>
      <c r="B565" s="29">
        <v>130</v>
      </c>
      <c r="C565" s="59" t="s">
        <v>528</v>
      </c>
      <c r="D565" s="40">
        <v>8</v>
      </c>
      <c r="E565" s="40">
        <v>1960</v>
      </c>
      <c r="F565" s="40">
        <v>365.71</v>
      </c>
      <c r="G565" s="40">
        <v>365.71</v>
      </c>
      <c r="H565" s="38">
        <v>2.681</v>
      </c>
      <c r="I565" s="37">
        <f>H565</f>
        <v>2.681</v>
      </c>
      <c r="J565" s="37">
        <v>1.916</v>
      </c>
      <c r="K565" s="37">
        <f t="shared" si="306"/>
        <v>2.426</v>
      </c>
      <c r="L565" s="37">
        <f t="shared" si="307"/>
        <v>2.528</v>
      </c>
      <c r="M565" s="37">
        <v>5</v>
      </c>
      <c r="N565" s="38">
        <f t="shared" si="308"/>
        <v>0.255</v>
      </c>
      <c r="O565" s="38">
        <v>3</v>
      </c>
      <c r="P565" s="37">
        <f t="shared" si="309"/>
        <v>0.153</v>
      </c>
      <c r="Q565" s="39">
        <f t="shared" si="310"/>
        <v>239.5</v>
      </c>
      <c r="R565" s="39">
        <f t="shared" si="311"/>
        <v>303.25</v>
      </c>
      <c r="S565" s="39">
        <f t="shared" si="312"/>
        <v>316</v>
      </c>
      <c r="T565" s="37">
        <f t="shared" si="313"/>
        <v>0.6120000000000001</v>
      </c>
      <c r="U565" s="37">
        <f t="shared" si="314"/>
        <v>0.10200000000000001</v>
      </c>
      <c r="V565" s="70">
        <f t="shared" si="315"/>
        <v>-2</v>
      </c>
    </row>
    <row r="566" spans="1:22" ht="12.75">
      <c r="A566" s="164"/>
      <c r="B566" s="29">
        <v>131</v>
      </c>
      <c r="C566" s="95" t="s">
        <v>542</v>
      </c>
      <c r="D566" s="50">
        <v>4</v>
      </c>
      <c r="E566" s="50" t="s">
        <v>28</v>
      </c>
      <c r="F566" s="51">
        <v>193.31</v>
      </c>
      <c r="G566" s="51">
        <v>193.31</v>
      </c>
      <c r="H566" s="38">
        <v>1.804</v>
      </c>
      <c r="I566" s="37">
        <f aca="true" t="shared" si="316" ref="I566:I606">H566</f>
        <v>1.804</v>
      </c>
      <c r="J566" s="54">
        <v>0.64</v>
      </c>
      <c r="K566" s="37">
        <f aca="true" t="shared" si="317" ref="K566:K573">I566-N566</f>
        <v>1.3450000000000002</v>
      </c>
      <c r="L566" s="37">
        <f t="shared" si="307"/>
        <v>1.09</v>
      </c>
      <c r="M566" s="37">
        <v>9</v>
      </c>
      <c r="N566" s="38">
        <f t="shared" si="308"/>
        <v>0.45899999999999996</v>
      </c>
      <c r="O566" s="38">
        <v>14</v>
      </c>
      <c r="P566" s="37">
        <f t="shared" si="309"/>
        <v>0.714</v>
      </c>
      <c r="Q566" s="39">
        <f t="shared" si="310"/>
        <v>160</v>
      </c>
      <c r="R566" s="39">
        <f t="shared" si="311"/>
        <v>336.25000000000006</v>
      </c>
      <c r="S566" s="39">
        <f t="shared" si="312"/>
        <v>272.5</v>
      </c>
      <c r="T566" s="37">
        <f t="shared" si="313"/>
        <v>0.45000000000000007</v>
      </c>
      <c r="U566" s="37">
        <f t="shared" si="314"/>
        <v>-0.255</v>
      </c>
      <c r="V566" s="70">
        <f t="shared" si="315"/>
        <v>5</v>
      </c>
    </row>
    <row r="567" spans="1:22" ht="12.75">
      <c r="A567" s="164"/>
      <c r="B567" s="29">
        <v>132</v>
      </c>
      <c r="C567" s="59" t="s">
        <v>543</v>
      </c>
      <c r="D567" s="40">
        <v>11</v>
      </c>
      <c r="E567" s="40" t="s">
        <v>529</v>
      </c>
      <c r="F567" s="37">
        <v>563.82</v>
      </c>
      <c r="G567" s="37">
        <v>424.14</v>
      </c>
      <c r="H567" s="38">
        <v>3.826</v>
      </c>
      <c r="I567" s="37">
        <f t="shared" si="316"/>
        <v>3.826</v>
      </c>
      <c r="J567" s="38">
        <v>1.728</v>
      </c>
      <c r="K567" s="37">
        <f t="shared" si="317"/>
        <v>2.9080000000000004</v>
      </c>
      <c r="L567" s="37">
        <f t="shared" si="307"/>
        <v>3.05845</v>
      </c>
      <c r="M567" s="37">
        <v>18</v>
      </c>
      <c r="N567" s="38">
        <f t="shared" si="308"/>
        <v>0.9179999999999999</v>
      </c>
      <c r="O567" s="38">
        <v>15.05</v>
      </c>
      <c r="P567" s="37">
        <f t="shared" si="309"/>
        <v>0.76755</v>
      </c>
      <c r="Q567" s="39">
        <f t="shared" si="310"/>
        <v>157.0909090909091</v>
      </c>
      <c r="R567" s="39">
        <f t="shared" si="311"/>
        <v>264.36363636363643</v>
      </c>
      <c r="S567" s="39">
        <f t="shared" si="312"/>
        <v>278.0409090909091</v>
      </c>
      <c r="T567" s="37">
        <f t="shared" si="313"/>
        <v>1.3304500000000001</v>
      </c>
      <c r="U567" s="37">
        <f t="shared" si="314"/>
        <v>0.15044999999999997</v>
      </c>
      <c r="V567" s="70">
        <f t="shared" si="315"/>
        <v>-2.9499999999999993</v>
      </c>
    </row>
    <row r="568" spans="1:22" ht="12.75">
      <c r="A568" s="164"/>
      <c r="B568" s="29">
        <v>133</v>
      </c>
      <c r="C568" s="59" t="s">
        <v>544</v>
      </c>
      <c r="D568" s="40">
        <v>4</v>
      </c>
      <c r="E568" s="40" t="s">
        <v>529</v>
      </c>
      <c r="F568" s="37">
        <v>571.25</v>
      </c>
      <c r="G568" s="37">
        <v>286.04</v>
      </c>
      <c r="H568" s="38">
        <v>1.303</v>
      </c>
      <c r="I568" s="37">
        <f t="shared" si="316"/>
        <v>1.303</v>
      </c>
      <c r="J568" s="38">
        <v>0.64</v>
      </c>
      <c r="K568" s="37">
        <f t="shared" si="317"/>
        <v>1.15</v>
      </c>
      <c r="L568" s="37">
        <f t="shared" si="307"/>
        <v>1.1398</v>
      </c>
      <c r="M568" s="37">
        <v>3</v>
      </c>
      <c r="N568" s="38">
        <f t="shared" si="308"/>
        <v>0.153</v>
      </c>
      <c r="O568" s="38">
        <v>3.2</v>
      </c>
      <c r="P568" s="37">
        <f t="shared" si="309"/>
        <v>0.1632</v>
      </c>
      <c r="Q568" s="39">
        <f t="shared" si="310"/>
        <v>160</v>
      </c>
      <c r="R568" s="39">
        <f t="shared" si="311"/>
        <v>287.5</v>
      </c>
      <c r="S568" s="39">
        <f t="shared" si="312"/>
        <v>284.95</v>
      </c>
      <c r="T568" s="37">
        <f t="shared" si="313"/>
        <v>0.4997999999999999</v>
      </c>
      <c r="U568" s="37">
        <f t="shared" si="314"/>
        <v>-0.010200000000000015</v>
      </c>
      <c r="V568" s="70">
        <f t="shared" si="315"/>
        <v>0.20000000000000018</v>
      </c>
    </row>
    <row r="569" spans="1:22" ht="12.75">
      <c r="A569" s="164"/>
      <c r="B569" s="29">
        <v>134</v>
      </c>
      <c r="C569" s="59" t="s">
        <v>545</v>
      </c>
      <c r="D569" s="40">
        <v>3</v>
      </c>
      <c r="E569" s="40" t="s">
        <v>529</v>
      </c>
      <c r="F569" s="37">
        <v>167.31</v>
      </c>
      <c r="G569" s="37">
        <v>167.31</v>
      </c>
      <c r="H569" s="38">
        <v>1.069</v>
      </c>
      <c r="I569" s="37">
        <f t="shared" si="316"/>
        <v>1.069</v>
      </c>
      <c r="J569" s="38">
        <v>0.48</v>
      </c>
      <c r="K569" s="37">
        <f t="shared" si="317"/>
        <v>0.814</v>
      </c>
      <c r="L569" s="37">
        <f t="shared" si="307"/>
        <v>0.9057999999999999</v>
      </c>
      <c r="M569" s="37">
        <v>5</v>
      </c>
      <c r="N569" s="38">
        <f t="shared" si="308"/>
        <v>0.255</v>
      </c>
      <c r="O569" s="38">
        <v>3.2</v>
      </c>
      <c r="P569" s="37">
        <f t="shared" si="309"/>
        <v>0.1632</v>
      </c>
      <c r="Q569" s="39">
        <f t="shared" si="310"/>
        <v>160</v>
      </c>
      <c r="R569" s="39">
        <f t="shared" si="311"/>
        <v>271.3333333333333</v>
      </c>
      <c r="S569" s="39">
        <f t="shared" si="312"/>
        <v>301.93333333333334</v>
      </c>
      <c r="T569" s="37">
        <f t="shared" si="313"/>
        <v>0.42579999999999996</v>
      </c>
      <c r="U569" s="37">
        <f t="shared" si="314"/>
        <v>0.09179999999999999</v>
      </c>
      <c r="V569" s="70">
        <f t="shared" si="315"/>
        <v>-1.7999999999999998</v>
      </c>
    </row>
    <row r="570" spans="1:22" ht="12.75">
      <c r="A570" s="164"/>
      <c r="B570" s="29">
        <v>135</v>
      </c>
      <c r="C570" s="59" t="s">
        <v>538</v>
      </c>
      <c r="D570" s="40">
        <v>20</v>
      </c>
      <c r="E570" s="40" t="s">
        <v>529</v>
      </c>
      <c r="F570" s="37">
        <v>962.36</v>
      </c>
      <c r="G570" s="37">
        <v>962.36</v>
      </c>
      <c r="H570" s="38">
        <v>5.999</v>
      </c>
      <c r="I570" s="37">
        <f t="shared" si="316"/>
        <v>5.999</v>
      </c>
      <c r="J570" s="38">
        <v>3.168</v>
      </c>
      <c r="K570" s="37">
        <f t="shared" si="317"/>
        <v>4.7749999999999995</v>
      </c>
      <c r="L570" s="37">
        <f t="shared" si="307"/>
        <v>5.244199999999999</v>
      </c>
      <c r="M570" s="37">
        <v>24</v>
      </c>
      <c r="N570" s="38">
        <f t="shared" si="308"/>
        <v>1.224</v>
      </c>
      <c r="O570" s="38">
        <v>14.8</v>
      </c>
      <c r="P570" s="37">
        <f t="shared" si="309"/>
        <v>0.7548</v>
      </c>
      <c r="Q570" s="39">
        <f t="shared" si="310"/>
        <v>158.4</v>
      </c>
      <c r="R570" s="39">
        <f t="shared" si="311"/>
        <v>238.74999999999994</v>
      </c>
      <c r="S570" s="39">
        <f t="shared" si="312"/>
        <v>262.2099999999999</v>
      </c>
      <c r="T570" s="37">
        <f t="shared" si="313"/>
        <v>2.076199999999999</v>
      </c>
      <c r="U570" s="37">
        <f t="shared" si="314"/>
        <v>0.46919999999999995</v>
      </c>
      <c r="V570" s="70">
        <f t="shared" si="315"/>
        <v>-9.2</v>
      </c>
    </row>
    <row r="571" spans="1:22" ht="12.75">
      <c r="A571" s="164"/>
      <c r="B571" s="29">
        <v>136</v>
      </c>
      <c r="C571" s="59" t="s">
        <v>546</v>
      </c>
      <c r="D571" s="40">
        <v>10</v>
      </c>
      <c r="E571" s="40" t="s">
        <v>529</v>
      </c>
      <c r="F571" s="37">
        <v>633.69</v>
      </c>
      <c r="G571" s="37">
        <v>486.2</v>
      </c>
      <c r="H571" s="38">
        <v>3.267</v>
      </c>
      <c r="I571" s="37">
        <f t="shared" si="316"/>
        <v>3.267</v>
      </c>
      <c r="J571" s="38">
        <v>1.6</v>
      </c>
      <c r="K571" s="37">
        <f t="shared" si="317"/>
        <v>2.349</v>
      </c>
      <c r="L571" s="37">
        <f t="shared" si="307"/>
        <v>2.79015</v>
      </c>
      <c r="M571" s="37">
        <v>18</v>
      </c>
      <c r="N571" s="38">
        <f t="shared" si="308"/>
        <v>0.9179999999999999</v>
      </c>
      <c r="O571" s="38">
        <v>9.35</v>
      </c>
      <c r="P571" s="37">
        <f t="shared" si="309"/>
        <v>0.47684999999999994</v>
      </c>
      <c r="Q571" s="39">
        <f t="shared" si="310"/>
        <v>160</v>
      </c>
      <c r="R571" s="39">
        <f t="shared" si="311"/>
        <v>234.9</v>
      </c>
      <c r="S571" s="39">
        <f t="shared" si="312"/>
        <v>279.015</v>
      </c>
      <c r="T571" s="37">
        <f t="shared" si="313"/>
        <v>1.19015</v>
      </c>
      <c r="U571" s="37">
        <f t="shared" si="314"/>
        <v>0.44115</v>
      </c>
      <c r="V571" s="70">
        <f t="shared" si="315"/>
        <v>-8.65</v>
      </c>
    </row>
    <row r="572" spans="1:22" ht="12.75">
      <c r="A572" s="164"/>
      <c r="B572" s="29">
        <v>137</v>
      </c>
      <c r="C572" s="59" t="s">
        <v>547</v>
      </c>
      <c r="D572" s="40">
        <v>5</v>
      </c>
      <c r="E572" s="40" t="s">
        <v>529</v>
      </c>
      <c r="F572" s="37">
        <v>301.55</v>
      </c>
      <c r="G572" s="37">
        <v>250</v>
      </c>
      <c r="H572" s="38">
        <v>1.186</v>
      </c>
      <c r="I572" s="37">
        <f t="shared" si="316"/>
        <v>1.186</v>
      </c>
      <c r="J572" s="38">
        <v>0.8</v>
      </c>
      <c r="K572" s="37">
        <f t="shared" si="317"/>
        <v>1.135</v>
      </c>
      <c r="L572" s="37">
        <f t="shared" si="307"/>
        <v>1.1554</v>
      </c>
      <c r="M572" s="37">
        <v>1</v>
      </c>
      <c r="N572" s="38">
        <f t="shared" si="308"/>
        <v>0.051</v>
      </c>
      <c r="O572" s="38">
        <v>0.6</v>
      </c>
      <c r="P572" s="37">
        <f t="shared" si="309"/>
        <v>0.030599999999999995</v>
      </c>
      <c r="Q572" s="39">
        <f t="shared" si="310"/>
        <v>160</v>
      </c>
      <c r="R572" s="39">
        <f t="shared" si="311"/>
        <v>227</v>
      </c>
      <c r="S572" s="39">
        <f t="shared" si="312"/>
        <v>231.08</v>
      </c>
      <c r="T572" s="37">
        <f t="shared" si="313"/>
        <v>0.35539999999999994</v>
      </c>
      <c r="U572" s="37">
        <f t="shared" si="314"/>
        <v>0.0204</v>
      </c>
      <c r="V572" s="70">
        <f t="shared" si="315"/>
        <v>-0.4</v>
      </c>
    </row>
    <row r="573" spans="1:22" ht="12.75">
      <c r="A573" s="164"/>
      <c r="B573" s="29">
        <v>138</v>
      </c>
      <c r="C573" s="59" t="s">
        <v>273</v>
      </c>
      <c r="D573" s="40">
        <v>33</v>
      </c>
      <c r="E573" s="40" t="s">
        <v>529</v>
      </c>
      <c r="F573" s="39">
        <v>1302.14</v>
      </c>
      <c r="G573" s="39">
        <v>1302.14</v>
      </c>
      <c r="H573" s="38">
        <v>10.881</v>
      </c>
      <c r="I573" s="37">
        <f t="shared" si="316"/>
        <v>10.881</v>
      </c>
      <c r="J573" s="38">
        <v>5.28</v>
      </c>
      <c r="K573" s="37">
        <f t="shared" si="317"/>
        <v>7.617000000000001</v>
      </c>
      <c r="L573" s="37">
        <f t="shared" si="307"/>
        <v>8.579472</v>
      </c>
      <c r="M573" s="37">
        <v>64</v>
      </c>
      <c r="N573" s="38">
        <f t="shared" si="308"/>
        <v>3.264</v>
      </c>
      <c r="O573" s="38">
        <v>45.128</v>
      </c>
      <c r="P573" s="37">
        <f t="shared" si="309"/>
        <v>2.301528</v>
      </c>
      <c r="Q573" s="39">
        <f t="shared" si="310"/>
        <v>160</v>
      </c>
      <c r="R573" s="39">
        <f t="shared" si="311"/>
        <v>230.81818181818184</v>
      </c>
      <c r="S573" s="39">
        <f t="shared" si="312"/>
        <v>259.98400000000004</v>
      </c>
      <c r="T573" s="37">
        <f t="shared" si="313"/>
        <v>3.2994720000000006</v>
      </c>
      <c r="U573" s="37">
        <f t="shared" si="314"/>
        <v>0.962472</v>
      </c>
      <c r="V573" s="70">
        <f t="shared" si="315"/>
        <v>-18.872</v>
      </c>
    </row>
    <row r="574" spans="1:22" ht="12.75">
      <c r="A574" s="164"/>
      <c r="B574" s="29">
        <v>139</v>
      </c>
      <c r="C574" s="59" t="s">
        <v>578</v>
      </c>
      <c r="D574" s="40">
        <v>6</v>
      </c>
      <c r="E574" s="40">
        <v>1932</v>
      </c>
      <c r="F574" s="37">
        <v>609.71</v>
      </c>
      <c r="G574" s="37">
        <v>468.93</v>
      </c>
      <c r="H574" s="38">
        <v>1.446</v>
      </c>
      <c r="I574" s="38">
        <f t="shared" si="316"/>
        <v>1.446</v>
      </c>
      <c r="J574" s="38">
        <v>0.96</v>
      </c>
      <c r="K574" s="38">
        <f>I574-N574</f>
        <v>1.089</v>
      </c>
      <c r="L574" s="38">
        <f>I574-P574</f>
        <v>1.0941</v>
      </c>
      <c r="M574" s="37">
        <v>7</v>
      </c>
      <c r="N574" s="38">
        <f t="shared" si="308"/>
        <v>0.357</v>
      </c>
      <c r="O574" s="37">
        <v>6.9</v>
      </c>
      <c r="P574" s="38">
        <f t="shared" si="309"/>
        <v>0.3519</v>
      </c>
      <c r="Q574" s="37">
        <f>J574*1000/D574</f>
        <v>160</v>
      </c>
      <c r="R574" s="37">
        <f>K574*1000/D574</f>
        <v>181.5</v>
      </c>
      <c r="S574" s="37">
        <f>L574*1000/D574</f>
        <v>182.35000000000002</v>
      </c>
      <c r="T574" s="38">
        <f>L574-J574</f>
        <v>0.1341000000000001</v>
      </c>
      <c r="U574" s="38">
        <f>N574-P574</f>
        <v>0.005099999999999993</v>
      </c>
      <c r="V574" s="137">
        <f>O574-M574</f>
        <v>-0.09999999999999964</v>
      </c>
    </row>
    <row r="575" spans="1:22" ht="12.75">
      <c r="A575" s="164"/>
      <c r="B575" s="29">
        <v>140</v>
      </c>
      <c r="C575" s="96" t="s">
        <v>579</v>
      </c>
      <c r="D575" s="40">
        <v>30</v>
      </c>
      <c r="E575" s="40">
        <v>1993</v>
      </c>
      <c r="F575" s="37">
        <v>1920.45</v>
      </c>
      <c r="G575" s="37">
        <v>1920.45</v>
      </c>
      <c r="H575" s="38">
        <v>9.081</v>
      </c>
      <c r="I575" s="38">
        <f t="shared" si="316"/>
        <v>9.081</v>
      </c>
      <c r="J575" s="38">
        <v>4.8</v>
      </c>
      <c r="K575" s="38">
        <f>I575-N575</f>
        <v>5.561999999999999</v>
      </c>
      <c r="L575" s="38">
        <f>I575-P575</f>
        <v>5.6844</v>
      </c>
      <c r="M575" s="37">
        <v>69</v>
      </c>
      <c r="N575" s="38">
        <f t="shared" si="308"/>
        <v>3.5189999999999997</v>
      </c>
      <c r="O575" s="37">
        <v>66.6</v>
      </c>
      <c r="P575" s="38">
        <f t="shared" si="309"/>
        <v>3.3965999999999994</v>
      </c>
      <c r="Q575" s="37">
        <f>J575*1000/D575</f>
        <v>160</v>
      </c>
      <c r="R575" s="37">
        <f>K575*1000/D575</f>
        <v>185.39999999999998</v>
      </c>
      <c r="S575" s="37">
        <f>L575*1000/D575</f>
        <v>189.48000000000002</v>
      </c>
      <c r="T575" s="38">
        <f>L575-J575</f>
        <v>0.8844000000000003</v>
      </c>
      <c r="U575" s="38">
        <f>N575-P575</f>
        <v>0.12240000000000029</v>
      </c>
      <c r="V575" s="137">
        <f>O575-M575</f>
        <v>-2.4000000000000057</v>
      </c>
    </row>
    <row r="576" spans="1:22" ht="12.75">
      <c r="A576" s="164"/>
      <c r="B576" s="29">
        <v>141</v>
      </c>
      <c r="C576" s="59" t="s">
        <v>580</v>
      </c>
      <c r="D576" s="40">
        <v>12</v>
      </c>
      <c r="E576" s="40">
        <v>1954</v>
      </c>
      <c r="F576" s="37">
        <v>562.44</v>
      </c>
      <c r="G576" s="37">
        <v>562.44</v>
      </c>
      <c r="H576" s="38">
        <v>4.083</v>
      </c>
      <c r="I576" s="38">
        <f t="shared" si="316"/>
        <v>4.083</v>
      </c>
      <c r="J576" s="38">
        <v>1.92</v>
      </c>
      <c r="K576" s="38">
        <f aca="true" t="shared" si="318" ref="K576:K581">I576-N576</f>
        <v>2.2536300000000002</v>
      </c>
      <c r="L576" s="38">
        <f aca="true" t="shared" si="319" ref="L576:L581">I576-P576</f>
        <v>2.4622200000000003</v>
      </c>
      <c r="M576" s="37">
        <v>35.87</v>
      </c>
      <c r="N576" s="38">
        <f t="shared" si="308"/>
        <v>1.8293699999999997</v>
      </c>
      <c r="O576" s="37">
        <v>31.78</v>
      </c>
      <c r="P576" s="38">
        <f t="shared" si="309"/>
        <v>1.6207799999999999</v>
      </c>
      <c r="Q576" s="37">
        <f aca="true" t="shared" si="320" ref="Q576:Q581">J576*1000/D576</f>
        <v>160</v>
      </c>
      <c r="R576" s="37">
        <f aca="true" t="shared" si="321" ref="R576:R581">K576*1000/D576</f>
        <v>187.8025</v>
      </c>
      <c r="S576" s="37">
        <f aca="true" t="shared" si="322" ref="S576:S581">L576*1000/D576</f>
        <v>205.18500000000003</v>
      </c>
      <c r="T576" s="38">
        <f aca="true" t="shared" si="323" ref="T576:T581">L576-J576</f>
        <v>0.5422200000000004</v>
      </c>
      <c r="U576" s="38">
        <f aca="true" t="shared" si="324" ref="U576:U581">N576-P576</f>
        <v>0.20858999999999983</v>
      </c>
      <c r="V576" s="137">
        <f aca="true" t="shared" si="325" ref="V576:V581">O576-M576</f>
        <v>-4.089999999999996</v>
      </c>
    </row>
    <row r="577" spans="1:22" ht="12.75">
      <c r="A577" s="164"/>
      <c r="B577" s="29">
        <v>142</v>
      </c>
      <c r="C577" s="59" t="s">
        <v>581</v>
      </c>
      <c r="D577" s="40">
        <v>39</v>
      </c>
      <c r="E577" s="40">
        <v>1978</v>
      </c>
      <c r="F577" s="37">
        <v>2346.87</v>
      </c>
      <c r="G577" s="37">
        <v>2098.19</v>
      </c>
      <c r="H577" s="38">
        <v>10.997</v>
      </c>
      <c r="I577" s="38">
        <f t="shared" si="316"/>
        <v>10.997</v>
      </c>
      <c r="J577" s="38">
        <v>6.24</v>
      </c>
      <c r="K577" s="38">
        <f t="shared" si="318"/>
        <v>7.478</v>
      </c>
      <c r="L577" s="38">
        <f t="shared" si="319"/>
        <v>8.32919</v>
      </c>
      <c r="M577" s="37">
        <v>69</v>
      </c>
      <c r="N577" s="38">
        <f t="shared" si="308"/>
        <v>3.5189999999999997</v>
      </c>
      <c r="O577" s="37">
        <v>52.31</v>
      </c>
      <c r="P577" s="38">
        <f t="shared" si="309"/>
        <v>2.66781</v>
      </c>
      <c r="Q577" s="37">
        <f t="shared" si="320"/>
        <v>160</v>
      </c>
      <c r="R577" s="37">
        <f t="shared" si="321"/>
        <v>191.74358974358975</v>
      </c>
      <c r="S577" s="37">
        <f t="shared" si="322"/>
        <v>213.56897435897437</v>
      </c>
      <c r="T577" s="38">
        <f t="shared" si="323"/>
        <v>2.0891900000000003</v>
      </c>
      <c r="U577" s="38">
        <f t="shared" si="324"/>
        <v>0.8511899999999999</v>
      </c>
      <c r="V577" s="137">
        <f t="shared" si="325"/>
        <v>-16.689999999999998</v>
      </c>
    </row>
    <row r="578" spans="1:22" ht="12.75">
      <c r="A578" s="164"/>
      <c r="B578" s="29">
        <v>143</v>
      </c>
      <c r="C578" s="59" t="s">
        <v>582</v>
      </c>
      <c r="D578" s="40">
        <v>36</v>
      </c>
      <c r="E578" s="40">
        <v>1974</v>
      </c>
      <c r="F578" s="37">
        <v>2322.51</v>
      </c>
      <c r="G578" s="37">
        <v>2103.21</v>
      </c>
      <c r="H578" s="38">
        <v>9.765</v>
      </c>
      <c r="I578" s="38">
        <f t="shared" si="316"/>
        <v>9.765</v>
      </c>
      <c r="J578" s="38">
        <v>5.76</v>
      </c>
      <c r="K578" s="38">
        <f>I578-N578</f>
        <v>7.266000000000001</v>
      </c>
      <c r="L578" s="38">
        <f>I578-P578</f>
        <v>7.466940000000001</v>
      </c>
      <c r="M578" s="37">
        <v>49</v>
      </c>
      <c r="N578" s="38">
        <f t="shared" si="308"/>
        <v>2.4989999999999997</v>
      </c>
      <c r="O578" s="37">
        <v>45.06</v>
      </c>
      <c r="P578" s="38">
        <f t="shared" si="309"/>
        <v>2.29806</v>
      </c>
      <c r="Q578" s="37">
        <f>J578*1000/D578</f>
        <v>160</v>
      </c>
      <c r="R578" s="37">
        <f>K578*1000/D578</f>
        <v>201.83333333333337</v>
      </c>
      <c r="S578" s="37">
        <f>L578*1000/D578</f>
        <v>207.41500000000005</v>
      </c>
      <c r="T578" s="38">
        <f>L578-J578</f>
        <v>1.7069400000000012</v>
      </c>
      <c r="U578" s="38">
        <f>N578-P578</f>
        <v>0.20093999999999967</v>
      </c>
      <c r="V578" s="137">
        <f>O578-M578</f>
        <v>-3.9399999999999977</v>
      </c>
    </row>
    <row r="579" spans="1:22" ht="12.75">
      <c r="A579" s="164"/>
      <c r="B579" s="29">
        <v>144</v>
      </c>
      <c r="C579" s="59" t="s">
        <v>583</v>
      </c>
      <c r="D579" s="40">
        <v>64</v>
      </c>
      <c r="E579" s="40">
        <v>1986</v>
      </c>
      <c r="F579" s="37">
        <v>4545.88</v>
      </c>
      <c r="G579" s="37">
        <v>4545.88</v>
      </c>
      <c r="H579" s="38">
        <v>19.06</v>
      </c>
      <c r="I579" s="38">
        <f t="shared" si="316"/>
        <v>19.06</v>
      </c>
      <c r="J579" s="38">
        <v>10.24</v>
      </c>
      <c r="K579" s="38">
        <f>I579-N579</f>
        <v>13.143999999999998</v>
      </c>
      <c r="L579" s="38">
        <f>I579-P579</f>
        <v>13.084329999999998</v>
      </c>
      <c r="M579" s="37">
        <v>116</v>
      </c>
      <c r="N579" s="38">
        <f t="shared" si="308"/>
        <v>5.9159999999999995</v>
      </c>
      <c r="O579" s="37">
        <v>117.17</v>
      </c>
      <c r="P579" s="38">
        <f t="shared" si="309"/>
        <v>5.97567</v>
      </c>
      <c r="Q579" s="37">
        <f>J579*1000/D579</f>
        <v>160</v>
      </c>
      <c r="R579" s="37">
        <f>K579*1000/D579</f>
        <v>205.37499999999997</v>
      </c>
      <c r="S579" s="37">
        <f>L579*1000/D579</f>
        <v>204.44265624999997</v>
      </c>
      <c r="T579" s="38">
        <f>L579-J579</f>
        <v>2.8443299999999976</v>
      </c>
      <c r="U579" s="38">
        <f>N579-P579</f>
        <v>-0.059670000000000556</v>
      </c>
      <c r="V579" s="137">
        <f>O579-M579</f>
        <v>1.1700000000000017</v>
      </c>
    </row>
    <row r="580" spans="1:22" ht="12.75">
      <c r="A580" s="164"/>
      <c r="B580" s="29">
        <v>145</v>
      </c>
      <c r="C580" s="59" t="s">
        <v>584</v>
      </c>
      <c r="D580" s="40">
        <v>9</v>
      </c>
      <c r="E580" s="40">
        <v>1936</v>
      </c>
      <c r="F580" s="37">
        <v>825.51</v>
      </c>
      <c r="G580" s="37">
        <v>597.02</v>
      </c>
      <c r="H580" s="38">
        <v>2.324</v>
      </c>
      <c r="I580" s="38">
        <f t="shared" si="316"/>
        <v>2.324</v>
      </c>
      <c r="J580" s="38">
        <v>1.44</v>
      </c>
      <c r="K580" s="38">
        <f t="shared" si="318"/>
        <v>1.916</v>
      </c>
      <c r="L580" s="38">
        <f t="shared" si="319"/>
        <v>2.0435</v>
      </c>
      <c r="M580" s="37">
        <v>8</v>
      </c>
      <c r="N580" s="38">
        <f t="shared" si="308"/>
        <v>0.408</v>
      </c>
      <c r="O580" s="37">
        <v>5.5</v>
      </c>
      <c r="P580" s="38">
        <f t="shared" si="309"/>
        <v>0.28049999999999997</v>
      </c>
      <c r="Q580" s="37">
        <f t="shared" si="320"/>
        <v>160</v>
      </c>
      <c r="R580" s="37">
        <f t="shared" si="321"/>
        <v>212.88888888888889</v>
      </c>
      <c r="S580" s="37">
        <f t="shared" si="322"/>
        <v>227.05555555555554</v>
      </c>
      <c r="T580" s="38">
        <f t="shared" si="323"/>
        <v>0.6034999999999999</v>
      </c>
      <c r="U580" s="38">
        <f t="shared" si="324"/>
        <v>0.1275</v>
      </c>
      <c r="V580" s="137">
        <f t="shared" si="325"/>
        <v>-2.5</v>
      </c>
    </row>
    <row r="581" spans="1:22" ht="12.75">
      <c r="A581" s="164"/>
      <c r="B581" s="29">
        <v>146</v>
      </c>
      <c r="C581" s="59" t="s">
        <v>585</v>
      </c>
      <c r="D581" s="40">
        <v>17</v>
      </c>
      <c r="E581" s="40">
        <v>1959</v>
      </c>
      <c r="F581" s="37">
        <v>1155.51</v>
      </c>
      <c r="G581" s="37">
        <v>967.72</v>
      </c>
      <c r="H581" s="38">
        <v>5.5</v>
      </c>
      <c r="I581" s="38">
        <f t="shared" si="316"/>
        <v>5.5</v>
      </c>
      <c r="J581" s="38">
        <v>2.72</v>
      </c>
      <c r="K581" s="38">
        <f t="shared" si="318"/>
        <v>4.072</v>
      </c>
      <c r="L581" s="38">
        <f t="shared" si="319"/>
        <v>4.10362</v>
      </c>
      <c r="M581" s="37">
        <v>28</v>
      </c>
      <c r="N581" s="38">
        <f t="shared" si="308"/>
        <v>1.428</v>
      </c>
      <c r="O581" s="37">
        <v>27.38</v>
      </c>
      <c r="P581" s="38">
        <f t="shared" si="309"/>
        <v>1.39638</v>
      </c>
      <c r="Q581" s="37">
        <f t="shared" si="320"/>
        <v>160</v>
      </c>
      <c r="R581" s="37">
        <f t="shared" si="321"/>
        <v>239.52941176470588</v>
      </c>
      <c r="S581" s="37">
        <f t="shared" si="322"/>
        <v>241.38941176470587</v>
      </c>
      <c r="T581" s="38">
        <f t="shared" si="323"/>
        <v>1.38362</v>
      </c>
      <c r="U581" s="38">
        <f t="shared" si="324"/>
        <v>0.03161999999999998</v>
      </c>
      <c r="V581" s="137">
        <f t="shared" si="325"/>
        <v>-0.620000000000001</v>
      </c>
    </row>
    <row r="582" spans="1:22" ht="12.75">
      <c r="A582" s="164"/>
      <c r="B582" s="29">
        <v>147</v>
      </c>
      <c r="C582" s="59" t="s">
        <v>586</v>
      </c>
      <c r="D582" s="40">
        <v>7</v>
      </c>
      <c r="E582" s="40">
        <v>1937</v>
      </c>
      <c r="F582" s="37">
        <v>542.48</v>
      </c>
      <c r="G582" s="37">
        <v>375.46</v>
      </c>
      <c r="H582" s="38">
        <v>2.64</v>
      </c>
      <c r="I582" s="38">
        <f t="shared" si="316"/>
        <v>2.64</v>
      </c>
      <c r="J582" s="38">
        <v>1.12</v>
      </c>
      <c r="K582" s="38">
        <f>I582-N582</f>
        <v>1.7730000000000001</v>
      </c>
      <c r="L582" s="38">
        <f>I582-P582</f>
        <v>2.181</v>
      </c>
      <c r="M582" s="37">
        <v>17</v>
      </c>
      <c r="N582" s="38">
        <f t="shared" si="308"/>
        <v>0.867</v>
      </c>
      <c r="O582" s="37">
        <v>9</v>
      </c>
      <c r="P582" s="38">
        <f t="shared" si="309"/>
        <v>0.45899999999999996</v>
      </c>
      <c r="Q582" s="37">
        <f>J582*1000/D582</f>
        <v>160</v>
      </c>
      <c r="R582" s="37">
        <f>K582*1000/D582</f>
        <v>253.2857142857143</v>
      </c>
      <c r="S582" s="37">
        <f>L582*1000/D582</f>
        <v>311.57142857142856</v>
      </c>
      <c r="T582" s="38">
        <f>L582-J582</f>
        <v>1.061</v>
      </c>
      <c r="U582" s="38">
        <f>N582-P582</f>
        <v>0.40800000000000003</v>
      </c>
      <c r="V582" s="137">
        <f>O582-M582</f>
        <v>-8</v>
      </c>
    </row>
    <row r="583" spans="1:22" ht="12.75">
      <c r="A583" s="164"/>
      <c r="B583" s="29">
        <v>148</v>
      </c>
      <c r="C583" s="59" t="s">
        <v>587</v>
      </c>
      <c r="D583" s="40">
        <v>10</v>
      </c>
      <c r="E583" s="40">
        <v>1949</v>
      </c>
      <c r="F583" s="37">
        <v>1016.21</v>
      </c>
      <c r="G583" s="37">
        <v>677.84</v>
      </c>
      <c r="H583" s="38">
        <v>3.75</v>
      </c>
      <c r="I583" s="38">
        <f t="shared" si="316"/>
        <v>3.75</v>
      </c>
      <c r="J583" s="38">
        <v>1.6</v>
      </c>
      <c r="K583" s="38">
        <f>I583-N583</f>
        <v>2.781</v>
      </c>
      <c r="L583" s="38">
        <f>I583-P583</f>
        <v>2.95848</v>
      </c>
      <c r="M583" s="37">
        <v>19</v>
      </c>
      <c r="N583" s="38">
        <f t="shared" si="308"/>
        <v>0.969</v>
      </c>
      <c r="O583" s="37">
        <v>15.52</v>
      </c>
      <c r="P583" s="38">
        <f t="shared" si="309"/>
        <v>0.7915199999999999</v>
      </c>
      <c r="Q583" s="37">
        <f>J583*1000/D583</f>
        <v>160</v>
      </c>
      <c r="R583" s="37">
        <f>K583*1000/D583</f>
        <v>278.1</v>
      </c>
      <c r="S583" s="37">
        <f>L583*1000/D583</f>
        <v>295.848</v>
      </c>
      <c r="T583" s="38">
        <f>L583-J583</f>
        <v>1.3584800000000001</v>
      </c>
      <c r="U583" s="38">
        <f>N583-P583</f>
        <v>0.17748000000000008</v>
      </c>
      <c r="V583" s="137">
        <f>O583-M583</f>
        <v>-3.4800000000000004</v>
      </c>
    </row>
    <row r="584" spans="1:22" ht="12.75">
      <c r="A584" s="164"/>
      <c r="B584" s="29">
        <v>149</v>
      </c>
      <c r="C584" s="95" t="s">
        <v>278</v>
      </c>
      <c r="D584" s="50">
        <v>40</v>
      </c>
      <c r="E584" s="50">
        <v>1971</v>
      </c>
      <c r="F584" s="51">
        <v>1943.6</v>
      </c>
      <c r="G584" s="51">
        <v>1943.6</v>
      </c>
      <c r="H584" s="37">
        <v>10</v>
      </c>
      <c r="I584" s="37">
        <f t="shared" si="316"/>
        <v>10</v>
      </c>
      <c r="J584" s="54">
        <f>D584*0.16</f>
        <v>6.4</v>
      </c>
      <c r="K584" s="37">
        <f aca="true" t="shared" si="326" ref="K584:K606">I584-N584</f>
        <v>7.246</v>
      </c>
      <c r="L584" s="37">
        <f aca="true" t="shared" si="327" ref="L584:L606">I584-P584</f>
        <v>8.419</v>
      </c>
      <c r="M584" s="55">
        <v>54</v>
      </c>
      <c r="N584" s="38">
        <f t="shared" si="308"/>
        <v>2.754</v>
      </c>
      <c r="O584" s="39">
        <v>31</v>
      </c>
      <c r="P584" s="37">
        <f t="shared" si="309"/>
        <v>1.581</v>
      </c>
      <c r="Q584" s="39">
        <f aca="true" t="shared" si="328" ref="Q584:Q606">J584*1000/D584</f>
        <v>160</v>
      </c>
      <c r="R584" s="39">
        <f aca="true" t="shared" si="329" ref="R584:R606">K584*1000/D584</f>
        <v>181.15</v>
      </c>
      <c r="S584" s="39">
        <v>160</v>
      </c>
      <c r="T584" s="37">
        <f aca="true" t="shared" si="330" ref="T584:T606">L584-J584</f>
        <v>2.019</v>
      </c>
      <c r="U584" s="37">
        <f aca="true" t="shared" si="331" ref="U584:U606">N584-P584</f>
        <v>1.173</v>
      </c>
      <c r="V584" s="70">
        <f aca="true" t="shared" si="332" ref="V584:V606">O584-M584</f>
        <v>-23</v>
      </c>
    </row>
    <row r="585" spans="1:22" ht="12.75">
      <c r="A585" s="164"/>
      <c r="B585" s="29">
        <v>150</v>
      </c>
      <c r="C585" s="59" t="s">
        <v>276</v>
      </c>
      <c r="D585" s="40">
        <v>30</v>
      </c>
      <c r="E585" s="40">
        <v>1990</v>
      </c>
      <c r="F585" s="40">
        <v>1996.3</v>
      </c>
      <c r="G585" s="40">
        <v>1963.3</v>
      </c>
      <c r="H585" s="37">
        <v>10.831</v>
      </c>
      <c r="I585" s="37">
        <f t="shared" si="316"/>
        <v>10.831</v>
      </c>
      <c r="J585" s="54">
        <f>D585*0.16</f>
        <v>4.8</v>
      </c>
      <c r="K585" s="37">
        <f t="shared" si="326"/>
        <v>6.598</v>
      </c>
      <c r="L585" s="37">
        <f t="shared" si="327"/>
        <v>7.3629999999999995</v>
      </c>
      <c r="M585" s="39">
        <v>83</v>
      </c>
      <c r="N585" s="38">
        <f t="shared" si="308"/>
        <v>4.233</v>
      </c>
      <c r="O585" s="39">
        <v>68</v>
      </c>
      <c r="P585" s="37">
        <f t="shared" si="309"/>
        <v>3.468</v>
      </c>
      <c r="Q585" s="39">
        <f t="shared" si="328"/>
        <v>160</v>
      </c>
      <c r="R585" s="39">
        <f t="shared" si="329"/>
        <v>219.93333333333334</v>
      </c>
      <c r="S585" s="39">
        <v>160</v>
      </c>
      <c r="T585" s="37">
        <f t="shared" si="330"/>
        <v>2.5629999999999997</v>
      </c>
      <c r="U585" s="37">
        <f t="shared" si="331"/>
        <v>0.7649999999999997</v>
      </c>
      <c r="V585" s="70">
        <f t="shared" si="332"/>
        <v>-15</v>
      </c>
    </row>
    <row r="586" spans="1:22" ht="12.75">
      <c r="A586" s="164"/>
      <c r="B586" s="29">
        <v>151</v>
      </c>
      <c r="C586" s="59" t="s">
        <v>277</v>
      </c>
      <c r="D586" s="40">
        <v>30</v>
      </c>
      <c r="E586" s="40">
        <v>1987</v>
      </c>
      <c r="F586" s="37">
        <v>1962.98</v>
      </c>
      <c r="G586" s="37">
        <v>1962.98</v>
      </c>
      <c r="H586" s="37">
        <v>9.87</v>
      </c>
      <c r="I586" s="37">
        <f t="shared" si="316"/>
        <v>9.87</v>
      </c>
      <c r="J586" s="54">
        <f>D586*0.16</f>
        <v>4.8</v>
      </c>
      <c r="K586" s="37">
        <f t="shared" si="326"/>
        <v>6.606</v>
      </c>
      <c r="L586" s="37">
        <f t="shared" si="327"/>
        <v>6.299999999999999</v>
      </c>
      <c r="M586" s="39">
        <v>64</v>
      </c>
      <c r="N586" s="38">
        <f t="shared" si="308"/>
        <v>3.264</v>
      </c>
      <c r="O586" s="38">
        <v>70</v>
      </c>
      <c r="P586" s="37">
        <f t="shared" si="309"/>
        <v>3.57</v>
      </c>
      <c r="Q586" s="39">
        <f t="shared" si="328"/>
        <v>160</v>
      </c>
      <c r="R586" s="39">
        <f t="shared" si="329"/>
        <v>220.2</v>
      </c>
      <c r="S586" s="39">
        <v>160</v>
      </c>
      <c r="T586" s="37">
        <f t="shared" si="330"/>
        <v>1.4999999999999991</v>
      </c>
      <c r="U586" s="37">
        <f t="shared" si="331"/>
        <v>-0.30600000000000005</v>
      </c>
      <c r="V586" s="70">
        <f t="shared" si="332"/>
        <v>6</v>
      </c>
    </row>
    <row r="587" spans="1:22" ht="12.75">
      <c r="A587" s="164"/>
      <c r="B587" s="29">
        <v>152</v>
      </c>
      <c r="C587" s="95" t="s">
        <v>613</v>
      </c>
      <c r="D587" s="50">
        <v>37</v>
      </c>
      <c r="E587" s="50">
        <v>1980</v>
      </c>
      <c r="F587" s="51"/>
      <c r="G587" s="51">
        <v>2029.66</v>
      </c>
      <c r="H587" s="37">
        <v>11</v>
      </c>
      <c r="I587" s="37">
        <f t="shared" si="316"/>
        <v>11</v>
      </c>
      <c r="J587" s="51">
        <v>5.77</v>
      </c>
      <c r="K587" s="37">
        <f t="shared" si="326"/>
        <v>7.6850000000000005</v>
      </c>
      <c r="L587" s="37">
        <f t="shared" si="327"/>
        <v>8.45</v>
      </c>
      <c r="M587" s="39">
        <v>65</v>
      </c>
      <c r="N587" s="38">
        <f t="shared" si="308"/>
        <v>3.315</v>
      </c>
      <c r="O587" s="39">
        <v>50</v>
      </c>
      <c r="P587" s="37">
        <f t="shared" si="309"/>
        <v>2.55</v>
      </c>
      <c r="Q587" s="39">
        <f t="shared" si="328"/>
        <v>155.94594594594594</v>
      </c>
      <c r="R587" s="39">
        <f t="shared" si="329"/>
        <v>207.70270270270274</v>
      </c>
      <c r="S587" s="39">
        <f aca="true" t="shared" si="333" ref="S587:S606">L587*1000/D587</f>
        <v>228.3783783783784</v>
      </c>
      <c r="T587" s="37">
        <f t="shared" si="330"/>
        <v>2.6799999999999997</v>
      </c>
      <c r="U587" s="37">
        <f t="shared" si="331"/>
        <v>0.7650000000000001</v>
      </c>
      <c r="V587" s="70">
        <f t="shared" si="332"/>
        <v>-15</v>
      </c>
    </row>
    <row r="588" spans="1:22" ht="12.75">
      <c r="A588" s="164"/>
      <c r="B588" s="29">
        <v>153</v>
      </c>
      <c r="C588" s="59" t="s">
        <v>614</v>
      </c>
      <c r="D588" s="40">
        <v>54</v>
      </c>
      <c r="E588" s="40">
        <v>1966</v>
      </c>
      <c r="F588" s="40"/>
      <c r="G588" s="40">
        <v>2658.98</v>
      </c>
      <c r="H588" s="37">
        <v>14.79</v>
      </c>
      <c r="I588" s="37">
        <f t="shared" si="316"/>
        <v>14.79</v>
      </c>
      <c r="J588" s="37">
        <v>8.16</v>
      </c>
      <c r="K588" s="37">
        <f t="shared" si="326"/>
        <v>10.251</v>
      </c>
      <c r="L588" s="37">
        <f t="shared" si="327"/>
        <v>10.2</v>
      </c>
      <c r="M588" s="39">
        <v>89</v>
      </c>
      <c r="N588" s="38">
        <f t="shared" si="308"/>
        <v>4.539</v>
      </c>
      <c r="O588" s="39">
        <v>90</v>
      </c>
      <c r="P588" s="37">
        <f t="shared" si="309"/>
        <v>4.59</v>
      </c>
      <c r="Q588" s="39">
        <f t="shared" si="328"/>
        <v>151.11111111111111</v>
      </c>
      <c r="R588" s="39">
        <f t="shared" si="329"/>
        <v>189.83333333333334</v>
      </c>
      <c r="S588" s="39">
        <f t="shared" si="333"/>
        <v>188.88888888888889</v>
      </c>
      <c r="T588" s="37">
        <f t="shared" si="330"/>
        <v>2.039999999999999</v>
      </c>
      <c r="U588" s="37">
        <f t="shared" si="331"/>
        <v>-0.051000000000000156</v>
      </c>
      <c r="V588" s="70">
        <f t="shared" si="332"/>
        <v>1</v>
      </c>
    </row>
    <row r="589" spans="1:22" ht="12.75">
      <c r="A589" s="164"/>
      <c r="B589" s="29">
        <v>154</v>
      </c>
      <c r="C589" s="59" t="s">
        <v>615</v>
      </c>
      <c r="D589" s="40">
        <v>38</v>
      </c>
      <c r="E589" s="40">
        <v>1969</v>
      </c>
      <c r="F589" s="37"/>
      <c r="G589" s="37">
        <v>1586.93</v>
      </c>
      <c r="H589" s="37">
        <v>10</v>
      </c>
      <c r="I589" s="37">
        <f t="shared" si="316"/>
        <v>10</v>
      </c>
      <c r="J589" s="37">
        <v>5.84</v>
      </c>
      <c r="K589" s="37">
        <f t="shared" si="326"/>
        <v>7.093</v>
      </c>
      <c r="L589" s="37">
        <f t="shared" si="327"/>
        <v>7.399</v>
      </c>
      <c r="M589" s="39">
        <v>57</v>
      </c>
      <c r="N589" s="38">
        <f t="shared" si="308"/>
        <v>2.907</v>
      </c>
      <c r="O589" s="39">
        <v>51</v>
      </c>
      <c r="P589" s="37">
        <f t="shared" si="309"/>
        <v>2.601</v>
      </c>
      <c r="Q589" s="39">
        <f t="shared" si="328"/>
        <v>153.68421052631578</v>
      </c>
      <c r="R589" s="39">
        <f t="shared" si="329"/>
        <v>186.6578947368421</v>
      </c>
      <c r="S589" s="39">
        <f t="shared" si="333"/>
        <v>194.71052631578948</v>
      </c>
      <c r="T589" s="37">
        <f t="shared" si="330"/>
        <v>1.5590000000000002</v>
      </c>
      <c r="U589" s="37">
        <f t="shared" si="331"/>
        <v>0.30600000000000005</v>
      </c>
      <c r="V589" s="70">
        <f t="shared" si="332"/>
        <v>-6</v>
      </c>
    </row>
    <row r="590" spans="1:22" ht="12.75">
      <c r="A590" s="164"/>
      <c r="B590" s="29">
        <v>155</v>
      </c>
      <c r="C590" s="59" t="s">
        <v>616</v>
      </c>
      <c r="D590" s="40">
        <v>40</v>
      </c>
      <c r="E590" s="40">
        <v>1981</v>
      </c>
      <c r="F590" s="37"/>
      <c r="G590" s="37">
        <v>2263.97</v>
      </c>
      <c r="H590" s="37">
        <v>7.9</v>
      </c>
      <c r="I590" s="37">
        <f t="shared" si="316"/>
        <v>7.9</v>
      </c>
      <c r="J590" s="37">
        <v>3.366</v>
      </c>
      <c r="K590" s="37">
        <f t="shared" si="326"/>
        <v>6.166</v>
      </c>
      <c r="L590" s="37">
        <f t="shared" si="327"/>
        <v>5.758000000000001</v>
      </c>
      <c r="M590" s="39">
        <v>34</v>
      </c>
      <c r="N590" s="38">
        <f t="shared" si="308"/>
        <v>1.734</v>
      </c>
      <c r="O590" s="39">
        <v>42</v>
      </c>
      <c r="P590" s="37">
        <f t="shared" si="309"/>
        <v>2.142</v>
      </c>
      <c r="Q590" s="39">
        <f t="shared" si="328"/>
        <v>84.15</v>
      </c>
      <c r="R590" s="39">
        <f t="shared" si="329"/>
        <v>154.15</v>
      </c>
      <c r="S590" s="39">
        <f t="shared" si="333"/>
        <v>143.95000000000002</v>
      </c>
      <c r="T590" s="37">
        <f t="shared" si="330"/>
        <v>2.392000000000001</v>
      </c>
      <c r="U590" s="37">
        <f t="shared" si="331"/>
        <v>-0.4079999999999999</v>
      </c>
      <c r="V590" s="70">
        <f t="shared" si="332"/>
        <v>8</v>
      </c>
    </row>
    <row r="591" spans="1:22" ht="12.75">
      <c r="A591" s="164"/>
      <c r="B591" s="29">
        <v>156</v>
      </c>
      <c r="C591" s="59" t="s">
        <v>617</v>
      </c>
      <c r="D591" s="40">
        <v>40</v>
      </c>
      <c r="E591" s="40" t="s">
        <v>28</v>
      </c>
      <c r="F591" s="37"/>
      <c r="G591" s="37">
        <v>2168.68</v>
      </c>
      <c r="H591" s="37">
        <v>7.2</v>
      </c>
      <c r="I591" s="37">
        <f t="shared" si="316"/>
        <v>7.2</v>
      </c>
      <c r="J591" s="37">
        <v>3.366</v>
      </c>
      <c r="K591" s="37">
        <f t="shared" si="326"/>
        <v>5.058</v>
      </c>
      <c r="L591" s="37">
        <f t="shared" si="327"/>
        <v>4.599</v>
      </c>
      <c r="M591" s="39">
        <v>42</v>
      </c>
      <c r="N591" s="38">
        <f t="shared" si="308"/>
        <v>2.142</v>
      </c>
      <c r="O591" s="39">
        <v>51</v>
      </c>
      <c r="P591" s="37">
        <f t="shared" si="309"/>
        <v>2.601</v>
      </c>
      <c r="Q591" s="39">
        <f t="shared" si="328"/>
        <v>84.15</v>
      </c>
      <c r="R591" s="39">
        <f t="shared" si="329"/>
        <v>126.45</v>
      </c>
      <c r="S591" s="39">
        <f t="shared" si="333"/>
        <v>114.975</v>
      </c>
      <c r="T591" s="37">
        <f t="shared" si="330"/>
        <v>1.233</v>
      </c>
      <c r="U591" s="37">
        <f t="shared" si="331"/>
        <v>-0.4590000000000001</v>
      </c>
      <c r="V591" s="70">
        <f t="shared" si="332"/>
        <v>9</v>
      </c>
    </row>
    <row r="592" spans="1:22" ht="12.75">
      <c r="A592" s="164"/>
      <c r="B592" s="29">
        <v>157</v>
      </c>
      <c r="C592" s="59" t="s">
        <v>619</v>
      </c>
      <c r="D592" s="40">
        <v>40</v>
      </c>
      <c r="E592" s="40">
        <v>1968</v>
      </c>
      <c r="F592" s="37"/>
      <c r="G592" s="37">
        <v>1884.11</v>
      </c>
      <c r="H592" s="37">
        <v>15.07</v>
      </c>
      <c r="I592" s="37">
        <f t="shared" si="316"/>
        <v>15.07</v>
      </c>
      <c r="J592" s="37">
        <v>6.4</v>
      </c>
      <c r="K592" s="37">
        <f t="shared" si="326"/>
        <v>11.5</v>
      </c>
      <c r="L592" s="37">
        <f t="shared" si="327"/>
        <v>12.061</v>
      </c>
      <c r="M592" s="39">
        <v>70</v>
      </c>
      <c r="N592" s="38">
        <f t="shared" si="308"/>
        <v>3.57</v>
      </c>
      <c r="O592" s="39">
        <v>59</v>
      </c>
      <c r="P592" s="37">
        <f t="shared" si="309"/>
        <v>3.009</v>
      </c>
      <c r="Q592" s="39">
        <f t="shared" si="328"/>
        <v>160</v>
      </c>
      <c r="R592" s="39">
        <f t="shared" si="329"/>
        <v>287.5</v>
      </c>
      <c r="S592" s="39">
        <f t="shared" si="333"/>
        <v>301.525</v>
      </c>
      <c r="T592" s="37">
        <f t="shared" si="330"/>
        <v>5.661</v>
      </c>
      <c r="U592" s="37">
        <f t="shared" si="331"/>
        <v>0.5609999999999999</v>
      </c>
      <c r="V592" s="70">
        <f t="shared" si="332"/>
        <v>-11</v>
      </c>
    </row>
    <row r="593" spans="1:22" ht="12.75">
      <c r="A593" s="164"/>
      <c r="B593" s="29">
        <v>158</v>
      </c>
      <c r="C593" s="59" t="s">
        <v>620</v>
      </c>
      <c r="D593" s="40">
        <v>40</v>
      </c>
      <c r="E593" s="40">
        <v>1991</v>
      </c>
      <c r="F593" s="37"/>
      <c r="G593" s="37">
        <v>2273.96</v>
      </c>
      <c r="H593" s="37">
        <v>11</v>
      </c>
      <c r="I593" s="37">
        <f t="shared" si="316"/>
        <v>11</v>
      </c>
      <c r="J593" s="37">
        <v>6.25</v>
      </c>
      <c r="K593" s="37">
        <f t="shared" si="326"/>
        <v>7.532</v>
      </c>
      <c r="L593" s="37">
        <f t="shared" si="327"/>
        <v>8.705</v>
      </c>
      <c r="M593" s="39">
        <v>68</v>
      </c>
      <c r="N593" s="38">
        <f t="shared" si="308"/>
        <v>3.468</v>
      </c>
      <c r="O593" s="39">
        <v>45</v>
      </c>
      <c r="P593" s="37">
        <f t="shared" si="309"/>
        <v>2.295</v>
      </c>
      <c r="Q593" s="39">
        <f t="shared" si="328"/>
        <v>156.25</v>
      </c>
      <c r="R593" s="39">
        <f t="shared" si="329"/>
        <v>188.3</v>
      </c>
      <c r="S593" s="39">
        <f t="shared" si="333"/>
        <v>217.625</v>
      </c>
      <c r="T593" s="37">
        <f t="shared" si="330"/>
        <v>2.455</v>
      </c>
      <c r="U593" s="37">
        <f t="shared" si="331"/>
        <v>1.173</v>
      </c>
      <c r="V593" s="70">
        <f t="shared" si="332"/>
        <v>-23</v>
      </c>
    </row>
    <row r="594" spans="1:22" ht="12.75">
      <c r="A594" s="164"/>
      <c r="B594" s="29">
        <v>159</v>
      </c>
      <c r="C594" s="59" t="s">
        <v>648</v>
      </c>
      <c r="D594" s="40">
        <v>15</v>
      </c>
      <c r="E594" s="40" t="s">
        <v>28</v>
      </c>
      <c r="F594" s="40">
        <v>903.05</v>
      </c>
      <c r="G594" s="40">
        <v>903.05</v>
      </c>
      <c r="H594" s="39">
        <v>4.02</v>
      </c>
      <c r="I594" s="37">
        <f t="shared" si="316"/>
        <v>4.02</v>
      </c>
      <c r="J594" s="37">
        <f aca="true" t="shared" si="334" ref="J594:J603">D594*0.1456</f>
        <v>2.184</v>
      </c>
      <c r="K594" s="37">
        <f t="shared" si="326"/>
        <v>2.9139999999999997</v>
      </c>
      <c r="L594" s="37">
        <f t="shared" si="327"/>
        <v>2.7480999999999995</v>
      </c>
      <c r="M594" s="55">
        <v>20</v>
      </c>
      <c r="N594" s="38">
        <f aca="true" t="shared" si="335" ref="N594:N603">M594*0.0553</f>
        <v>1.106</v>
      </c>
      <c r="O594" s="39">
        <v>23</v>
      </c>
      <c r="P594" s="37">
        <f aca="true" t="shared" si="336" ref="P594:P603">O594*0.0553</f>
        <v>1.2719</v>
      </c>
      <c r="Q594" s="39">
        <f t="shared" si="328"/>
        <v>145.6</v>
      </c>
      <c r="R594" s="39">
        <f t="shared" si="329"/>
        <v>194.26666666666662</v>
      </c>
      <c r="S594" s="39">
        <f t="shared" si="333"/>
        <v>183.20666666666662</v>
      </c>
      <c r="T594" s="37">
        <f t="shared" si="330"/>
        <v>0.5640999999999994</v>
      </c>
      <c r="U594" s="37">
        <f t="shared" si="331"/>
        <v>-0.16589999999999994</v>
      </c>
      <c r="V594" s="70">
        <f t="shared" si="332"/>
        <v>3</v>
      </c>
    </row>
    <row r="595" spans="1:22" ht="12.75">
      <c r="A595" s="164"/>
      <c r="B595" s="29">
        <v>160</v>
      </c>
      <c r="C595" s="59" t="s">
        <v>44</v>
      </c>
      <c r="D595" s="40">
        <v>7</v>
      </c>
      <c r="E595" s="40" t="s">
        <v>28</v>
      </c>
      <c r="F595" s="40">
        <v>337.32</v>
      </c>
      <c r="G595" s="40">
        <v>337.32</v>
      </c>
      <c r="H595" s="38">
        <v>2.439</v>
      </c>
      <c r="I595" s="37">
        <f t="shared" si="316"/>
        <v>2.439</v>
      </c>
      <c r="J595" s="37">
        <f t="shared" si="334"/>
        <v>1.0192</v>
      </c>
      <c r="K595" s="37">
        <f t="shared" si="326"/>
        <v>1.7754</v>
      </c>
      <c r="L595" s="37">
        <f t="shared" si="327"/>
        <v>1.4989</v>
      </c>
      <c r="M595" s="39">
        <v>12</v>
      </c>
      <c r="N595" s="38">
        <f t="shared" si="335"/>
        <v>0.6636</v>
      </c>
      <c r="O595" s="39">
        <v>17</v>
      </c>
      <c r="P595" s="37">
        <f t="shared" si="336"/>
        <v>0.9401</v>
      </c>
      <c r="Q595" s="39">
        <f t="shared" si="328"/>
        <v>145.60000000000002</v>
      </c>
      <c r="R595" s="39">
        <f t="shared" si="329"/>
        <v>253.62857142857143</v>
      </c>
      <c r="S595" s="39">
        <f t="shared" si="333"/>
        <v>214.1285714285714</v>
      </c>
      <c r="T595" s="37">
        <f t="shared" si="330"/>
        <v>0.4796999999999998</v>
      </c>
      <c r="U595" s="37">
        <f t="shared" si="331"/>
        <v>-0.2765000000000001</v>
      </c>
      <c r="V595" s="70">
        <f t="shared" si="332"/>
        <v>5</v>
      </c>
    </row>
    <row r="596" spans="1:22" ht="12.75">
      <c r="A596" s="164"/>
      <c r="B596" s="29">
        <v>161</v>
      </c>
      <c r="C596" s="59" t="s">
        <v>47</v>
      </c>
      <c r="D596" s="40">
        <v>4</v>
      </c>
      <c r="E596" s="40" t="s">
        <v>28</v>
      </c>
      <c r="F596" s="37">
        <v>254.45</v>
      </c>
      <c r="G596" s="37">
        <v>254.45</v>
      </c>
      <c r="H596" s="38">
        <v>1.253</v>
      </c>
      <c r="I596" s="37">
        <f t="shared" si="316"/>
        <v>1.253</v>
      </c>
      <c r="J596" s="37">
        <f t="shared" si="334"/>
        <v>0.5824</v>
      </c>
      <c r="K596" s="37">
        <f t="shared" si="326"/>
        <v>0.9764999999999999</v>
      </c>
      <c r="L596" s="37">
        <f t="shared" si="327"/>
        <v>0.8658999999999999</v>
      </c>
      <c r="M596" s="37">
        <v>5</v>
      </c>
      <c r="N596" s="38">
        <f t="shared" si="335"/>
        <v>0.2765</v>
      </c>
      <c r="O596" s="38">
        <v>7</v>
      </c>
      <c r="P596" s="37">
        <f t="shared" si="336"/>
        <v>0.3871</v>
      </c>
      <c r="Q596" s="39">
        <f t="shared" si="328"/>
        <v>145.6</v>
      </c>
      <c r="R596" s="39">
        <f t="shared" si="329"/>
        <v>244.12499999999997</v>
      </c>
      <c r="S596" s="39">
        <f t="shared" si="333"/>
        <v>216.47499999999997</v>
      </c>
      <c r="T596" s="37">
        <f t="shared" si="330"/>
        <v>0.28349999999999986</v>
      </c>
      <c r="U596" s="37">
        <f t="shared" si="331"/>
        <v>-0.11059999999999998</v>
      </c>
      <c r="V596" s="70">
        <f t="shared" si="332"/>
        <v>2</v>
      </c>
    </row>
    <row r="597" spans="1:22" ht="12.75">
      <c r="A597" s="164"/>
      <c r="B597" s="29">
        <v>162</v>
      </c>
      <c r="C597" s="59" t="s">
        <v>43</v>
      </c>
      <c r="D597" s="40">
        <v>4</v>
      </c>
      <c r="E597" s="40" t="s">
        <v>28</v>
      </c>
      <c r="F597" s="37">
        <v>306.08</v>
      </c>
      <c r="G597" s="37">
        <v>306.08</v>
      </c>
      <c r="H597" s="38">
        <v>1.143</v>
      </c>
      <c r="I597" s="37">
        <f t="shared" si="316"/>
        <v>1.143</v>
      </c>
      <c r="J597" s="37">
        <f t="shared" si="334"/>
        <v>0.5824</v>
      </c>
      <c r="K597" s="37">
        <f t="shared" si="326"/>
        <v>0.8112</v>
      </c>
      <c r="L597" s="37">
        <f t="shared" si="327"/>
        <v>0.6453</v>
      </c>
      <c r="M597" s="37">
        <v>6</v>
      </c>
      <c r="N597" s="38">
        <f t="shared" si="335"/>
        <v>0.3318</v>
      </c>
      <c r="O597" s="38">
        <v>9</v>
      </c>
      <c r="P597" s="37">
        <f t="shared" si="336"/>
        <v>0.49770000000000003</v>
      </c>
      <c r="Q597" s="39">
        <f t="shared" si="328"/>
        <v>145.6</v>
      </c>
      <c r="R597" s="39">
        <f t="shared" si="329"/>
        <v>202.8</v>
      </c>
      <c r="S597" s="39">
        <f t="shared" si="333"/>
        <v>161.325</v>
      </c>
      <c r="T597" s="37">
        <f t="shared" si="330"/>
        <v>0.06289999999999996</v>
      </c>
      <c r="U597" s="37">
        <f t="shared" si="331"/>
        <v>-0.16590000000000005</v>
      </c>
      <c r="V597" s="70">
        <f t="shared" si="332"/>
        <v>3</v>
      </c>
    </row>
    <row r="598" spans="1:22" ht="12.75">
      <c r="A598" s="164"/>
      <c r="B598" s="29">
        <v>163</v>
      </c>
      <c r="C598" s="59" t="s">
        <v>285</v>
      </c>
      <c r="D598" s="40">
        <v>7</v>
      </c>
      <c r="E598" s="40" t="s">
        <v>28</v>
      </c>
      <c r="F598" s="37">
        <v>509.44</v>
      </c>
      <c r="G598" s="37">
        <v>509.44</v>
      </c>
      <c r="H598" s="38">
        <v>1.95</v>
      </c>
      <c r="I598" s="37">
        <f t="shared" si="316"/>
        <v>1.95</v>
      </c>
      <c r="J598" s="37">
        <f t="shared" si="334"/>
        <v>1.0192</v>
      </c>
      <c r="K598" s="37">
        <f t="shared" si="326"/>
        <v>1.6735</v>
      </c>
      <c r="L598" s="37">
        <f t="shared" si="327"/>
        <v>1.69562</v>
      </c>
      <c r="M598" s="37">
        <v>5</v>
      </c>
      <c r="N598" s="38">
        <f t="shared" si="335"/>
        <v>0.2765</v>
      </c>
      <c r="O598" s="38">
        <v>4.6</v>
      </c>
      <c r="P598" s="37">
        <f t="shared" si="336"/>
        <v>0.25438</v>
      </c>
      <c r="Q598" s="39">
        <f t="shared" si="328"/>
        <v>145.60000000000002</v>
      </c>
      <c r="R598" s="39">
        <f t="shared" si="329"/>
        <v>239.07142857142858</v>
      </c>
      <c r="S598" s="39">
        <f t="shared" si="333"/>
        <v>242.23142857142855</v>
      </c>
      <c r="T598" s="37">
        <f t="shared" si="330"/>
        <v>0.6764199999999998</v>
      </c>
      <c r="U598" s="37">
        <f t="shared" si="331"/>
        <v>0.02212000000000003</v>
      </c>
      <c r="V598" s="70">
        <f t="shared" si="332"/>
        <v>-0.40000000000000036</v>
      </c>
    </row>
    <row r="599" spans="1:22" ht="12.75">
      <c r="A599" s="164"/>
      <c r="B599" s="29">
        <v>164</v>
      </c>
      <c r="C599" s="59" t="s">
        <v>46</v>
      </c>
      <c r="D599" s="40">
        <v>24</v>
      </c>
      <c r="E599" s="40" t="s">
        <v>28</v>
      </c>
      <c r="F599" s="37">
        <v>906.24</v>
      </c>
      <c r="G599" s="37">
        <v>906.24</v>
      </c>
      <c r="H599" s="38">
        <v>6.727</v>
      </c>
      <c r="I599" s="37">
        <f t="shared" si="316"/>
        <v>6.727</v>
      </c>
      <c r="J599" s="37">
        <f t="shared" si="334"/>
        <v>3.4944</v>
      </c>
      <c r="K599" s="37">
        <f t="shared" si="326"/>
        <v>5.510400000000001</v>
      </c>
      <c r="L599" s="37">
        <f t="shared" si="327"/>
        <v>5.0680000000000005</v>
      </c>
      <c r="M599" s="37">
        <v>22</v>
      </c>
      <c r="N599" s="38">
        <f t="shared" si="335"/>
        <v>1.2166000000000001</v>
      </c>
      <c r="O599" s="38">
        <v>30</v>
      </c>
      <c r="P599" s="37">
        <f t="shared" si="336"/>
        <v>1.659</v>
      </c>
      <c r="Q599" s="39">
        <f t="shared" si="328"/>
        <v>145.6</v>
      </c>
      <c r="R599" s="39">
        <f t="shared" si="329"/>
        <v>229.60000000000002</v>
      </c>
      <c r="S599" s="39">
        <f t="shared" si="333"/>
        <v>211.1666666666667</v>
      </c>
      <c r="T599" s="37">
        <f t="shared" si="330"/>
        <v>1.5736000000000003</v>
      </c>
      <c r="U599" s="37">
        <f t="shared" si="331"/>
        <v>-0.4423999999999999</v>
      </c>
      <c r="V599" s="70">
        <f t="shared" si="332"/>
        <v>8</v>
      </c>
    </row>
    <row r="600" spans="1:22" ht="12.75">
      <c r="A600" s="164"/>
      <c r="B600" s="29">
        <v>165</v>
      </c>
      <c r="C600" s="59" t="s">
        <v>45</v>
      </c>
      <c r="D600" s="40">
        <v>6</v>
      </c>
      <c r="E600" s="40" t="s">
        <v>28</v>
      </c>
      <c r="F600" s="37">
        <v>337.61</v>
      </c>
      <c r="G600" s="37">
        <v>337.61</v>
      </c>
      <c r="H600" s="38">
        <v>1.93</v>
      </c>
      <c r="I600" s="37">
        <f t="shared" si="316"/>
        <v>1.93</v>
      </c>
      <c r="J600" s="37">
        <f t="shared" si="334"/>
        <v>0.8736</v>
      </c>
      <c r="K600" s="37">
        <f t="shared" si="326"/>
        <v>1.3216999999999999</v>
      </c>
      <c r="L600" s="37">
        <f t="shared" si="327"/>
        <v>1.3216999999999999</v>
      </c>
      <c r="M600" s="37">
        <v>11</v>
      </c>
      <c r="N600" s="38">
        <f t="shared" si="335"/>
        <v>0.6083000000000001</v>
      </c>
      <c r="O600" s="38">
        <v>11</v>
      </c>
      <c r="P600" s="37">
        <f t="shared" si="336"/>
        <v>0.6083000000000001</v>
      </c>
      <c r="Q600" s="39">
        <f t="shared" si="328"/>
        <v>145.6</v>
      </c>
      <c r="R600" s="39">
        <f t="shared" si="329"/>
        <v>220.2833333333333</v>
      </c>
      <c r="S600" s="39">
        <f t="shared" si="333"/>
        <v>220.2833333333333</v>
      </c>
      <c r="T600" s="37">
        <f t="shared" si="330"/>
        <v>0.44809999999999983</v>
      </c>
      <c r="U600" s="37">
        <f t="shared" si="331"/>
        <v>0</v>
      </c>
      <c r="V600" s="70">
        <f t="shared" si="332"/>
        <v>0</v>
      </c>
    </row>
    <row r="601" spans="1:22" ht="12.75">
      <c r="A601" s="164"/>
      <c r="B601" s="29">
        <v>166</v>
      </c>
      <c r="C601" s="59" t="s">
        <v>649</v>
      </c>
      <c r="D601" s="40">
        <v>10</v>
      </c>
      <c r="E601" s="40" t="s">
        <v>28</v>
      </c>
      <c r="F601" s="37">
        <v>591.3</v>
      </c>
      <c r="G601" s="37">
        <v>591.3</v>
      </c>
      <c r="H601" s="38">
        <v>3.026</v>
      </c>
      <c r="I601" s="37">
        <f t="shared" si="316"/>
        <v>3.026</v>
      </c>
      <c r="J601" s="37">
        <f t="shared" si="334"/>
        <v>1.456</v>
      </c>
      <c r="K601" s="37">
        <f t="shared" si="326"/>
        <v>2.5835999999999997</v>
      </c>
      <c r="L601" s="37">
        <f t="shared" si="327"/>
        <v>2.3070999999999997</v>
      </c>
      <c r="M601" s="37">
        <v>8</v>
      </c>
      <c r="N601" s="38">
        <f t="shared" si="335"/>
        <v>0.4424</v>
      </c>
      <c r="O601" s="38">
        <v>13</v>
      </c>
      <c r="P601" s="37">
        <f t="shared" si="336"/>
        <v>0.7189</v>
      </c>
      <c r="Q601" s="39">
        <f t="shared" si="328"/>
        <v>145.6</v>
      </c>
      <c r="R601" s="39">
        <f t="shared" si="329"/>
        <v>258.35999999999996</v>
      </c>
      <c r="S601" s="39">
        <f t="shared" si="333"/>
        <v>230.70999999999998</v>
      </c>
      <c r="T601" s="37">
        <f t="shared" si="330"/>
        <v>0.8510999999999997</v>
      </c>
      <c r="U601" s="37">
        <f t="shared" si="331"/>
        <v>-0.27649999999999997</v>
      </c>
      <c r="V601" s="70">
        <f t="shared" si="332"/>
        <v>5</v>
      </c>
    </row>
    <row r="602" spans="1:22" ht="12.75">
      <c r="A602" s="164"/>
      <c r="B602" s="29">
        <v>167</v>
      </c>
      <c r="C602" s="59" t="s">
        <v>284</v>
      </c>
      <c r="D602" s="40">
        <v>5</v>
      </c>
      <c r="E602" s="40" t="s">
        <v>28</v>
      </c>
      <c r="F602" s="37">
        <v>323.73</v>
      </c>
      <c r="G602" s="37">
        <v>323.73</v>
      </c>
      <c r="H602" s="38">
        <v>1.414</v>
      </c>
      <c r="I602" s="37">
        <f t="shared" si="316"/>
        <v>1.414</v>
      </c>
      <c r="J602" s="37">
        <f t="shared" si="334"/>
        <v>0.728</v>
      </c>
      <c r="K602" s="37">
        <f t="shared" si="326"/>
        <v>1.0821999999999998</v>
      </c>
      <c r="L602" s="37">
        <f t="shared" si="327"/>
        <v>1.35317</v>
      </c>
      <c r="M602" s="37">
        <v>6</v>
      </c>
      <c r="N602" s="38">
        <f t="shared" si="335"/>
        <v>0.3318</v>
      </c>
      <c r="O602" s="38">
        <v>1.1</v>
      </c>
      <c r="P602" s="37">
        <f t="shared" si="336"/>
        <v>0.06083000000000001</v>
      </c>
      <c r="Q602" s="39">
        <f t="shared" si="328"/>
        <v>145.6</v>
      </c>
      <c r="R602" s="39">
        <f t="shared" si="329"/>
        <v>216.43999999999997</v>
      </c>
      <c r="S602" s="39">
        <f t="shared" si="333"/>
        <v>270.634</v>
      </c>
      <c r="T602" s="37">
        <f t="shared" si="330"/>
        <v>0.62517</v>
      </c>
      <c r="U602" s="37">
        <f t="shared" si="331"/>
        <v>0.27097</v>
      </c>
      <c r="V602" s="70">
        <f t="shared" si="332"/>
        <v>-4.9</v>
      </c>
    </row>
    <row r="603" spans="1:22" ht="12.75">
      <c r="A603" s="164"/>
      <c r="B603" s="29">
        <v>168</v>
      </c>
      <c r="C603" s="59" t="s">
        <v>650</v>
      </c>
      <c r="D603" s="40">
        <v>9</v>
      </c>
      <c r="E603" s="40" t="s">
        <v>28</v>
      </c>
      <c r="F603" s="40">
        <v>635.51</v>
      </c>
      <c r="G603" s="40">
        <v>635.51</v>
      </c>
      <c r="H603" s="39">
        <v>3.062</v>
      </c>
      <c r="I603" s="37">
        <f t="shared" si="316"/>
        <v>3.062</v>
      </c>
      <c r="J603" s="37">
        <f t="shared" si="334"/>
        <v>1.3104</v>
      </c>
      <c r="K603" s="37">
        <f t="shared" si="326"/>
        <v>1.8453999999999997</v>
      </c>
      <c r="L603" s="37">
        <f t="shared" si="327"/>
        <v>1.6794999999999998</v>
      </c>
      <c r="M603" s="39">
        <v>22</v>
      </c>
      <c r="N603" s="38">
        <f t="shared" si="335"/>
        <v>1.2166000000000001</v>
      </c>
      <c r="O603" s="39">
        <v>25</v>
      </c>
      <c r="P603" s="37">
        <f t="shared" si="336"/>
        <v>1.3825</v>
      </c>
      <c r="Q603" s="39">
        <f t="shared" si="328"/>
        <v>145.60000000000002</v>
      </c>
      <c r="R603" s="39">
        <f t="shared" si="329"/>
        <v>205.0444444444444</v>
      </c>
      <c r="S603" s="39">
        <f t="shared" si="333"/>
        <v>186.6111111111111</v>
      </c>
      <c r="T603" s="37">
        <f t="shared" si="330"/>
        <v>0.36909999999999976</v>
      </c>
      <c r="U603" s="37">
        <f t="shared" si="331"/>
        <v>-0.16589999999999994</v>
      </c>
      <c r="V603" s="70">
        <f t="shared" si="332"/>
        <v>3</v>
      </c>
    </row>
    <row r="604" spans="1:22" ht="12.75">
      <c r="A604" s="164"/>
      <c r="B604" s="29">
        <v>169</v>
      </c>
      <c r="C604" s="59" t="s">
        <v>663</v>
      </c>
      <c r="D604" s="40">
        <v>40</v>
      </c>
      <c r="E604" s="40">
        <v>1960</v>
      </c>
      <c r="F604" s="37">
        <v>1500.19</v>
      </c>
      <c r="G604" s="37">
        <v>1500.19</v>
      </c>
      <c r="H604" s="40">
        <v>11</v>
      </c>
      <c r="I604" s="37">
        <f t="shared" si="316"/>
        <v>11</v>
      </c>
      <c r="J604" s="40">
        <v>0.38112</v>
      </c>
      <c r="K604" s="37">
        <f t="shared" si="326"/>
        <v>1.2590000000000003</v>
      </c>
      <c r="L604" s="37">
        <f t="shared" si="327"/>
        <v>7.335732999999999</v>
      </c>
      <c r="M604" s="40">
        <v>191</v>
      </c>
      <c r="N604" s="38">
        <f>M604*0.051</f>
        <v>9.741</v>
      </c>
      <c r="O604" s="40">
        <v>68.427001</v>
      </c>
      <c r="P604" s="40">
        <v>3.664267</v>
      </c>
      <c r="Q604" s="39">
        <f t="shared" si="328"/>
        <v>9.528</v>
      </c>
      <c r="R604" s="39">
        <f t="shared" si="329"/>
        <v>31.475000000000012</v>
      </c>
      <c r="S604" s="39">
        <f t="shared" si="333"/>
        <v>183.39332499999998</v>
      </c>
      <c r="T604" s="37">
        <f t="shared" si="330"/>
        <v>6.954612999999999</v>
      </c>
      <c r="U604" s="37">
        <f t="shared" si="331"/>
        <v>6.076732999999999</v>
      </c>
      <c r="V604" s="70">
        <f t="shared" si="332"/>
        <v>-122.572999</v>
      </c>
    </row>
    <row r="605" spans="1:22" ht="12.75">
      <c r="A605" s="164"/>
      <c r="B605" s="29">
        <v>170</v>
      </c>
      <c r="C605" s="59" t="s">
        <v>667</v>
      </c>
      <c r="D605" s="40">
        <v>6</v>
      </c>
      <c r="E605" s="40">
        <v>1958</v>
      </c>
      <c r="F605" s="37">
        <v>310.34</v>
      </c>
      <c r="G605" s="37">
        <v>310.34</v>
      </c>
      <c r="H605" s="40">
        <v>1</v>
      </c>
      <c r="I605" s="37">
        <f t="shared" si="316"/>
        <v>1</v>
      </c>
      <c r="J605" s="40">
        <v>0.06</v>
      </c>
      <c r="K605" s="37">
        <f t="shared" si="326"/>
        <v>0.541</v>
      </c>
      <c r="L605" s="37">
        <f t="shared" si="327"/>
        <v>0.7322500000000001</v>
      </c>
      <c r="M605" s="40">
        <v>9</v>
      </c>
      <c r="N605" s="38">
        <f>M605*0.051</f>
        <v>0.45899999999999996</v>
      </c>
      <c r="O605" s="40">
        <v>5</v>
      </c>
      <c r="P605" s="40">
        <v>0.26775</v>
      </c>
      <c r="Q605" s="39">
        <f t="shared" si="328"/>
        <v>10</v>
      </c>
      <c r="R605" s="39">
        <f t="shared" si="329"/>
        <v>90.16666666666667</v>
      </c>
      <c r="S605" s="39">
        <f t="shared" si="333"/>
        <v>122.04166666666669</v>
      </c>
      <c r="T605" s="37">
        <f t="shared" si="330"/>
        <v>0.67225</v>
      </c>
      <c r="U605" s="37">
        <f t="shared" si="331"/>
        <v>0.19124999999999998</v>
      </c>
      <c r="V605" s="70">
        <f t="shared" si="332"/>
        <v>-4</v>
      </c>
    </row>
    <row r="606" spans="1:22" ht="12.75">
      <c r="A606" s="164"/>
      <c r="B606" s="29">
        <v>171</v>
      </c>
      <c r="C606" s="59" t="s">
        <v>668</v>
      </c>
      <c r="D606" s="40">
        <v>16</v>
      </c>
      <c r="E606" s="40" t="s">
        <v>28</v>
      </c>
      <c r="F606" s="37">
        <v>1140.77</v>
      </c>
      <c r="G606" s="37">
        <v>898.59</v>
      </c>
      <c r="H606" s="40">
        <v>6.389</v>
      </c>
      <c r="I606" s="37">
        <f t="shared" si="316"/>
        <v>6.389</v>
      </c>
      <c r="J606" s="40">
        <v>0.15</v>
      </c>
      <c r="K606" s="37">
        <f t="shared" si="326"/>
        <v>3.1760000000000006</v>
      </c>
      <c r="L606" s="37">
        <f t="shared" si="327"/>
        <v>3.6129680000000004</v>
      </c>
      <c r="M606" s="40">
        <v>63</v>
      </c>
      <c r="N606" s="38">
        <f>M606*0.051</f>
        <v>3.2129999999999996</v>
      </c>
      <c r="O606" s="40">
        <v>51.84</v>
      </c>
      <c r="P606" s="40">
        <v>2.776032</v>
      </c>
      <c r="Q606" s="39">
        <f t="shared" si="328"/>
        <v>9.375</v>
      </c>
      <c r="R606" s="39">
        <f t="shared" si="329"/>
        <v>198.50000000000003</v>
      </c>
      <c r="S606" s="39">
        <f t="shared" si="333"/>
        <v>225.81050000000002</v>
      </c>
      <c r="T606" s="37">
        <f t="shared" si="330"/>
        <v>3.4629680000000005</v>
      </c>
      <c r="U606" s="37">
        <f t="shared" si="331"/>
        <v>0.4369679999999998</v>
      </c>
      <c r="V606" s="70">
        <f t="shared" si="332"/>
        <v>-11.159999999999997</v>
      </c>
    </row>
    <row r="607" spans="1:19" ht="12.75">
      <c r="A607" s="30"/>
      <c r="B607" s="31"/>
      <c r="C607" s="30"/>
      <c r="S607" s="178">
        <f>AVERAGE(S436:S606)</f>
        <v>186.04342089361248</v>
      </c>
    </row>
    <row r="608" spans="1:3" ht="12.75">
      <c r="A608" s="30"/>
      <c r="B608" s="30"/>
      <c r="C608" s="30"/>
    </row>
    <row r="609" spans="1:3" ht="12.75">
      <c r="A609" s="30"/>
      <c r="B609" s="30"/>
      <c r="C609" s="30"/>
    </row>
  </sheetData>
  <sheetProtection/>
  <mergeCells count="16">
    <mergeCell ref="U2:U3"/>
    <mergeCell ref="V2:V3"/>
    <mergeCell ref="E2:E3"/>
    <mergeCell ref="F2:F3"/>
    <mergeCell ref="G2:G3"/>
    <mergeCell ref="H2:P2"/>
    <mergeCell ref="D1:V1"/>
    <mergeCell ref="A353:A435"/>
    <mergeCell ref="A436:A606"/>
    <mergeCell ref="A5:A254"/>
    <mergeCell ref="A255:A352"/>
    <mergeCell ref="T2:T3"/>
    <mergeCell ref="A2:A4"/>
    <mergeCell ref="B2:B4"/>
    <mergeCell ref="C2:C4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LŠTA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Ramunė Kmieliauskaitė</dc:creator>
  <cp:keywords/>
  <dc:description/>
  <cp:lastModifiedBy>Mantas</cp:lastModifiedBy>
  <cp:lastPrinted>2008-11-13T09:10:59Z</cp:lastPrinted>
  <dcterms:created xsi:type="dcterms:W3CDTF">2007-12-03T08:09:16Z</dcterms:created>
  <dcterms:modified xsi:type="dcterms:W3CDTF">2011-07-22T09:01:41Z</dcterms:modified>
  <cp:category/>
  <cp:version/>
  <cp:contentType/>
  <cp:contentStatus/>
</cp:coreProperties>
</file>