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2010_rugsėjis (pagal sąlygas)" sheetId="1" r:id="rId1"/>
  </sheets>
  <definedNames/>
  <calcPr fullCalcOnLoad="1"/>
</workbook>
</file>

<file path=xl/comments1.xml><?xml version="1.0" encoding="utf-8"?>
<comments xmlns="http://schemas.openxmlformats.org/spreadsheetml/2006/main">
  <authors>
    <author>Mantas</author>
  </authors>
  <commentList>
    <comment ref="C5" authorId="0">
      <text>
        <r>
          <rPr>
            <b/>
            <sz val="8"/>
            <rFont val="Tahoma"/>
            <family val="0"/>
          </rPr>
          <t>Mantas:</t>
        </r>
        <r>
          <rPr>
            <sz val="8"/>
            <rFont val="Tahoma"/>
            <family val="0"/>
          </rPr>
          <t xml:space="preserve">
Gatvės pavadinimas, namo Nr., miestas</t>
        </r>
      </text>
    </comment>
  </commentList>
</comments>
</file>

<file path=xl/sharedStrings.xml><?xml version="1.0" encoding="utf-8"?>
<sst xmlns="http://schemas.openxmlformats.org/spreadsheetml/2006/main" count="564" uniqueCount="418">
  <si>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</si>
  <si>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</si>
  <si>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</si>
  <si>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</si>
  <si>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</si>
  <si>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</si>
  <si>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</si>
  <si>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</si>
  <si>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</si>
  <si>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</si>
  <si>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</si>
  <si>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</si>
  <si>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</si>
  <si>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</si>
  <si>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</si>
  <si>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</si>
  <si>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</si>
  <si>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 xml:space="preserve">t.sk. karštam vandeniui ruošti 
</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</si>
  <si>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</si>
  <si>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</si>
  <si>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</si>
  <si>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</si>
  <si>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r>
      <t xml:space="preserve">Šilumos kiekis k.v. temperatūros palaikymui, kiekis (kWh) 1 butui per mėn. </t>
    </r>
    <r>
      <rPr>
        <sz val="8"/>
        <color indexed="10"/>
        <rFont val="Arial"/>
        <family val="2"/>
      </rPr>
      <t xml:space="preserve"> (gyvatukas) pagal normas </t>
    </r>
  </si>
  <si>
    <r>
      <t xml:space="preserve">Šilumos kiekis k.v. temperatūros palaikymui, kiekis (kWh) 1 butui per mėn. </t>
    </r>
    <r>
      <rPr>
        <sz val="8"/>
        <color indexed="10"/>
        <rFont val="Arial"/>
        <family val="2"/>
      </rPr>
      <t xml:space="preserve"> (gyvatukas) priskaičiuotinas pagal L stulpelio poziciją</t>
    </r>
  </si>
  <si>
    <r>
      <t xml:space="preserve">Šilumos kiekis k.v. temperatūros palaikymui, kiekis (kWh) 1 butui per mėn. </t>
    </r>
    <r>
      <rPr>
        <sz val="8"/>
        <color indexed="10"/>
        <rFont val="Arial"/>
        <family val="2"/>
      </rPr>
      <t xml:space="preserve"> (gyvatukas) priskaičiuotinas pagal K stulpelio poziciją</t>
    </r>
  </si>
  <si>
    <t>Karšto vandens tiekėjo netektys dėl karšto vandens temperatūros palaikymo 
(L-J)</t>
  </si>
  <si>
    <t>Karšto vandens tiekėjo netektys dėl "nepaskirstytos" šilumos (N-P)</t>
  </si>
  <si>
    <t xml:space="preserve">Karšto vandens tiekėjo netektys dėl "nepaskirstyto geriamojo vandens (KV), (O-M)
</t>
  </si>
  <si>
    <r>
      <t>m</t>
    </r>
    <r>
      <rPr>
        <i/>
        <vertAlign val="superscript"/>
        <sz val="8"/>
        <rFont val="Arial"/>
        <family val="2"/>
      </rPr>
      <t>2</t>
    </r>
  </si>
  <si>
    <r>
      <t>m</t>
    </r>
    <r>
      <rPr>
        <i/>
        <vertAlign val="superscript"/>
        <sz val="8"/>
        <rFont val="Arial"/>
        <family val="2"/>
      </rPr>
      <t>3</t>
    </r>
  </si>
  <si>
    <t>iki1992</t>
  </si>
  <si>
    <t>Stadiono 7 Akmenė</t>
  </si>
  <si>
    <t>iki 92</t>
  </si>
  <si>
    <t>Vilniaus 6, Birštonas</t>
  </si>
  <si>
    <t>Jaunimo  21, Birštonas</t>
  </si>
  <si>
    <t>Lelijų 4, Birštonas</t>
  </si>
  <si>
    <t>Jaunimo  19, Birštonas</t>
  </si>
  <si>
    <t>Atgimimo g. Nr. 21, Ignalina</t>
  </si>
  <si>
    <t>Partizanų 92, Kaunas</t>
  </si>
  <si>
    <t>Partizanų 222, Kaunas</t>
  </si>
  <si>
    <t>Krėvės pr. 109, Kaunas</t>
  </si>
  <si>
    <t>Birželio 23-ios 11, Kaunas</t>
  </si>
  <si>
    <t>Žuvinto 37, Kaunas</t>
  </si>
  <si>
    <t>Partizanų 16 C (II K), Kaunas</t>
  </si>
  <si>
    <t>Prancūzų 88, Kaunas</t>
  </si>
  <si>
    <t>Demokratų 43, Kaunas</t>
  </si>
  <si>
    <t>Sodų 98, Kaunas</t>
  </si>
  <si>
    <r>
      <t xml:space="preserve">Kovo 11-osios 118 </t>
    </r>
    <r>
      <rPr>
        <sz val="8"/>
        <color indexed="10"/>
        <rFont val="Arial"/>
        <family val="2"/>
      </rPr>
      <t xml:space="preserve">(renov.), </t>
    </r>
    <r>
      <rPr>
        <sz val="8"/>
        <rFont val="Arial"/>
        <family val="2"/>
      </rPr>
      <t>Kaunas</t>
    </r>
  </si>
  <si>
    <t>Partizanų 10 A, Kaunas</t>
  </si>
  <si>
    <r>
      <t xml:space="preserve">Ramanau.-Vanago 3 </t>
    </r>
    <r>
      <rPr>
        <sz val="8"/>
        <color indexed="10"/>
        <rFont val="Arial"/>
        <family val="2"/>
      </rPr>
      <t>(renov.</t>
    </r>
    <r>
      <rPr>
        <sz val="8"/>
        <rFont val="Arial"/>
        <family val="2"/>
      </rPr>
      <t>), Kaunas</t>
    </r>
  </si>
  <si>
    <t>Savanorių pr. 254, Kaunas</t>
  </si>
  <si>
    <t>Verkių 6 (bt.51-130), Kaunas</t>
  </si>
  <si>
    <t>Gimbutienės 6A, Kaunas</t>
  </si>
  <si>
    <t>Šiaurės pr. 19, Kaunas</t>
  </si>
  <si>
    <t>Draugystės pr. 5b, Kaunas</t>
  </si>
  <si>
    <t>Žukausko 24, Kaunas</t>
  </si>
  <si>
    <t>Savanorių pr. 281, Kaunas</t>
  </si>
  <si>
    <t>Prancūzų 6 (ŠP-1), Kaunas</t>
  </si>
  <si>
    <t>Žukausko 20, Kaunas</t>
  </si>
  <si>
    <t>Žukausko 16, Kaunas</t>
  </si>
  <si>
    <t>Žukausko 12, Kaunas</t>
  </si>
  <si>
    <t>Savanorių pr. 417, Kaunas</t>
  </si>
  <si>
    <t>Verkių 6 (bt.1-50), Kaunas</t>
  </si>
  <si>
    <t>Naujakurių 78, Kaunas</t>
  </si>
  <si>
    <t>Škirpos 7, Kaunas</t>
  </si>
  <si>
    <t>Savanorių pr. 382, Kaunas</t>
  </si>
  <si>
    <t>Grušo 21, Kaunas</t>
  </si>
  <si>
    <t>Taikos pr. 82, Kaunas</t>
  </si>
  <si>
    <t>Sukilėlių 63, Kaunas</t>
  </si>
  <si>
    <t>Tvirtovės al. 88, Kaunas</t>
  </si>
  <si>
    <t>Baltų pr. 167, Kaunas</t>
  </si>
  <si>
    <t>Naujakurių 29, Kaunas</t>
  </si>
  <si>
    <t>Kalniečių 174, Kaunas</t>
  </si>
  <si>
    <t>Kalantos 133, Kaunas</t>
  </si>
  <si>
    <t>Šarkuvos 3, Kaunas</t>
  </si>
  <si>
    <t>Baltų pr. 5, Kaunas</t>
  </si>
  <si>
    <t>Vėtrungės 3, Kaunas</t>
  </si>
  <si>
    <t>Dainavos 13, Lazdijai</t>
  </si>
  <si>
    <t>Dzūkų 11, Lazdijai</t>
  </si>
  <si>
    <t>Dzūkų 17, Lazdijai</t>
  </si>
  <si>
    <t>Tiesos 8, Lazdijai</t>
  </si>
  <si>
    <t>Vilniaus 5, Lazdijai</t>
  </si>
  <si>
    <t>Ateities 5, Lazdijai</t>
  </si>
  <si>
    <t>Montvilos 18, Lazdijai</t>
  </si>
  <si>
    <t>Dainavos 11, Lazdijai</t>
  </si>
  <si>
    <t>Dainavos 12, Lazdijai</t>
  </si>
  <si>
    <t>Dzūkų 13, Lazdijai</t>
  </si>
  <si>
    <t>Dzūkų 15, Lazdijai</t>
  </si>
  <si>
    <t>Senamiesčio 9, Lazdijai</t>
  </si>
  <si>
    <t>Sodų 6, Lazdijai</t>
  </si>
  <si>
    <t>Montvilos 26-I, Lazdijai</t>
  </si>
  <si>
    <t>Dzūkų 9, Lazdijai</t>
  </si>
  <si>
    <t>Gustaičio 5, Lazdijai</t>
  </si>
  <si>
    <t>Vilniaus 3, Lazdijai</t>
  </si>
  <si>
    <t>Ateities 3-II, Lazdijai</t>
  </si>
  <si>
    <t>Kailinių 11, Lazdijai</t>
  </si>
  <si>
    <t>Kailinių 13, Lazdijai</t>
  </si>
  <si>
    <t>Montvilos 34-I, Lazdijai</t>
  </si>
  <si>
    <t>Dainavos 3, Lazdijai</t>
  </si>
  <si>
    <t>Kauno 3, Lazdijai</t>
  </si>
  <si>
    <t>Ateities 3-I, Lazdijai</t>
  </si>
  <si>
    <t>Kailinių 12, Lazdijai</t>
  </si>
  <si>
    <t>Montvilos 26-II, Lazdijai</t>
  </si>
  <si>
    <t>Montvilos 28, Lazdijai</t>
  </si>
  <si>
    <t>Montvilos 30, Lazdijai</t>
  </si>
  <si>
    <t>iki 1992</t>
  </si>
  <si>
    <t>po 1992</t>
  </si>
  <si>
    <t>Molainių 26 (renov.), Panevėžys</t>
  </si>
  <si>
    <t>Tulpių 13   (renov.), Panevėžys</t>
  </si>
  <si>
    <t>Margirio 9, Panevėžys</t>
  </si>
  <si>
    <t>Dariaus ir Girėno 11  (renov.), Panevėžys</t>
  </si>
  <si>
    <t>Kranto   47  (renov.), Panevėžys</t>
  </si>
  <si>
    <t>Molainių 10     (renov.), Panevėžys</t>
  </si>
  <si>
    <t>Klaipėdos 98   (renov.), Panevėžys</t>
  </si>
  <si>
    <t>Molainių 8  (renov.), Panevėžys</t>
  </si>
  <si>
    <t>Aukštaičių 76    (renov.), Panevėžys</t>
  </si>
  <si>
    <t>Statybininkų 13   (renov.), Panevėžys</t>
  </si>
  <si>
    <t>Nevėžio 40\b, Panevėžys</t>
  </si>
  <si>
    <t>Beržų 17, Panevėžys</t>
  </si>
  <si>
    <t>Smėlynės 57, Panevėžys</t>
  </si>
  <si>
    <t>Klaipėdos 112, Panevėžys</t>
  </si>
  <si>
    <t>Beržų 23, Panevėžys</t>
  </si>
  <si>
    <t>Tulpių 3, Panevėžys</t>
  </si>
  <si>
    <t>Parko 7, Panevėžys</t>
  </si>
  <si>
    <t>Statybininkų 11, Panevėžys</t>
  </si>
  <si>
    <t>Kosmonautų 11, Panevėžys</t>
  </si>
  <si>
    <t>Vaitkaus 3, Panevėžys</t>
  </si>
  <si>
    <t>Tulpių 7, Panevėžys</t>
  </si>
  <si>
    <t>Aukštaičių 66, Panevėžys</t>
  </si>
  <si>
    <t>Vilniaus 16, Panevėžys</t>
  </si>
  <si>
    <t>Nepriklausomybės 9, Panevėžys</t>
  </si>
  <si>
    <t>Žemaičių 20, Panevėžys</t>
  </si>
  <si>
    <t>Sodų 26, Panevėžys</t>
  </si>
  <si>
    <t>Ramygalos 48, Panevėžys</t>
  </si>
  <si>
    <t>Kranto 43, Panevėžys</t>
  </si>
  <si>
    <t>Margių 22, Panevėžys</t>
  </si>
  <si>
    <t>Liepų al.15, Panevėžys</t>
  </si>
  <si>
    <t>Marijonų 43, Panevėžys</t>
  </si>
  <si>
    <t>Vaižganto 13, Panevėžys</t>
  </si>
  <si>
    <t>Ramygalos 15, Panevėžys</t>
  </si>
  <si>
    <t>Laisvės a 4, Panevėžys</t>
  </si>
  <si>
    <t>Ukmergės 47, Panevėžys</t>
  </si>
  <si>
    <t>Nevėžio 24, Panevėžys</t>
  </si>
  <si>
    <t>Laisvės a 7, Panevėžys</t>
  </si>
  <si>
    <t>Kisino 5, Panevėžys</t>
  </si>
  <si>
    <t>Marijonų 39, Panevėžys</t>
  </si>
  <si>
    <t>Janonio 8+10, Panevėžys</t>
  </si>
  <si>
    <t>Mačernio 12 (dal.ren.), Plungė</t>
  </si>
  <si>
    <t>Vaišvilos 31 (renov.), Plungė</t>
  </si>
  <si>
    <t>Vaišvilos 23 (renov.), Plungė</t>
  </si>
  <si>
    <t>Vaižganto 96 (renov.), Plungė</t>
  </si>
  <si>
    <t>Jucio 20, Plungė</t>
  </si>
  <si>
    <t>Mačernio 47, Plungė</t>
  </si>
  <si>
    <t>Mačernio 51, Plungė</t>
  </si>
  <si>
    <t>Mačernio 10, Plungė</t>
  </si>
  <si>
    <t>Jucio 12, Plungė</t>
  </si>
  <si>
    <t>Jucio 40, Plungė</t>
  </si>
  <si>
    <t>Jucio 10, Plungė</t>
  </si>
  <si>
    <t>Mačernio 6, Plungė</t>
  </si>
  <si>
    <t>Mačernio 8, Plungė</t>
  </si>
  <si>
    <t>Jucio 28, Plungė</t>
  </si>
  <si>
    <t>Mačernio 16, Plungė</t>
  </si>
  <si>
    <t>Vaišvilos 27, Plungė</t>
  </si>
  <si>
    <t>Jucio 22, Plungė</t>
  </si>
  <si>
    <t>Vaižganto 85, Plungė</t>
  </si>
  <si>
    <t>Statybininkų 19, Prienai</t>
  </si>
  <si>
    <t>Vytauto 27 1L., Prienai</t>
  </si>
  <si>
    <t>Birutės 4, Prienai</t>
  </si>
  <si>
    <t>Kęstučio 71, Prienai</t>
  </si>
  <si>
    <t>Statybininkų 4, Prienai</t>
  </si>
  <si>
    <t>V. Kudirkos 10, Radviliškis</t>
  </si>
  <si>
    <t>Naujoji 8, Radviliškis</t>
  </si>
  <si>
    <t>V. Kudirkos 4, Radviliškis</t>
  </si>
  <si>
    <t>Naujoji 4, Radviliškis</t>
  </si>
  <si>
    <t>Maironio 6, Radviliškis</t>
  </si>
  <si>
    <t>Gegužių g. 73 (renov.), Šiauliai</t>
  </si>
  <si>
    <t>Grinkevičiaus g. 8 (renov.), Šiauliai</t>
  </si>
  <si>
    <t>Tilžės g. 26 (d. renov.), Šiauliai</t>
  </si>
  <si>
    <t>Vytauto g. 134 renov.), Šiauliai</t>
  </si>
  <si>
    <t>Energetikų g. 6, Šiauliai</t>
  </si>
  <si>
    <t>Vilniaus g. 237, Šiauliai</t>
  </si>
  <si>
    <t>Vilniaus g. 38, Šiauliai</t>
  </si>
  <si>
    <t>Klinikų g. 11, Vilnius</t>
  </si>
  <si>
    <t>A.Smetonos g. 6, Vilnius</t>
  </si>
  <si>
    <t>Parko g. 18, Vilnius</t>
  </si>
  <si>
    <t>Sėlių g. 43, Vilnius</t>
  </si>
  <si>
    <t>Darbininkų g. 12, Vilnius</t>
  </si>
  <si>
    <t>Rinktinės g. 36, Vilnius</t>
  </si>
  <si>
    <t>Totorių g. 12, Vilnius</t>
  </si>
  <si>
    <t>J.Tiškevičiaus g. 6, Vilnius</t>
  </si>
  <si>
    <t>V.Grybo g. 24, Vilnius</t>
  </si>
  <si>
    <t>Paberžės 32, Gelvonų 36, Vilnius</t>
  </si>
  <si>
    <t>Parko g. 48, Vilnius</t>
  </si>
  <si>
    <t>Linksmoji g. 77, Vilnius</t>
  </si>
  <si>
    <t>Žėručio g. 10, Vilnius</t>
  </si>
  <si>
    <t>Statybininkų g. 4, Vilnius</t>
  </si>
  <si>
    <t>Naugarduko g. 50A, Vilnius</t>
  </si>
  <si>
    <t>Minties g. 1C, Vilnius</t>
  </si>
  <si>
    <t>Genių g. 17, Vilnius</t>
  </si>
  <si>
    <t>S.Stanevičiaus g. 8, Vilnius</t>
  </si>
  <si>
    <t>Gelvonų g. 30,32,34, Vilnius</t>
  </si>
  <si>
    <t>Tuskulėnų g. 3, Vilnius</t>
  </si>
  <si>
    <t>Taikos g. 126 124, Vilnius</t>
  </si>
  <si>
    <t>Karaliaučiaus g. 16C, Vilnius</t>
  </si>
  <si>
    <t>M.Mažvydo g. 13, Vilnius</t>
  </si>
  <si>
    <t>M.Marcinkevičiaus g. 29, Vilnius</t>
  </si>
  <si>
    <t>Bitėnų g. 2, Vilnius</t>
  </si>
  <si>
    <t>Šaltkalvių g. 66, Vilnius</t>
  </si>
  <si>
    <t>Ūmedžių g. 74, Vilnius</t>
  </si>
  <si>
    <t>Papilėnų g. 9, Vilnius</t>
  </si>
  <si>
    <t>Karaliaučiaus g. 16a, Vilnius</t>
  </si>
  <si>
    <t>Ūmėdžių g. 80, 82, Vilnius</t>
  </si>
  <si>
    <t>Laisvės pr. 91, Vilnius</t>
  </si>
  <si>
    <t>Sviliškių g. 4,6, Vilnius</t>
  </si>
  <si>
    <t>Fizikų g. 10, Vilnius</t>
  </si>
  <si>
    <t>Jonažolių g. 6, Vilnius</t>
  </si>
  <si>
    <t>Pajautos g. 13, Vilnius</t>
  </si>
  <si>
    <t>Gilužio g. 8, Vilnius</t>
  </si>
  <si>
    <t>Žirmūnų g. 3, Vilnius</t>
  </si>
  <si>
    <t>J. Kubiliaus g. 4, Vilnius</t>
  </si>
  <si>
    <t>S.Žukausko g. 34, Vilnius</t>
  </si>
  <si>
    <t>J.Franko g. 6, Vilnius</t>
  </si>
  <si>
    <t>Perkūnkiemio g. 11, Vilnius</t>
  </si>
  <si>
    <t>I. Daugiabučiai namai, kuriuose suvartotas šilumos kiekis „cirkuliacijai“ yra mažesnis už norminį</t>
  </si>
  <si>
    <t>II. Daugiabučiai namai, kuriuose suvartotas šilumos kiekis „cirkuliacijai“ yra artimas norminiam</t>
  </si>
  <si>
    <t>III.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</si>
  <si>
    <t>IV. Daugiabučiai namai, kuriuose suvartotas šilumos kiekis „cirkuliacijai“ yra didesnis už norminį, kuomet šilumos kiekis suvartotas su karštu vandeniu paskaičiuojamas pagal įvadinio geriamojo vandens skaitiklio rodmenis</t>
  </si>
  <si>
    <t>2010 m. rugsėjis</t>
  </si>
  <si>
    <r>
      <t>Šilumos suvartojimai daugiabučiuose gyvenamuosiuose namuose ne šildymo sezono metu (</t>
    </r>
    <r>
      <rPr>
        <b/>
        <sz val="10"/>
        <color indexed="10"/>
        <rFont val="Arial"/>
        <family val="2"/>
      </rPr>
      <t>rugsėjo mėn.</t>
    </r>
    <r>
      <rPr>
        <b/>
        <sz val="10"/>
        <rFont val="Arial"/>
        <family val="2"/>
      </rPr>
      <t xml:space="preserve">) šalto geriamojo vandens pašildymui iki higienos normomis nustatytos 
temperatūros (nuo +8 </t>
    </r>
    <r>
      <rPr>
        <b/>
        <vertAlign val="superscript"/>
        <sz val="10"/>
        <rFont val="Arial"/>
        <family val="2"/>
      </rPr>
      <t>o</t>
    </r>
    <r>
      <rPr>
        <b/>
        <sz val="10"/>
        <rFont val="Arial"/>
        <family val="2"/>
      </rPr>
      <t xml:space="preserve">C iki +52 </t>
    </r>
    <r>
      <rPr>
        <b/>
        <vertAlign val="superscript"/>
        <sz val="10"/>
        <rFont val="Arial"/>
        <family val="2"/>
      </rPr>
      <t>o</t>
    </r>
    <r>
      <rPr>
        <b/>
        <sz val="10"/>
        <rFont val="Arial"/>
        <family val="2"/>
      </rPr>
      <t>C) ir karšto vandens temperatūrai palaikyti bei vonios patalpų sanitarinėms sąlygoms užtikrinti („gyvatukui“)</t>
    </r>
  </si>
  <si>
    <t>V.Kudirkos 17 Naujoji Akmenė</t>
  </si>
  <si>
    <t>Ramučių 33 Naujoji Akmenė</t>
  </si>
  <si>
    <t>Stadiono 13 Naujoji Akmenė</t>
  </si>
  <si>
    <t>Respublikos 6 Naujoji Akmenė</t>
  </si>
  <si>
    <t>Stadiono 17 Akmenė</t>
  </si>
  <si>
    <t>Respublikos 21 Naujoji Akmenė</t>
  </si>
  <si>
    <t>Ramučių 40 Naujoji Akmenė</t>
  </si>
  <si>
    <t>Ramučių 35 Naujoji Akmenė</t>
  </si>
  <si>
    <t>Ramučių 38 Naujoji Akmenė</t>
  </si>
  <si>
    <t>Ramučių 2 Naujoji Akmenė</t>
  </si>
  <si>
    <t>Ramučių 3 Naujoji Akmenė</t>
  </si>
  <si>
    <t>Ramučių 13 Naujoji Akmenė</t>
  </si>
  <si>
    <t>Stadiono 15 Naujoji Akmenė</t>
  </si>
  <si>
    <t>Respublikos 27 Naujoji Akmenė</t>
  </si>
  <si>
    <t>Laižuvos 10 Akmenė</t>
  </si>
  <si>
    <t>Stadiono 16 Akmenė</t>
  </si>
  <si>
    <t>V.Kudirkos 1 Naujoji Akmenė</t>
  </si>
  <si>
    <t>v.kudirkos 2 Naujoji Akmenė</t>
  </si>
  <si>
    <t>v.kudirkos 3 Naujoji Akmenė</t>
  </si>
  <si>
    <t>v.kudirkos 7 Naujoji Akmenė</t>
  </si>
  <si>
    <t>v.kudirkos 10 Naujoji Akmenė</t>
  </si>
  <si>
    <t>V.Kudirkos 13 Naujoji Akmenė</t>
  </si>
  <si>
    <t>V.Kudirkos 15 Naujoji Akmenė</t>
  </si>
  <si>
    <t>V.Kudirkos 22 Naujoji Akmenė</t>
  </si>
  <si>
    <t>Basanavičiaus g.48, Anykščiai</t>
  </si>
  <si>
    <t>Basanavičiaus g. 50, Anykščiai</t>
  </si>
  <si>
    <t>Basanavičiaus g. 60, Anykščiai</t>
  </si>
  <si>
    <t>Biliūno g.8, Anykščiai</t>
  </si>
  <si>
    <t>Biliūno g. 10, Anykščiai</t>
  </si>
  <si>
    <t>Biliūno g. 20, Anykščiai</t>
  </si>
  <si>
    <t>Dariaus ir Girėno g.5, Anykščiai</t>
  </si>
  <si>
    <t>Statybininkų g.19, Anykščiai</t>
  </si>
  <si>
    <t>Statybininkų g. 21, Anykščiai</t>
  </si>
  <si>
    <t>Statybininkų g. 23, Anykščiai</t>
  </si>
  <si>
    <t>Dariaus ir Girėno 1., Birštonas</t>
  </si>
  <si>
    <t>Basanavičiaus  12, Birštonas</t>
  </si>
  <si>
    <t>Vilniaus 10  II L., Birštonas</t>
  </si>
  <si>
    <t>Vilniaus 10  III L., Birštonas</t>
  </si>
  <si>
    <t>Lelijų 9, Birštonas</t>
  </si>
  <si>
    <t>B.Sruogos12, Birštonas</t>
  </si>
  <si>
    <t>Dariaus ir Girėno 23aIL., Birštonas</t>
  </si>
  <si>
    <t>Lelijų 7, Birštonas</t>
  </si>
  <si>
    <t>Turistų g. Nr. 11A, Ignalina</t>
  </si>
  <si>
    <t>Ateities g. Nr. 11A, Ignalina</t>
  </si>
  <si>
    <t>Ateities g. Nr. 24, Ignalina</t>
  </si>
  <si>
    <t>Atgimimo g. Nr. 15, Ignalina</t>
  </si>
  <si>
    <t xml:space="preserve">iki 1992 m. </t>
  </si>
  <si>
    <t>iki 1992 m.</t>
  </si>
  <si>
    <t>Gedimino g. 28, Kaišiadorys</t>
  </si>
  <si>
    <t>J. Basanavičiaus g. 3, Kaišiadorys</t>
  </si>
  <si>
    <t>Gedimino g. 84, Kaišiadorys</t>
  </si>
  <si>
    <t>Gedimino g. 86, Kaišiadorys</t>
  </si>
  <si>
    <t>Girelės g. 49, Kaišiadorys</t>
  </si>
  <si>
    <t>Girelės g. 51, Kaišiadorys</t>
  </si>
  <si>
    <t>Gedimino g. 98, Kaišiadorys</t>
  </si>
  <si>
    <t>Gedimino g. 22, Kaišiadorys</t>
  </si>
  <si>
    <t>V. Ruokio g. 3A, Kaišiadorys</t>
  </si>
  <si>
    <t>Gedimino g. 78, Kaišiadorys</t>
  </si>
  <si>
    <t>Maironio g. 8, Kaišiadorys</t>
  </si>
  <si>
    <t>Gedimino g. 125, Kaišiadorys</t>
  </si>
  <si>
    <t>J. Basanavičiaus g. 7, Kaišiadorys</t>
  </si>
  <si>
    <t>Gedimino g. 121, Kaišiadorys</t>
  </si>
  <si>
    <t>Gedimino g. 46, Kaišiadorys</t>
  </si>
  <si>
    <t>Gedimino g. 88, Kaišiadorys</t>
  </si>
  <si>
    <t>Gedimino g. 90, Kaišiadorys</t>
  </si>
  <si>
    <t>Girelės g. 37, Kaišiadorys</t>
  </si>
  <si>
    <t>Gedimino g. 77, Kaišiadorys</t>
  </si>
  <si>
    <t>Gedimino g. 52, Kaišiadorys</t>
  </si>
  <si>
    <t>Gedimino g. 103, Kaišiadorys</t>
  </si>
  <si>
    <t>Gedimino g. 99, Kaišiadorys</t>
  </si>
  <si>
    <t>Gedimino g. 119, Kaišiadorys</t>
  </si>
  <si>
    <r>
      <t>Savanorių pr. 415</t>
    </r>
    <r>
      <rPr>
        <sz val="8"/>
        <color indexed="10"/>
        <rFont val="Arial"/>
        <family val="2"/>
      </rPr>
      <t xml:space="preserve"> (renov.), </t>
    </r>
    <r>
      <rPr>
        <sz val="8"/>
        <rFont val="Arial"/>
        <family val="2"/>
      </rPr>
      <t>Kaunas</t>
    </r>
  </si>
  <si>
    <t>Brundzos 8, Prienai</t>
  </si>
  <si>
    <t>Stadiono 24a, Prienai</t>
  </si>
  <si>
    <t>Vytauto 22, Prienai</t>
  </si>
  <si>
    <t>Stadiono 4 1L.,Prienai</t>
  </si>
  <si>
    <t>Vytauto 49, Jieznas</t>
  </si>
  <si>
    <t>Pušyno 21, Prienai</t>
  </si>
  <si>
    <t>Statybininkų 5 2L., Prienai</t>
  </si>
  <si>
    <t>Basanavičiaus 15,Prienai</t>
  </si>
  <si>
    <t>Stadiono 4 3L.,Prienai</t>
  </si>
  <si>
    <t>Statybininkų 9 2L.,Prienai</t>
  </si>
  <si>
    <t>Stadiono 10 1L.,Prienai</t>
  </si>
  <si>
    <t>Tylioji 5/1,Prienai</t>
  </si>
  <si>
    <t>Statybininkų 9 1L.,Prienai</t>
  </si>
  <si>
    <t>Stadiono 6 2L.,Prienai</t>
  </si>
  <si>
    <t>Janonio 3, Prienai</t>
  </si>
  <si>
    <t>Statybininkų 13,Prienai</t>
  </si>
  <si>
    <t>Statybininkų 9 3L.,Prienai</t>
  </si>
  <si>
    <t>Laisvės a. 3/14,Prienai</t>
  </si>
  <si>
    <t>Basanavičiaus 26,Prienai</t>
  </si>
  <si>
    <t>Vytauto 13,Prienai</t>
  </si>
  <si>
    <t>Stadiono 20 3L.,Prienai</t>
  </si>
  <si>
    <t>Vytauto 23,Prienai</t>
  </si>
  <si>
    <t>Vytauto 14,Prienai</t>
  </si>
  <si>
    <t>Stadiono 16,Prienai</t>
  </si>
  <si>
    <t>Vytauto 27  2 L.,Prienai</t>
  </si>
  <si>
    <t>V. Kudirkos 7, Radviliškis</t>
  </si>
  <si>
    <t>Jaunystės 22, Radviliškis</t>
  </si>
  <si>
    <t>Dariaus ir Girėno 28A, Radviliškis</t>
  </si>
  <si>
    <r>
      <t xml:space="preserve">Jaunystės 35 </t>
    </r>
    <r>
      <rPr>
        <sz val="8"/>
        <color indexed="10"/>
        <rFont val="Arial"/>
        <family val="2"/>
      </rPr>
      <t xml:space="preserve">(renov.), </t>
    </r>
    <r>
      <rPr>
        <sz val="8"/>
        <rFont val="Arial"/>
        <family val="2"/>
      </rPr>
      <t>Radviliškis</t>
    </r>
  </si>
  <si>
    <r>
      <t xml:space="preserve">Laisvės al. 36 </t>
    </r>
    <r>
      <rPr>
        <sz val="8"/>
        <color indexed="10"/>
        <rFont val="Arial"/>
        <family val="2"/>
      </rPr>
      <t xml:space="preserve">(renov), </t>
    </r>
    <r>
      <rPr>
        <sz val="8"/>
        <rFont val="Arial"/>
        <family val="2"/>
      </rPr>
      <t>Radviliškis</t>
    </r>
  </si>
  <si>
    <t>iki 1960</t>
  </si>
  <si>
    <t>Jaunimo 12, Raseiniai</t>
  </si>
  <si>
    <t>Maironio 10, Raseiniai</t>
  </si>
  <si>
    <t>V.Kudirkos 9, Raseiniai</t>
  </si>
  <si>
    <t>Vaižganto 1, Raseiniai</t>
  </si>
  <si>
    <t>Dariaus ir Girėno 26, Raseiniai</t>
  </si>
  <si>
    <t>Stonų 3, Raseiniai</t>
  </si>
  <si>
    <t>Vaižganto 5A, Raseiniai</t>
  </si>
  <si>
    <t>Vaižganto 25, Raseiniai</t>
  </si>
  <si>
    <t>Jaunimo 17A, Raseiniai</t>
  </si>
  <si>
    <t>Jaunimo 15A, Raseiniai</t>
  </si>
  <si>
    <t>Pieninės 7A, Raseiniai</t>
  </si>
  <si>
    <t>Pieninės 7, Raseiniai</t>
  </si>
  <si>
    <t>Pieninės 5, Raseiniai</t>
  </si>
  <si>
    <t>Dubysos 1, Raseiniai</t>
  </si>
  <si>
    <t>V.Grybo 4, Raseiniai</t>
  </si>
  <si>
    <t>Vytauto Didžiojo 41, Raseiniai</t>
  </si>
  <si>
    <t>Vaižganto 22-I, Raseiniai</t>
  </si>
  <si>
    <t>Vaižganto 20B, Raseiniai</t>
  </si>
  <si>
    <t>Rytų 4, Raseiniai</t>
  </si>
  <si>
    <t>Rytų 2, Raseiniai</t>
  </si>
  <si>
    <t>Algirdo 29, Raseiniai</t>
  </si>
  <si>
    <t>Algirdo 27, Raseiniai</t>
  </si>
  <si>
    <t>Algirdo 25, Raseiniai</t>
  </si>
  <si>
    <t>P. Cirkos g. 75, Šiauliai</t>
  </si>
  <si>
    <t>Tilžės g. 148, Šiauliai</t>
  </si>
  <si>
    <t>Vilniaus g. 100, Šiauliai</t>
  </si>
  <si>
    <t>Pirties g. 7a, Šiauliai</t>
  </si>
  <si>
    <t>Vilniaus g. 179, Šiauliai</t>
  </si>
  <si>
    <t>Vilniaus g. 138, Šiauliai</t>
  </si>
  <si>
    <t>Aušros al. 25, Šiauliai</t>
  </si>
  <si>
    <t>Energetikų g. 16, Šiauliai</t>
  </si>
  <si>
    <t>Vytauto g. 147, Šiauliai</t>
  </si>
  <si>
    <t>Tilžės g. 69, Šiauliai</t>
  </si>
  <si>
    <t>Pirties g. 5a, Šiauliai</t>
  </si>
  <si>
    <t>Žemaitės g. 64a, Šiauliai</t>
  </si>
  <si>
    <t>Paukščių takas 9, Šiauliai</t>
  </si>
  <si>
    <t>Žemaitės g. 104A, Šiauliai</t>
  </si>
  <si>
    <t>Eežero g. 7, Šiauliai</t>
  </si>
  <si>
    <t>Vasario 16-osios g. 21, Šiauliai</t>
  </si>
  <si>
    <t>Lyros g. 11, Šiauliai</t>
  </si>
  <si>
    <t>Skalvių g. 5, Šiauliai</t>
  </si>
  <si>
    <t>Architektų g. 10, Šiauliai</t>
  </si>
  <si>
    <t>Dainų g. 52, Šiauliai</t>
  </si>
  <si>
    <t>Architektų g. 20, Šiauliai</t>
  </si>
  <si>
    <t>Dainų g. 66, Šiauliai</t>
  </si>
  <si>
    <t>Dainų g. 21, Šiauliai</t>
  </si>
  <si>
    <t>Gardino g. 27, Šiauliai</t>
  </si>
  <si>
    <t>Kviečių g. 58, Šiauliai</t>
  </si>
  <si>
    <t>Architektų g. 30, Šiauliai</t>
  </si>
  <si>
    <t>Korsako g. 23, Šiauliai</t>
  </si>
  <si>
    <t>Gytarių g. 16 (renov.), Šiauliai</t>
  </si>
  <si>
    <t>Gardino g. 5 (renov), Šiauliai</t>
  </si>
  <si>
    <t>Grinkevičiaus g. 4 ( renov.), Šiauliai</t>
  </si>
  <si>
    <t>Krymo g. 26 (renov.), Šiauliai</t>
  </si>
  <si>
    <t>Vilniaus g. 202 (renov.), Šiauliai</t>
  </si>
  <si>
    <t>Gardino g. 27 (renov.), Šiauliai</t>
  </si>
  <si>
    <t>Geležinkelio 28,Lentvaris</t>
  </si>
  <si>
    <t>Vytauto 64,Trakai</t>
  </si>
  <si>
    <t>Vytauto 54,Trakai</t>
  </si>
  <si>
    <t>Ežero 3,Lentvaris</t>
  </si>
  <si>
    <t>Vytauto 44,Trakai</t>
  </si>
  <si>
    <t>Vytauto 48,Trakai</t>
  </si>
  <si>
    <t>Vytauto 76,Trakai</t>
  </si>
  <si>
    <t>Ežero 3a, Lentvaris</t>
  </si>
  <si>
    <t>Kilimų 6,Lentvaris</t>
  </si>
  <si>
    <t>Vytauto 9A,Lentvaris</t>
  </si>
  <si>
    <t>Mindaugo 8,Trakai</t>
  </si>
  <si>
    <t>Vytauto 52,Trakai</t>
  </si>
  <si>
    <t>Vytauto 46A,Trakai</t>
  </si>
  <si>
    <t>Vytauto 50A,Trakai</t>
  </si>
  <si>
    <t>Klevų al. 38/7,Lentvaris</t>
  </si>
  <si>
    <t>Ežero 5A,Lentvaris</t>
  </si>
  <si>
    <t>Vytauto 9,Lentvaris</t>
  </si>
  <si>
    <t>Vytauto 10,Lentvaris</t>
  </si>
  <si>
    <t>Bažnyčios 24,Lentvaris</t>
  </si>
  <si>
    <t>Geležinkelio 32,Lentvaris</t>
  </si>
  <si>
    <t>Klevų al. 30,Lentvaris</t>
  </si>
  <si>
    <t>Ežero 4,Lentvaris</t>
  </si>
  <si>
    <t>Klevų al. 28,Lentvaris</t>
  </si>
  <si>
    <t>Vytauto 8, Lentvaris</t>
  </si>
  <si>
    <t>Vytauto 4,Lentvaris</t>
  </si>
  <si>
    <t>Sodų 23A,Lentvaris</t>
  </si>
  <si>
    <t>Vytauto 6,Lentvaris</t>
  </si>
  <si>
    <t>Pakalnės 26A,Lentvaris</t>
  </si>
  <si>
    <t>Pakalnės 5/7,Lentvaris</t>
  </si>
  <si>
    <t>Vienuolyno 39,Trakai</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</si>
</sst>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0"/>
    <numFmt numFmtId="165" formatCode="0.000"/>
    <numFmt numFmtId="166" formatCode="0.0"/>
    <numFmt numFmtId="167" formatCode="0.00000"/>
    <numFmt numFmtId="168" formatCode="0.0%"/>
    <numFmt numFmtId="169" formatCode="0.000000"/>
    <numFmt numFmtId="170" formatCode="0.00;\-0.00;\-"/>
    <numFmt numFmtId="171" formatCode="&quot;Taip&quot;;&quot;Taip&quot;;&quot;Ne&quot;"/>
    <numFmt numFmtId="172" formatCode="&quot;Teisinga&quot;;&quot;Teisinga&quot;;&quot;Klaidinga&quot;"/>
    <numFmt numFmtId="173" formatCode="[$€-2]\ ###,000_);[Red]\([$€-2]\ ###,000\)"/>
    <numFmt numFmtId="174" formatCode="[$-427]yyyy\ &quot;m.&quot;\ mmmm\ d\ &quot;d.&quot;"/>
  </numFmts>
  <fonts count="54">
    <font>
      <sz val="10"/>
      <name val="Arial"/>
      <family val="0"/>
    </font>
    <font>
      <sz val="8"/>
      <name val="Arial"/>
      <family val="2"/>
    </font>
    <font>
      <i/>
      <sz val="8"/>
      <name val="Arial"/>
      <family val="2"/>
    </font>
    <font>
      <b/>
      <i/>
      <sz val="8"/>
      <name val="Arial"/>
      <family val="2"/>
    </font>
    <font>
      <i/>
      <sz val="10"/>
      <name val="Arial"/>
      <family val="2"/>
    </font>
    <font>
      <b/>
      <sz val="10"/>
      <name val="Arial"/>
      <family val="2"/>
    </font>
    <font>
      <i/>
      <sz val="10"/>
      <color indexed="12"/>
      <name val="Arial"/>
      <family val="2"/>
    </font>
    <font>
      <i/>
      <vertAlign val="superscript"/>
      <sz val="10"/>
      <name val="Arial"/>
      <family val="2"/>
    </font>
    <font>
      <i/>
      <sz val="9"/>
      <name val="Arial"/>
      <family val="2"/>
    </font>
    <font>
      <sz val="8"/>
      <color indexed="10"/>
      <name val="Arial"/>
      <family val="2"/>
    </font>
    <font>
      <sz val="8"/>
      <color indexed="8"/>
      <name val="Arial"/>
      <family val="2"/>
    </font>
    <font>
      <i/>
      <vertAlign val="superscript"/>
      <sz val="8"/>
      <name val="Arial"/>
      <family val="2"/>
    </font>
    <font>
      <sz val="8"/>
      <name val="Tahoma"/>
      <family val="0"/>
    </font>
    <font>
      <b/>
      <sz val="8"/>
      <name val="Tahoma"/>
      <family val="0"/>
    </font>
    <font>
      <b/>
      <vertAlign val="superscript"/>
      <sz val="10"/>
      <name val="Arial"/>
      <family val="2"/>
    </font>
    <font>
      <b/>
      <sz val="10"/>
      <color indexed="10"/>
      <name val="Arial"/>
      <family val="2"/>
    </font>
    <font>
      <b/>
      <i/>
      <sz val="10"/>
      <color indexed="10"/>
      <name val="Arial"/>
      <family val="2"/>
    </font>
    <font>
      <b/>
      <i/>
      <sz val="10"/>
      <name val="Arial"/>
      <family val="2"/>
    </font>
    <font>
      <b/>
      <sz val="12"/>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FF99"/>
        <bgColor indexed="64"/>
      </patternFill>
    </fill>
    <fill>
      <patternFill patternType="solid">
        <fgColor rgb="FFFF6600"/>
        <bgColor indexed="64"/>
      </patternFill>
    </fill>
    <fill>
      <patternFill patternType="solid">
        <fgColor rgb="FFFFCC00"/>
        <bgColor indexed="64"/>
      </patternFill>
    </fill>
    <fill>
      <patternFill patternType="solid">
        <fgColor indexed="53"/>
        <bgColor indexed="64"/>
      </patternFill>
    </fill>
    <fill>
      <patternFill patternType="solid">
        <fgColor indexed="50"/>
        <bgColor indexed="64"/>
      </patternFill>
    </fill>
    <fill>
      <patternFill patternType="solid">
        <fgColor indexed="43"/>
        <bgColor indexed="64"/>
      </patternFill>
    </fill>
    <fill>
      <patternFill patternType="solid">
        <fgColor rgb="FFFFCC99"/>
        <bgColor indexed="64"/>
      </patternFill>
    </fill>
    <fill>
      <patternFill patternType="solid">
        <fgColor rgb="FFFFCC00"/>
        <bgColor indexed="64"/>
      </patternFill>
    </fill>
    <fill>
      <patternFill patternType="solid">
        <fgColor rgb="FFFF6600"/>
        <bgColor indexed="64"/>
      </patternFill>
    </fill>
    <fill>
      <patternFill patternType="solid">
        <fgColor rgb="FFFF6600"/>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CC99"/>
        <bgColor indexed="64"/>
      </patternFill>
    </fill>
    <fill>
      <patternFill patternType="solid">
        <fgColor rgb="FFFF6600"/>
        <bgColor indexed="64"/>
      </patternFill>
    </fill>
    <fill>
      <patternFill patternType="solid">
        <fgColor rgb="FFFF6600"/>
        <bgColor indexed="64"/>
      </patternFill>
    </fill>
    <fill>
      <patternFill patternType="solid">
        <fgColor rgb="FFFFCC99"/>
        <bgColor indexed="64"/>
      </patternFill>
    </fill>
    <fill>
      <patternFill patternType="solid">
        <fgColor rgb="FFFFCC00"/>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thin"/>
      <right style="thin"/>
      <top>
        <color indexed="63"/>
      </top>
      <bottom>
        <color indexed="63"/>
      </bottom>
    </border>
    <border>
      <left style="medium"/>
      <right style="thin"/>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9" fillId="0" borderId="3" applyNumberFormat="0" applyFill="0" applyAlignment="0" applyProtection="0"/>
    <xf numFmtId="0" fontId="39" fillId="0" borderId="0" applyNumberFormat="0" applyFill="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22" borderId="4" applyNumberFormat="0" applyAlignment="0" applyProtection="0"/>
    <xf numFmtId="0" fontId="46"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6" applyNumberFormat="0" applyFon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22" borderId="5"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83">
    <xf numFmtId="0" fontId="0" fillId="0" borderId="0" xfId="0" applyAlignment="1">
      <alignment/>
    </xf>
    <xf numFmtId="0" fontId="1" fillId="0" borderId="0" xfId="0" applyFont="1" applyAlignment="1">
      <alignment/>
    </xf>
    <xf numFmtId="0" fontId="1" fillId="0" borderId="10" xfId="0" applyFont="1" applyFill="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horizontal="left" vertical="center"/>
    </xf>
    <xf numFmtId="0" fontId="1" fillId="0" borderId="0" xfId="0" applyFont="1" applyAlignment="1">
      <alignment vertical="center"/>
    </xf>
    <xf numFmtId="0" fontId="4" fillId="0" borderId="0" xfId="0" applyFont="1" applyBorder="1" applyAlignment="1">
      <alignment horizontal="right" vertical="center" wrapText="1"/>
    </xf>
    <xf numFmtId="0" fontId="8" fillId="0" borderId="0" xfId="0" applyFont="1" applyBorder="1" applyAlignment="1">
      <alignment horizontal="right" vertical="center"/>
    </xf>
    <xf numFmtId="0" fontId="1" fillId="0" borderId="10" xfId="0" applyFont="1" applyBorder="1" applyAlignment="1">
      <alignment horizontal="center" vertical="center" wrapText="1"/>
    </xf>
    <xf numFmtId="0" fontId="1" fillId="0" borderId="0" xfId="0" applyFont="1" applyFill="1" applyBorder="1" applyAlignment="1">
      <alignment vertical="center"/>
    </xf>
    <xf numFmtId="0" fontId="1" fillId="33" borderId="10" xfId="0" applyFont="1" applyFill="1" applyBorder="1" applyAlignment="1">
      <alignment horizontal="left"/>
    </xf>
    <xf numFmtId="0" fontId="1" fillId="0" borderId="11" xfId="0" applyFont="1" applyFill="1" applyBorder="1" applyAlignment="1">
      <alignment horizontal="center" vertical="center" wrapText="1"/>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34" borderId="10" xfId="0" applyFont="1" applyFill="1" applyBorder="1" applyAlignment="1">
      <alignment horizontal="left"/>
    </xf>
    <xf numFmtId="0" fontId="1" fillId="35" borderId="10" xfId="0" applyFont="1" applyFill="1" applyBorder="1" applyAlignment="1">
      <alignment horizontal="left"/>
    </xf>
    <xf numFmtId="0" fontId="1" fillId="36" borderId="10" xfId="0" applyFont="1" applyFill="1" applyBorder="1" applyAlignment="1">
      <alignment horizontal="left"/>
    </xf>
    <xf numFmtId="0" fontId="1" fillId="37" borderId="10" xfId="0" applyFont="1"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1" fillId="38" borderId="10" xfId="0" applyFont="1" applyFill="1" applyBorder="1" applyAlignment="1">
      <alignment/>
    </xf>
    <xf numFmtId="0" fontId="1" fillId="39" borderId="10" xfId="0" applyFont="1" applyFill="1" applyBorder="1" applyAlignment="1">
      <alignment horizontal="left"/>
    </xf>
    <xf numFmtId="166" fontId="1" fillId="33" borderId="10" xfId="0" applyNumberFormat="1" applyFont="1" applyFill="1" applyBorder="1" applyAlignment="1">
      <alignment horizontal="center" vertical="center"/>
    </xf>
    <xf numFmtId="166" fontId="1" fillId="34" borderId="10" xfId="0" applyNumberFormat="1" applyFont="1" applyFill="1" applyBorder="1" applyAlignment="1">
      <alignment horizontal="center" vertical="center"/>
    </xf>
    <xf numFmtId="166" fontId="1" fillId="35" borderId="10" xfId="0" applyNumberFormat="1" applyFont="1" applyFill="1" applyBorder="1" applyAlignment="1">
      <alignment horizontal="center" vertical="center"/>
    </xf>
    <xf numFmtId="166" fontId="1" fillId="36" borderId="10" xfId="0" applyNumberFormat="1" applyFont="1" applyFill="1" applyBorder="1" applyAlignment="1">
      <alignment horizontal="center" vertical="center"/>
    </xf>
    <xf numFmtId="0" fontId="1" fillId="33" borderId="10" xfId="0" applyFont="1" applyFill="1" applyBorder="1" applyAlignment="1">
      <alignment/>
    </xf>
    <xf numFmtId="1" fontId="1" fillId="35" borderId="10" xfId="0" applyNumberFormat="1" applyFont="1" applyFill="1" applyBorder="1" applyAlignment="1">
      <alignment horizontal="left"/>
    </xf>
    <xf numFmtId="1" fontId="1" fillId="36" borderId="10" xfId="0" applyNumberFormat="1" applyFont="1" applyFill="1" applyBorder="1" applyAlignment="1">
      <alignment horizontal="left"/>
    </xf>
    <xf numFmtId="1" fontId="1" fillId="33" borderId="10" xfId="0" applyNumberFormat="1" applyFont="1" applyFill="1" applyBorder="1" applyAlignment="1">
      <alignment horizontal="left"/>
    </xf>
    <xf numFmtId="0" fontId="1" fillId="40" borderId="10" xfId="0" applyFont="1" applyFill="1" applyBorder="1" applyAlignment="1">
      <alignment horizontal="left"/>
    </xf>
    <xf numFmtId="0" fontId="1" fillId="41" borderId="10" xfId="0" applyFont="1" applyFill="1" applyBorder="1" applyAlignment="1">
      <alignment/>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42" borderId="10" xfId="0" applyFont="1" applyFill="1" applyBorder="1" applyAlignment="1">
      <alignment horizontal="center" vertical="center"/>
    </xf>
    <xf numFmtId="2" fontId="1" fillId="42" borderId="10"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165" fontId="1" fillId="42" borderId="10" xfId="0" applyNumberFormat="1" applyFont="1" applyFill="1" applyBorder="1" applyAlignment="1">
      <alignment horizontal="center" vertical="center"/>
    </xf>
    <xf numFmtId="1" fontId="1" fillId="33" borderId="10" xfId="0" applyNumberFormat="1" applyFont="1" applyFill="1" applyBorder="1" applyAlignment="1">
      <alignment horizontal="center" vertical="center"/>
    </xf>
    <xf numFmtId="165" fontId="1" fillId="33" borderId="10" xfId="0" applyNumberFormat="1" applyFont="1" applyFill="1" applyBorder="1" applyAlignment="1">
      <alignment horizontal="center" vertical="center"/>
    </xf>
    <xf numFmtId="166" fontId="1" fillId="37"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1" fillId="37" borderId="10" xfId="0" applyFont="1" applyFill="1" applyBorder="1" applyAlignment="1">
      <alignment horizontal="center" vertical="center"/>
    </xf>
    <xf numFmtId="0" fontId="1" fillId="33" borderId="10" xfId="0" applyFont="1" applyFill="1" applyBorder="1" applyAlignment="1">
      <alignment horizontal="center" vertical="center"/>
    </xf>
    <xf numFmtId="2" fontId="1" fillId="33" borderId="10" xfId="0" applyNumberFormat="1" applyFont="1" applyFill="1" applyBorder="1" applyAlignment="1">
      <alignment horizontal="center" vertical="center"/>
    </xf>
    <xf numFmtId="166" fontId="1" fillId="33" borderId="10" xfId="0" applyNumberFormat="1" applyFont="1" applyFill="1" applyBorder="1" applyAlignment="1">
      <alignment horizontal="center" vertical="center"/>
    </xf>
    <xf numFmtId="165" fontId="1" fillId="33" borderId="10" xfId="0" applyNumberFormat="1" applyFont="1" applyFill="1" applyBorder="1" applyAlignment="1">
      <alignment horizontal="center" vertical="center"/>
    </xf>
    <xf numFmtId="164" fontId="1" fillId="33" borderId="10" xfId="0" applyNumberFormat="1" applyFont="1" applyFill="1" applyBorder="1" applyAlignment="1">
      <alignment horizontal="center" vertical="center"/>
    </xf>
    <xf numFmtId="2" fontId="10" fillId="33" borderId="10" xfId="0" applyNumberFormat="1" applyFont="1" applyFill="1" applyBorder="1" applyAlignment="1">
      <alignment horizontal="center" vertical="center"/>
    </xf>
    <xf numFmtId="166" fontId="10" fillId="33" borderId="10" xfId="0" applyNumberFormat="1" applyFont="1" applyFill="1" applyBorder="1" applyAlignment="1">
      <alignment horizontal="center" vertical="center"/>
    </xf>
    <xf numFmtId="2" fontId="1" fillId="41" borderId="10" xfId="0" applyNumberFormat="1" applyFont="1" applyFill="1" applyBorder="1" applyAlignment="1">
      <alignment horizontal="center" vertical="center"/>
    </xf>
    <xf numFmtId="165" fontId="1" fillId="41" borderId="10" xfId="0" applyNumberFormat="1" applyFont="1" applyFill="1" applyBorder="1" applyAlignment="1">
      <alignment horizontal="center" vertical="center"/>
    </xf>
    <xf numFmtId="0" fontId="1" fillId="34" borderId="10" xfId="0" applyFont="1" applyFill="1" applyBorder="1" applyAlignment="1">
      <alignment horizontal="center" vertical="center"/>
    </xf>
    <xf numFmtId="165" fontId="1" fillId="34" borderId="10" xfId="0" applyNumberFormat="1" applyFont="1" applyFill="1" applyBorder="1" applyAlignment="1">
      <alignment horizontal="center" vertical="center"/>
    </xf>
    <xf numFmtId="2" fontId="1" fillId="34" borderId="10" xfId="0" applyNumberFormat="1" applyFont="1" applyFill="1" applyBorder="1" applyAlignment="1">
      <alignment horizontal="center" vertical="center"/>
    </xf>
    <xf numFmtId="2" fontId="1" fillId="35" borderId="10" xfId="0" applyNumberFormat="1" applyFont="1" applyFill="1" applyBorder="1" applyAlignment="1">
      <alignment horizontal="center" vertical="center"/>
    </xf>
    <xf numFmtId="0" fontId="1" fillId="35" borderId="10" xfId="0" applyFont="1" applyFill="1" applyBorder="1" applyAlignment="1">
      <alignment horizontal="center" vertical="center"/>
    </xf>
    <xf numFmtId="166" fontId="1" fillId="39" borderId="10" xfId="0" applyNumberFormat="1" applyFont="1" applyFill="1" applyBorder="1" applyAlignment="1">
      <alignment horizontal="center" vertical="center"/>
    </xf>
    <xf numFmtId="0" fontId="1" fillId="39" borderId="10" xfId="0" applyFont="1" applyFill="1" applyBorder="1" applyAlignment="1">
      <alignment horizontal="center" vertical="center"/>
    </xf>
    <xf numFmtId="2" fontId="1" fillId="39" borderId="10" xfId="0" applyNumberFormat="1" applyFont="1" applyFill="1" applyBorder="1" applyAlignment="1">
      <alignment horizontal="center" vertical="center"/>
    </xf>
    <xf numFmtId="165" fontId="1" fillId="39" borderId="10" xfId="0" applyNumberFormat="1" applyFont="1" applyFill="1" applyBorder="1" applyAlignment="1">
      <alignment horizontal="center" vertical="center"/>
    </xf>
    <xf numFmtId="1" fontId="1" fillId="39" borderId="10" xfId="0" applyNumberFormat="1" applyFont="1" applyFill="1" applyBorder="1" applyAlignment="1">
      <alignment horizontal="center" vertical="center"/>
    </xf>
    <xf numFmtId="0" fontId="1" fillId="35" borderId="10" xfId="0" applyFont="1" applyFill="1" applyBorder="1" applyAlignment="1">
      <alignment horizontal="center" vertical="center"/>
    </xf>
    <xf numFmtId="2" fontId="1" fillId="35" borderId="10" xfId="0" applyNumberFormat="1" applyFont="1" applyFill="1" applyBorder="1" applyAlignment="1">
      <alignment horizontal="center" vertical="center"/>
    </xf>
    <xf numFmtId="165" fontId="1" fillId="35" borderId="10" xfId="0" applyNumberFormat="1" applyFont="1" applyFill="1" applyBorder="1" applyAlignment="1">
      <alignment horizontal="center" vertical="center"/>
    </xf>
    <xf numFmtId="166" fontId="1" fillId="35" borderId="10" xfId="0" applyNumberFormat="1" applyFont="1" applyFill="1" applyBorder="1" applyAlignment="1">
      <alignment horizontal="center" vertical="center"/>
    </xf>
    <xf numFmtId="0" fontId="1" fillId="40" borderId="10" xfId="0" applyFont="1" applyFill="1" applyBorder="1" applyAlignment="1">
      <alignment horizontal="center" vertical="center"/>
    </xf>
    <xf numFmtId="2" fontId="1" fillId="40" borderId="10" xfId="0" applyNumberFormat="1" applyFont="1" applyFill="1" applyBorder="1" applyAlignment="1">
      <alignment horizontal="center" vertical="center"/>
    </xf>
    <xf numFmtId="2" fontId="1" fillId="36" borderId="10" xfId="0" applyNumberFormat="1" applyFont="1" applyFill="1" applyBorder="1" applyAlignment="1">
      <alignment horizontal="center" vertical="center"/>
    </xf>
    <xf numFmtId="1" fontId="1" fillId="36" borderId="10" xfId="0" applyNumberFormat="1" applyFont="1" applyFill="1" applyBorder="1" applyAlignment="1">
      <alignment horizontal="center" vertical="center"/>
    </xf>
    <xf numFmtId="165" fontId="1" fillId="36" borderId="10" xfId="0" applyNumberFormat="1" applyFont="1" applyFill="1" applyBorder="1" applyAlignment="1">
      <alignment horizontal="center" vertical="center"/>
    </xf>
    <xf numFmtId="0" fontId="1" fillId="36" borderId="10" xfId="0" applyFont="1" applyFill="1" applyBorder="1" applyAlignment="1">
      <alignment horizontal="center" vertical="center"/>
    </xf>
    <xf numFmtId="0" fontId="1" fillId="38" borderId="10" xfId="0" applyFont="1" applyFill="1" applyBorder="1" applyAlignment="1">
      <alignment horizontal="center" vertical="center"/>
    </xf>
    <xf numFmtId="166" fontId="1" fillId="38" borderId="10" xfId="0" applyNumberFormat="1" applyFont="1" applyFill="1" applyBorder="1" applyAlignment="1">
      <alignment horizontal="center" vertical="center"/>
    </xf>
    <xf numFmtId="0" fontId="1" fillId="36" borderId="10" xfId="0" applyFont="1" applyFill="1" applyBorder="1" applyAlignment="1">
      <alignment horizontal="center" vertical="center"/>
    </xf>
    <xf numFmtId="2" fontId="1" fillId="36" borderId="10" xfId="0" applyNumberFormat="1" applyFont="1" applyFill="1" applyBorder="1" applyAlignment="1">
      <alignment horizontal="center" vertical="center"/>
    </xf>
    <xf numFmtId="165" fontId="1" fillId="36" borderId="10" xfId="0" applyNumberFormat="1" applyFont="1" applyFill="1" applyBorder="1" applyAlignment="1">
      <alignment horizontal="center" vertical="center"/>
    </xf>
    <xf numFmtId="166" fontId="1" fillId="36" borderId="10" xfId="0" applyNumberFormat="1" applyFont="1" applyFill="1" applyBorder="1" applyAlignment="1">
      <alignment horizontal="center" vertical="center"/>
    </xf>
    <xf numFmtId="0" fontId="10" fillId="36" borderId="10" xfId="0" applyFont="1" applyFill="1" applyBorder="1" applyAlignment="1">
      <alignment horizontal="center" vertical="center"/>
    </xf>
    <xf numFmtId="0" fontId="10" fillId="35" borderId="10" xfId="0" applyFont="1" applyFill="1" applyBorder="1" applyAlignment="1">
      <alignment horizontal="center" vertical="center"/>
    </xf>
    <xf numFmtId="2" fontId="10" fillId="37" borderId="10" xfId="0" applyNumberFormat="1" applyFont="1" applyFill="1" applyBorder="1" applyAlignment="1">
      <alignment horizontal="center" vertical="center"/>
    </xf>
    <xf numFmtId="2" fontId="1" fillId="37" borderId="10" xfId="0" applyNumberFormat="1" applyFont="1" applyFill="1" applyBorder="1" applyAlignment="1">
      <alignment horizontal="center" vertical="center"/>
    </xf>
    <xf numFmtId="166" fontId="1" fillId="23" borderId="10" xfId="0" applyNumberFormat="1" applyFont="1" applyFill="1" applyBorder="1" applyAlignment="1">
      <alignment horizontal="center" vertical="center"/>
    </xf>
    <xf numFmtId="0" fontId="1" fillId="23" borderId="10" xfId="0" applyFont="1" applyFill="1" applyBorder="1" applyAlignment="1">
      <alignment/>
    </xf>
    <xf numFmtId="0" fontId="1" fillId="23" borderId="10" xfId="0" applyFont="1" applyFill="1" applyBorder="1" applyAlignment="1">
      <alignment horizontal="center" vertical="center"/>
    </xf>
    <xf numFmtId="2" fontId="1" fillId="23" borderId="10" xfId="0" applyNumberFormat="1" applyFont="1" applyFill="1" applyBorder="1" applyAlignment="1">
      <alignment horizontal="center" vertical="center"/>
    </xf>
    <xf numFmtId="165" fontId="1" fillId="43" borderId="10" xfId="0" applyNumberFormat="1" applyFont="1" applyFill="1" applyBorder="1" applyAlignment="1">
      <alignment horizontal="center" vertical="center"/>
    </xf>
    <xf numFmtId="1" fontId="1" fillId="23" borderId="10" xfId="0" applyNumberFormat="1" applyFont="1" applyFill="1" applyBorder="1" applyAlignment="1">
      <alignment horizontal="center" vertical="center"/>
    </xf>
    <xf numFmtId="165" fontId="1" fillId="23" borderId="10" xfId="0" applyNumberFormat="1" applyFont="1" applyFill="1" applyBorder="1" applyAlignment="1">
      <alignment horizontal="center" vertical="center"/>
    </xf>
    <xf numFmtId="0" fontId="1" fillId="39" borderId="10" xfId="0" applyFont="1" applyFill="1" applyBorder="1" applyAlignment="1">
      <alignment/>
    </xf>
    <xf numFmtId="165" fontId="1" fillId="44" borderId="10" xfId="0" applyNumberFormat="1" applyFont="1" applyFill="1" applyBorder="1" applyAlignment="1">
      <alignment horizontal="center" vertical="center"/>
    </xf>
    <xf numFmtId="0" fontId="1" fillId="45" borderId="10" xfId="0" applyFont="1" applyFill="1" applyBorder="1" applyAlignment="1">
      <alignment horizontal="center" vertical="center"/>
    </xf>
    <xf numFmtId="2" fontId="1" fillId="38" borderId="10" xfId="0" applyNumberFormat="1" applyFont="1" applyFill="1" applyBorder="1" applyAlignment="1">
      <alignment horizontal="center" vertical="center"/>
    </xf>
    <xf numFmtId="165" fontId="1" fillId="46" borderId="10" xfId="0" applyNumberFormat="1" applyFont="1" applyFill="1" applyBorder="1" applyAlignment="1">
      <alignment horizontal="center" vertical="center"/>
    </xf>
    <xf numFmtId="1" fontId="1" fillId="38" borderId="10" xfId="0" applyNumberFormat="1" applyFont="1" applyFill="1" applyBorder="1" applyAlignment="1">
      <alignment horizontal="center" vertical="center"/>
    </xf>
    <xf numFmtId="165" fontId="1" fillId="38" borderId="10" xfId="0" applyNumberFormat="1" applyFont="1" applyFill="1" applyBorder="1" applyAlignment="1">
      <alignment horizontal="center" vertical="center"/>
    </xf>
    <xf numFmtId="0" fontId="1" fillId="46" borderId="10" xfId="0" applyFont="1" applyFill="1" applyBorder="1" applyAlignment="1">
      <alignment horizontal="left"/>
    </xf>
    <xf numFmtId="0" fontId="1" fillId="46" borderId="10" xfId="0" applyFont="1" applyFill="1" applyBorder="1" applyAlignment="1">
      <alignment horizontal="center" vertical="center"/>
    </xf>
    <xf numFmtId="2" fontId="1" fillId="46" borderId="10" xfId="0" applyNumberFormat="1" applyFont="1" applyFill="1" applyBorder="1" applyAlignment="1">
      <alignment horizontal="center" vertical="center"/>
    </xf>
    <xf numFmtId="0" fontId="1" fillId="38" borderId="10" xfId="0" applyFont="1" applyFill="1" applyBorder="1" applyAlignment="1">
      <alignment horizontal="left"/>
    </xf>
    <xf numFmtId="165" fontId="1" fillId="37" borderId="10" xfId="0" applyNumberFormat="1" applyFont="1" applyFill="1" applyBorder="1" applyAlignment="1">
      <alignment horizontal="center" vertical="center"/>
    </xf>
    <xf numFmtId="166" fontId="1" fillId="23" borderId="10" xfId="0" applyNumberFormat="1" applyFont="1" applyFill="1" applyBorder="1" applyAlignment="1">
      <alignment horizontal="center" vertical="center"/>
    </xf>
    <xf numFmtId="166" fontId="1" fillId="39" borderId="10" xfId="0" applyNumberFormat="1" applyFont="1" applyFill="1" applyBorder="1" applyAlignment="1">
      <alignment horizontal="center" vertical="center"/>
    </xf>
    <xf numFmtId="2" fontId="1" fillId="44" borderId="10" xfId="0" applyNumberFormat="1" applyFont="1" applyFill="1" applyBorder="1" applyAlignment="1">
      <alignment horizontal="center" vertical="center"/>
    </xf>
    <xf numFmtId="165" fontId="1" fillId="47" borderId="10" xfId="0" applyNumberFormat="1" applyFont="1" applyFill="1" applyBorder="1" applyAlignment="1">
      <alignment horizontal="center" vertical="center"/>
    </xf>
    <xf numFmtId="166" fontId="1" fillId="38" borderId="10" xfId="0" applyNumberFormat="1" applyFont="1" applyFill="1" applyBorder="1" applyAlignment="1">
      <alignment horizontal="center" vertical="center"/>
    </xf>
    <xf numFmtId="0" fontId="1" fillId="37" borderId="10" xfId="0" applyFont="1" applyFill="1" applyBorder="1" applyAlignment="1">
      <alignment horizontal="left"/>
    </xf>
    <xf numFmtId="1" fontId="1" fillId="37" borderId="10" xfId="0" applyNumberFormat="1" applyFont="1" applyFill="1" applyBorder="1" applyAlignment="1">
      <alignment horizontal="center" vertical="center"/>
    </xf>
    <xf numFmtId="1" fontId="1" fillId="37" borderId="10" xfId="0" applyNumberFormat="1" applyFont="1" applyFill="1" applyBorder="1" applyAlignment="1">
      <alignment horizontal="left"/>
    </xf>
    <xf numFmtId="0" fontId="1" fillId="37" borderId="10" xfId="0" applyFont="1" applyFill="1" applyBorder="1" applyAlignment="1">
      <alignment horizontal="center" vertical="center"/>
    </xf>
    <xf numFmtId="165" fontId="1" fillId="37" borderId="10" xfId="0" applyNumberFormat="1" applyFont="1" applyFill="1" applyBorder="1" applyAlignment="1">
      <alignment horizontal="center" vertical="center"/>
    </xf>
    <xf numFmtId="166" fontId="1" fillId="37" borderId="10" xfId="0" applyNumberFormat="1" applyFont="1" applyFill="1" applyBorder="1" applyAlignment="1">
      <alignment horizontal="center" vertical="center"/>
    </xf>
    <xf numFmtId="2" fontId="1" fillId="37" borderId="10" xfId="0" applyNumberFormat="1" applyFont="1" applyFill="1" applyBorder="1" applyAlignment="1">
      <alignment horizontal="center" vertical="center"/>
    </xf>
    <xf numFmtId="1" fontId="1" fillId="37" borderId="10" xfId="0" applyNumberFormat="1" applyFont="1" applyFill="1" applyBorder="1" applyAlignment="1">
      <alignment horizontal="left"/>
    </xf>
    <xf numFmtId="0" fontId="1" fillId="48" borderId="10" xfId="0" applyFont="1" applyFill="1" applyBorder="1" applyAlignment="1">
      <alignment horizontal="center" vertical="center"/>
    </xf>
    <xf numFmtId="0" fontId="1" fillId="47" borderId="10" xfId="0" applyFont="1" applyFill="1" applyBorder="1" applyAlignment="1">
      <alignment horizontal="left"/>
    </xf>
    <xf numFmtId="0" fontId="1" fillId="47" borderId="10" xfId="0" applyFont="1" applyFill="1" applyBorder="1" applyAlignment="1">
      <alignment horizontal="center" vertical="center"/>
    </xf>
    <xf numFmtId="0" fontId="1" fillId="49" borderId="10" xfId="0" applyFont="1" applyFill="1" applyBorder="1" applyAlignment="1">
      <alignment horizontal="center" vertical="center"/>
    </xf>
    <xf numFmtId="2" fontId="1" fillId="47" borderId="10" xfId="0" applyNumberFormat="1" applyFont="1" applyFill="1" applyBorder="1" applyAlignment="1">
      <alignment horizontal="center" vertical="center"/>
    </xf>
    <xf numFmtId="2" fontId="10" fillId="38" borderId="10" xfId="0" applyNumberFormat="1" applyFont="1" applyFill="1" applyBorder="1" applyAlignment="1">
      <alignment horizontal="center" vertical="center"/>
    </xf>
    <xf numFmtId="0" fontId="1" fillId="23" borderId="10" xfId="0" applyFont="1" applyFill="1" applyBorder="1" applyAlignment="1">
      <alignment horizontal="left"/>
    </xf>
    <xf numFmtId="166" fontId="10" fillId="23" borderId="10" xfId="0" applyNumberFormat="1" applyFont="1" applyFill="1" applyBorder="1" applyAlignment="1">
      <alignment horizontal="center" vertical="center"/>
    </xf>
    <xf numFmtId="1" fontId="1" fillId="23" borderId="10" xfId="0" applyNumberFormat="1" applyFont="1" applyFill="1" applyBorder="1" applyAlignment="1">
      <alignment horizontal="left"/>
    </xf>
    <xf numFmtId="0" fontId="1" fillId="23" borderId="10" xfId="0" applyFont="1" applyFill="1" applyBorder="1" applyAlignment="1">
      <alignment horizontal="center" vertical="center"/>
    </xf>
    <xf numFmtId="165" fontId="1" fillId="23" borderId="10" xfId="0" applyNumberFormat="1" applyFont="1" applyFill="1" applyBorder="1" applyAlignment="1">
      <alignment horizontal="center" vertical="center"/>
    </xf>
    <xf numFmtId="2" fontId="1" fillId="23" borderId="10" xfId="0" applyNumberFormat="1" applyFont="1" applyFill="1" applyBorder="1" applyAlignment="1">
      <alignment horizontal="center" vertical="center"/>
    </xf>
    <xf numFmtId="0" fontId="1" fillId="43" borderId="10" xfId="0" applyFont="1" applyFill="1" applyBorder="1" applyAlignment="1">
      <alignment horizontal="left"/>
    </xf>
    <xf numFmtId="0" fontId="1" fillId="43" borderId="10" xfId="0" applyFont="1" applyFill="1" applyBorder="1" applyAlignment="1">
      <alignment horizontal="center" vertical="center"/>
    </xf>
    <xf numFmtId="0" fontId="1" fillId="50" borderId="10" xfId="0" applyFont="1" applyFill="1" applyBorder="1" applyAlignment="1">
      <alignment horizontal="center" vertical="center"/>
    </xf>
    <xf numFmtId="0" fontId="1" fillId="44" borderId="10" xfId="0" applyFont="1" applyFill="1" applyBorder="1" applyAlignment="1">
      <alignment horizontal="left"/>
    </xf>
    <xf numFmtId="0" fontId="1" fillId="44" borderId="10" xfId="0" applyFont="1" applyFill="1" applyBorder="1" applyAlignment="1">
      <alignment horizontal="center" vertical="center"/>
    </xf>
    <xf numFmtId="0" fontId="1" fillId="51" borderId="10" xfId="0" applyFont="1" applyFill="1" applyBorder="1" applyAlignment="1">
      <alignment horizontal="center" vertical="center"/>
    </xf>
    <xf numFmtId="0" fontId="1" fillId="52" borderId="10" xfId="0" applyFont="1" applyFill="1" applyBorder="1" applyAlignment="1">
      <alignment horizontal="center" vertical="center"/>
    </xf>
    <xf numFmtId="2" fontId="1" fillId="52" borderId="10" xfId="0" applyNumberFormat="1" applyFont="1" applyFill="1" applyBorder="1" applyAlignment="1">
      <alignment horizontal="center" vertical="center"/>
    </xf>
    <xf numFmtId="1" fontId="1" fillId="38" borderId="10" xfId="0" applyNumberFormat="1" applyFont="1" applyFill="1" applyBorder="1" applyAlignment="1">
      <alignment horizontal="left"/>
    </xf>
    <xf numFmtId="0" fontId="1" fillId="38" borderId="10" xfId="0" applyFont="1" applyFill="1" applyBorder="1" applyAlignment="1">
      <alignment horizontal="center" vertical="center"/>
    </xf>
    <xf numFmtId="165" fontId="1" fillId="38" borderId="10" xfId="0" applyNumberFormat="1" applyFont="1" applyFill="1" applyBorder="1" applyAlignment="1">
      <alignment horizontal="center" vertical="center"/>
    </xf>
    <xf numFmtId="2" fontId="1" fillId="38" borderId="10" xfId="0" applyNumberFormat="1" applyFont="1" applyFill="1" applyBorder="1" applyAlignment="1">
      <alignment horizontal="center" vertical="center"/>
    </xf>
    <xf numFmtId="1" fontId="1" fillId="38" borderId="10" xfId="0" applyNumberFormat="1" applyFont="1" applyFill="1" applyBorder="1" applyAlignment="1">
      <alignment horizontal="left"/>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33" borderId="11" xfId="0" applyFont="1" applyFill="1" applyBorder="1" applyAlignment="1">
      <alignment horizontal="left"/>
    </xf>
    <xf numFmtId="1" fontId="1" fillId="33" borderId="10" xfId="0" applyNumberFormat="1" applyFont="1" applyFill="1" applyBorder="1" applyAlignment="1">
      <alignment horizontal="left"/>
    </xf>
    <xf numFmtId="0" fontId="1" fillId="40" borderId="11" xfId="0" applyFont="1" applyFill="1" applyBorder="1" applyAlignment="1">
      <alignment horizontal="left"/>
    </xf>
    <xf numFmtId="0" fontId="1" fillId="36" borderId="10" xfId="0" applyFont="1" applyFill="1" applyBorder="1" applyAlignment="1">
      <alignment horizontal="left"/>
    </xf>
    <xf numFmtId="0" fontId="1" fillId="33" borderId="11" xfId="0" applyFont="1" applyFill="1" applyBorder="1" applyAlignment="1">
      <alignment horizontal="center" vertical="center"/>
    </xf>
    <xf numFmtId="2" fontId="1" fillId="33" borderId="11" xfId="0" applyNumberFormat="1" applyFont="1" applyFill="1" applyBorder="1" applyAlignment="1">
      <alignment horizontal="center" vertical="center"/>
    </xf>
    <xf numFmtId="166" fontId="1" fillId="33" borderId="11" xfId="0" applyNumberFormat="1" applyFont="1" applyFill="1" applyBorder="1" applyAlignment="1">
      <alignment horizontal="center" vertical="center"/>
    </xf>
    <xf numFmtId="165" fontId="1" fillId="33" borderId="11" xfId="0" applyNumberFormat="1" applyFont="1" applyFill="1" applyBorder="1" applyAlignment="1">
      <alignment horizontal="center" vertical="center"/>
    </xf>
    <xf numFmtId="166" fontId="1" fillId="33" borderId="19" xfId="0" applyNumberFormat="1" applyFont="1" applyFill="1" applyBorder="1" applyAlignment="1">
      <alignment horizontal="center" vertical="center"/>
    </xf>
    <xf numFmtId="166" fontId="1" fillId="33" borderId="2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1" fillId="33" borderId="21" xfId="0" applyFont="1" applyFill="1" applyBorder="1" applyAlignment="1">
      <alignment horizontal="center" vertical="center"/>
    </xf>
    <xf numFmtId="166" fontId="1" fillId="33" borderId="21" xfId="0" applyNumberFormat="1" applyFont="1" applyFill="1" applyBorder="1" applyAlignment="1">
      <alignment horizontal="center" vertical="center"/>
    </xf>
    <xf numFmtId="2" fontId="1" fillId="33" borderId="21" xfId="0" applyNumberFormat="1" applyFont="1" applyFill="1" applyBorder="1" applyAlignment="1">
      <alignment horizontal="center" vertical="center"/>
    </xf>
    <xf numFmtId="165" fontId="1" fillId="33" borderId="21" xfId="0" applyNumberFormat="1" applyFont="1" applyFill="1" applyBorder="1" applyAlignment="1">
      <alignment horizontal="center" vertical="center"/>
    </xf>
    <xf numFmtId="166" fontId="1" fillId="33" borderId="22" xfId="0" applyNumberFormat="1" applyFont="1" applyFill="1" applyBorder="1" applyAlignment="1">
      <alignment horizontal="center" vertical="center"/>
    </xf>
    <xf numFmtId="166" fontId="1" fillId="33" borderId="20" xfId="0" applyNumberFormat="1" applyFont="1" applyFill="1" applyBorder="1" applyAlignment="1">
      <alignment horizontal="center" vertical="center"/>
    </xf>
    <xf numFmtId="2" fontId="10" fillId="33" borderId="10" xfId="0" applyNumberFormat="1" applyFont="1" applyFill="1" applyBorder="1" applyAlignment="1">
      <alignment horizontal="center" vertical="center"/>
    </xf>
    <xf numFmtId="167" fontId="1" fillId="33" borderId="10" xfId="0" applyNumberFormat="1" applyFont="1" applyFill="1" applyBorder="1" applyAlignment="1">
      <alignment horizontal="center" vertical="center"/>
    </xf>
    <xf numFmtId="0" fontId="1" fillId="41" borderId="10" xfId="0" applyFont="1" applyFill="1" applyBorder="1" applyAlignment="1">
      <alignment horizontal="center" vertical="center"/>
    </xf>
    <xf numFmtId="164" fontId="1" fillId="41" borderId="10" xfId="0" applyNumberFormat="1" applyFont="1" applyFill="1" applyBorder="1" applyAlignment="1">
      <alignment horizontal="center" vertical="center"/>
    </xf>
    <xf numFmtId="167" fontId="1" fillId="41" borderId="10" xfId="0" applyNumberFormat="1" applyFont="1" applyFill="1" applyBorder="1" applyAlignment="1">
      <alignment horizontal="center" vertical="center"/>
    </xf>
    <xf numFmtId="166" fontId="1" fillId="41" borderId="20" xfId="0" applyNumberFormat="1" applyFont="1" applyFill="1" applyBorder="1" applyAlignment="1">
      <alignment horizontal="center" vertical="center"/>
    </xf>
    <xf numFmtId="166" fontId="1" fillId="34" borderId="20" xfId="0" applyNumberFormat="1" applyFont="1" applyFill="1" applyBorder="1" applyAlignment="1">
      <alignment horizontal="center" vertical="center"/>
    </xf>
    <xf numFmtId="164" fontId="1" fillId="34" borderId="10" xfId="0" applyNumberFormat="1" applyFont="1" applyFill="1" applyBorder="1" applyAlignment="1">
      <alignment horizontal="center" vertical="center"/>
    </xf>
    <xf numFmtId="169" fontId="1" fillId="34" borderId="10" xfId="0" applyNumberFormat="1" applyFont="1" applyFill="1" applyBorder="1" applyAlignment="1">
      <alignment horizontal="center" vertical="center"/>
    </xf>
    <xf numFmtId="166" fontId="1" fillId="35" borderId="20" xfId="0" applyNumberFormat="1" applyFont="1" applyFill="1" applyBorder="1" applyAlignment="1">
      <alignment horizontal="center" vertical="center"/>
    </xf>
    <xf numFmtId="166" fontId="1" fillId="35" borderId="20" xfId="0" applyNumberFormat="1" applyFont="1" applyFill="1" applyBorder="1" applyAlignment="1">
      <alignment horizontal="center" vertical="center"/>
    </xf>
    <xf numFmtId="164" fontId="1" fillId="35" borderId="10" xfId="0" applyNumberFormat="1" applyFont="1" applyFill="1" applyBorder="1" applyAlignment="1">
      <alignment horizontal="center" vertical="center"/>
    </xf>
    <xf numFmtId="169" fontId="1" fillId="35" borderId="10" xfId="0" applyNumberFormat="1" applyFont="1" applyFill="1" applyBorder="1" applyAlignment="1">
      <alignment horizontal="center" vertical="center"/>
    </xf>
    <xf numFmtId="0" fontId="1" fillId="40" borderId="11" xfId="0" applyFont="1" applyFill="1" applyBorder="1" applyAlignment="1">
      <alignment horizontal="center" vertical="center"/>
    </xf>
    <xf numFmtId="2" fontId="1" fillId="40" borderId="11" xfId="0" applyNumberFormat="1" applyFont="1" applyFill="1" applyBorder="1" applyAlignment="1">
      <alignment horizontal="center" vertical="center"/>
    </xf>
    <xf numFmtId="2" fontId="1" fillId="36" borderId="11" xfId="0" applyNumberFormat="1" applyFont="1" applyFill="1" applyBorder="1" applyAlignment="1">
      <alignment horizontal="center" vertical="center"/>
    </xf>
    <xf numFmtId="165" fontId="1" fillId="40" borderId="11" xfId="0" applyNumberFormat="1" applyFont="1" applyFill="1" applyBorder="1" applyAlignment="1">
      <alignment horizontal="center" vertical="center"/>
    </xf>
    <xf numFmtId="1" fontId="1" fillId="36" borderId="11" xfId="0" applyNumberFormat="1" applyFont="1" applyFill="1" applyBorder="1" applyAlignment="1">
      <alignment horizontal="center" vertical="center"/>
    </xf>
    <xf numFmtId="165" fontId="1" fillId="36" borderId="11" xfId="0" applyNumberFormat="1" applyFont="1" applyFill="1" applyBorder="1" applyAlignment="1">
      <alignment horizontal="center" vertical="center"/>
    </xf>
    <xf numFmtId="166" fontId="1" fillId="36" borderId="11" xfId="0" applyNumberFormat="1" applyFont="1" applyFill="1" applyBorder="1" applyAlignment="1">
      <alignment horizontal="center" vertical="center"/>
    </xf>
    <xf numFmtId="166" fontId="1" fillId="36" borderId="19" xfId="0" applyNumberFormat="1" applyFont="1" applyFill="1" applyBorder="1" applyAlignment="1">
      <alignment horizontal="center" vertical="center"/>
    </xf>
    <xf numFmtId="166" fontId="1" fillId="36" borderId="20" xfId="0" applyNumberFormat="1" applyFont="1" applyFill="1" applyBorder="1" applyAlignment="1">
      <alignment horizontal="center" vertical="center"/>
    </xf>
    <xf numFmtId="166" fontId="1" fillId="36" borderId="20" xfId="0" applyNumberFormat="1" applyFont="1" applyFill="1" applyBorder="1" applyAlignment="1">
      <alignment horizontal="center" vertical="center"/>
    </xf>
    <xf numFmtId="164" fontId="1" fillId="36" borderId="10" xfId="0" applyNumberFormat="1" applyFont="1" applyFill="1" applyBorder="1" applyAlignment="1">
      <alignment horizontal="center" vertical="center"/>
    </xf>
    <xf numFmtId="169" fontId="1" fillId="36" borderId="10" xfId="0" applyNumberFormat="1" applyFont="1" applyFill="1" applyBorder="1" applyAlignment="1">
      <alignment horizontal="center" vertical="center"/>
    </xf>
    <xf numFmtId="166" fontId="1" fillId="42" borderId="10" xfId="0" applyNumberFormat="1" applyFont="1" applyFill="1" applyBorder="1" applyAlignment="1">
      <alignment horizontal="center" vertical="center"/>
    </xf>
    <xf numFmtId="0" fontId="1" fillId="53" borderId="10" xfId="0" applyFont="1" applyFill="1" applyBorder="1" applyAlignment="1">
      <alignment horizontal="left"/>
    </xf>
    <xf numFmtId="0" fontId="1" fillId="53" borderId="10" xfId="0" applyFont="1" applyFill="1" applyBorder="1" applyAlignment="1">
      <alignment horizontal="center" vertical="center"/>
    </xf>
    <xf numFmtId="2" fontId="1" fillId="53" borderId="10" xfId="0" applyNumberFormat="1" applyFont="1" applyFill="1" applyBorder="1" applyAlignment="1">
      <alignment horizontal="center" vertical="center"/>
    </xf>
    <xf numFmtId="166" fontId="1" fillId="43" borderId="10" xfId="0" applyNumberFormat="1" applyFont="1" applyFill="1" applyBorder="1" applyAlignment="1">
      <alignment horizontal="center" vertical="center"/>
    </xf>
    <xf numFmtId="164" fontId="1" fillId="23" borderId="10" xfId="0" applyNumberFormat="1" applyFont="1" applyFill="1" applyBorder="1" applyAlignment="1">
      <alignment horizontal="center" vertical="center"/>
    </xf>
    <xf numFmtId="167" fontId="1" fillId="23" borderId="10" xfId="0" applyNumberFormat="1" applyFont="1" applyFill="1" applyBorder="1" applyAlignment="1">
      <alignment horizontal="center" vertical="center"/>
    </xf>
    <xf numFmtId="0" fontId="1" fillId="54" borderId="10" xfId="0" applyFont="1" applyFill="1" applyBorder="1" applyAlignment="1">
      <alignment horizontal="left"/>
    </xf>
    <xf numFmtId="0" fontId="1" fillId="54" borderId="10" xfId="0" applyFont="1" applyFill="1" applyBorder="1" applyAlignment="1">
      <alignment horizontal="center" vertical="center"/>
    </xf>
    <xf numFmtId="2" fontId="1" fillId="54" borderId="10" xfId="0" applyNumberFormat="1" applyFont="1" applyFill="1" applyBorder="1" applyAlignment="1">
      <alignment horizontal="center" vertical="center"/>
    </xf>
    <xf numFmtId="166" fontId="1" fillId="44" borderId="10" xfId="0" applyNumberFormat="1" applyFont="1" applyFill="1" applyBorder="1" applyAlignment="1">
      <alignment horizontal="center" vertical="center"/>
    </xf>
    <xf numFmtId="164" fontId="1" fillId="39" borderId="10" xfId="0" applyNumberFormat="1" applyFont="1" applyFill="1" applyBorder="1" applyAlignment="1">
      <alignment horizontal="center" vertical="center"/>
    </xf>
    <xf numFmtId="167" fontId="1" fillId="39" borderId="10" xfId="0" applyNumberFormat="1" applyFont="1" applyFill="1" applyBorder="1" applyAlignment="1">
      <alignment horizontal="center" vertical="center"/>
    </xf>
    <xf numFmtId="0" fontId="1" fillId="45" borderId="10" xfId="0" applyFont="1" applyFill="1" applyBorder="1" applyAlignment="1">
      <alignment horizontal="left"/>
    </xf>
    <xf numFmtId="166" fontId="1" fillId="46" borderId="10" xfId="0" applyNumberFormat="1" applyFont="1" applyFill="1" applyBorder="1" applyAlignment="1">
      <alignment horizontal="center" vertical="center"/>
    </xf>
    <xf numFmtId="2" fontId="1" fillId="45" borderId="10" xfId="0" applyNumberFormat="1" applyFont="1" applyFill="1" applyBorder="1" applyAlignment="1">
      <alignment horizontal="center" vertical="center"/>
    </xf>
    <xf numFmtId="164" fontId="1" fillId="38" borderId="10" xfId="0" applyNumberFormat="1" applyFont="1" applyFill="1" applyBorder="1" applyAlignment="1">
      <alignment horizontal="center" vertical="center"/>
    </xf>
    <xf numFmtId="167" fontId="1" fillId="38" borderId="10" xfId="0" applyNumberFormat="1" applyFont="1" applyFill="1" applyBorder="1" applyAlignment="1">
      <alignment horizontal="center" vertical="center"/>
    </xf>
    <xf numFmtId="2" fontId="1" fillId="33" borderId="20" xfId="0" applyNumberFormat="1" applyFont="1" applyFill="1" applyBorder="1" applyAlignment="1">
      <alignment horizontal="center" vertical="center"/>
    </xf>
    <xf numFmtId="166" fontId="1" fillId="23" borderId="20" xfId="0" applyNumberFormat="1" applyFont="1" applyFill="1" applyBorder="1" applyAlignment="1">
      <alignment horizontal="center" vertical="center"/>
    </xf>
    <xf numFmtId="166" fontId="1" fillId="39" borderId="20" xfId="0" applyNumberFormat="1" applyFont="1" applyFill="1" applyBorder="1" applyAlignment="1">
      <alignment horizontal="center" vertical="center"/>
    </xf>
    <xf numFmtId="166" fontId="1" fillId="38" borderId="20" xfId="0" applyNumberFormat="1" applyFont="1" applyFill="1" applyBorder="1" applyAlignment="1">
      <alignment horizontal="center" vertical="center"/>
    </xf>
    <xf numFmtId="0" fontId="1" fillId="33" borderId="23" xfId="0" applyFont="1" applyFill="1" applyBorder="1" applyAlignment="1">
      <alignment horizontal="center" vertical="center"/>
    </xf>
    <xf numFmtId="166" fontId="1" fillId="33" borderId="24" xfId="0" applyNumberFormat="1" applyFont="1" applyFill="1" applyBorder="1" applyAlignment="1">
      <alignment horizontal="center" vertical="center"/>
    </xf>
    <xf numFmtId="2" fontId="1" fillId="33" borderId="24" xfId="0" applyNumberFormat="1" applyFont="1" applyFill="1" applyBorder="1" applyAlignment="1">
      <alignment horizontal="center" vertical="center"/>
    </xf>
    <xf numFmtId="166" fontId="1" fillId="33" borderId="25" xfId="0" applyNumberFormat="1" applyFont="1" applyFill="1" applyBorder="1" applyAlignment="1">
      <alignment horizontal="center" vertical="center"/>
    </xf>
    <xf numFmtId="165" fontId="1" fillId="33" borderId="24" xfId="0" applyNumberFormat="1" applyFont="1" applyFill="1" applyBorder="1" applyAlignment="1">
      <alignment horizontal="center" vertical="center"/>
    </xf>
    <xf numFmtId="2" fontId="1" fillId="33" borderId="25" xfId="0" applyNumberFormat="1" applyFont="1" applyFill="1" applyBorder="1" applyAlignment="1">
      <alignment horizontal="center" vertical="center"/>
    </xf>
    <xf numFmtId="165" fontId="1" fillId="33" borderId="25" xfId="0" applyNumberFormat="1" applyFont="1" applyFill="1" applyBorder="1" applyAlignment="1">
      <alignment horizontal="center" vertical="center"/>
    </xf>
    <xf numFmtId="0" fontId="1" fillId="33" borderId="24" xfId="0" applyFont="1" applyFill="1" applyBorder="1" applyAlignment="1">
      <alignment horizontal="center" vertical="center"/>
    </xf>
    <xf numFmtId="0" fontId="1" fillId="33" borderId="25" xfId="0" applyFont="1" applyFill="1" applyBorder="1" applyAlignment="1">
      <alignment horizontal="center" vertical="center"/>
    </xf>
    <xf numFmtId="166" fontId="1" fillId="37" borderId="20" xfId="0" applyNumberFormat="1" applyFont="1" applyFill="1" applyBorder="1" applyAlignment="1">
      <alignment horizontal="center" vertical="center"/>
    </xf>
    <xf numFmtId="0" fontId="1" fillId="49" borderId="10" xfId="0" applyFont="1" applyFill="1" applyBorder="1" applyAlignment="1">
      <alignment horizontal="left"/>
    </xf>
    <xf numFmtId="166" fontId="1" fillId="47" borderId="10" xfId="0" applyNumberFormat="1" applyFont="1" applyFill="1" applyBorder="1" applyAlignment="1">
      <alignment horizontal="center" vertical="center"/>
    </xf>
    <xf numFmtId="164" fontId="1" fillId="37" borderId="10" xfId="0" applyNumberFormat="1" applyFont="1" applyFill="1" applyBorder="1" applyAlignment="1">
      <alignment horizontal="center" vertical="center"/>
    </xf>
    <xf numFmtId="169" fontId="1" fillId="37" borderId="10" xfId="0" applyNumberFormat="1" applyFont="1" applyFill="1" applyBorder="1" applyAlignment="1">
      <alignment horizontal="center" vertical="center"/>
    </xf>
    <xf numFmtId="166" fontId="1" fillId="37" borderId="20" xfId="0" applyNumberFormat="1" applyFont="1" applyFill="1" applyBorder="1" applyAlignment="1">
      <alignment horizontal="center" vertical="center"/>
    </xf>
    <xf numFmtId="0" fontId="1" fillId="48" borderId="10" xfId="0" applyFont="1" applyFill="1" applyBorder="1" applyAlignment="1">
      <alignment horizontal="left"/>
    </xf>
    <xf numFmtId="2" fontId="10" fillId="37" borderId="10" xfId="0" applyNumberFormat="1" applyFont="1" applyFill="1" applyBorder="1" applyAlignment="1">
      <alignment horizontal="center" vertical="center"/>
    </xf>
    <xf numFmtId="2" fontId="1" fillId="23" borderId="20" xfId="0" applyNumberFormat="1" applyFont="1" applyFill="1" applyBorder="1" applyAlignment="1">
      <alignment horizontal="center" vertical="center"/>
    </xf>
    <xf numFmtId="2" fontId="1" fillId="43" borderId="10" xfId="0" applyNumberFormat="1" applyFont="1" applyFill="1" applyBorder="1" applyAlignment="1">
      <alignment horizontal="center" vertical="center"/>
    </xf>
    <xf numFmtId="166" fontId="1" fillId="23" borderId="20" xfId="0" applyNumberFormat="1" applyFont="1" applyFill="1" applyBorder="1" applyAlignment="1">
      <alignment horizontal="center" vertical="center"/>
    </xf>
    <xf numFmtId="169" fontId="1" fillId="23" borderId="10" xfId="0" applyNumberFormat="1" applyFont="1" applyFill="1" applyBorder="1" applyAlignment="1">
      <alignment horizontal="center" vertical="center"/>
    </xf>
    <xf numFmtId="0" fontId="1" fillId="50" borderId="10" xfId="0" applyFont="1" applyFill="1" applyBorder="1" applyAlignment="1">
      <alignment horizontal="left"/>
    </xf>
    <xf numFmtId="0" fontId="1" fillId="23" borderId="10" xfId="0" applyFont="1" applyFill="1" applyBorder="1" applyAlignment="1">
      <alignment/>
    </xf>
    <xf numFmtId="0" fontId="1" fillId="39" borderId="10" xfId="0" applyFont="1" applyFill="1" applyBorder="1" applyAlignment="1">
      <alignment/>
    </xf>
    <xf numFmtId="0" fontId="1" fillId="39" borderId="10" xfId="0" applyFont="1" applyFill="1" applyBorder="1" applyAlignment="1">
      <alignment horizontal="center" vertical="center"/>
    </xf>
    <xf numFmtId="2" fontId="1" fillId="39" borderId="10" xfId="0" applyNumberFormat="1" applyFont="1" applyFill="1" applyBorder="1" applyAlignment="1">
      <alignment horizontal="center" vertical="center"/>
    </xf>
    <xf numFmtId="165" fontId="1" fillId="39" borderId="10" xfId="0" applyNumberFormat="1" applyFont="1" applyFill="1" applyBorder="1" applyAlignment="1">
      <alignment horizontal="center" vertical="center"/>
    </xf>
    <xf numFmtId="166" fontId="1" fillId="39" borderId="20" xfId="0" applyNumberFormat="1" applyFont="1" applyFill="1" applyBorder="1" applyAlignment="1">
      <alignment horizontal="center" vertical="center"/>
    </xf>
    <xf numFmtId="169" fontId="1" fillId="39" borderId="10" xfId="0" applyNumberFormat="1" applyFont="1" applyFill="1" applyBorder="1" applyAlignment="1">
      <alignment horizontal="center" vertical="center"/>
    </xf>
    <xf numFmtId="1" fontId="1" fillId="39" borderId="10" xfId="0" applyNumberFormat="1" applyFont="1" applyFill="1" applyBorder="1" applyAlignment="1">
      <alignment horizontal="left"/>
    </xf>
    <xf numFmtId="0" fontId="1" fillId="38" borderId="11" xfId="0" applyFont="1" applyFill="1" applyBorder="1" applyAlignment="1">
      <alignment horizontal="left"/>
    </xf>
    <xf numFmtId="0" fontId="1" fillId="38" borderId="11" xfId="0" applyFont="1" applyFill="1" applyBorder="1" applyAlignment="1">
      <alignment horizontal="center" vertical="center"/>
    </xf>
    <xf numFmtId="165" fontId="1" fillId="38" borderId="11" xfId="0" applyNumberFormat="1" applyFont="1" applyFill="1" applyBorder="1" applyAlignment="1">
      <alignment horizontal="center" vertical="center"/>
    </xf>
    <xf numFmtId="2" fontId="1" fillId="38" borderId="11" xfId="0" applyNumberFormat="1" applyFont="1" applyFill="1" applyBorder="1" applyAlignment="1">
      <alignment horizontal="center" vertical="center"/>
    </xf>
    <xf numFmtId="166" fontId="1" fillId="38" borderId="11" xfId="0" applyNumberFormat="1" applyFont="1" applyFill="1" applyBorder="1" applyAlignment="1">
      <alignment horizontal="center" vertical="center"/>
    </xf>
    <xf numFmtId="166" fontId="1" fillId="38" borderId="19" xfId="0" applyNumberFormat="1" applyFont="1" applyFill="1" applyBorder="1" applyAlignment="1">
      <alignment horizontal="center" vertical="center"/>
    </xf>
    <xf numFmtId="0" fontId="1" fillId="51" borderId="10" xfId="0" applyFont="1" applyFill="1" applyBorder="1" applyAlignment="1">
      <alignment horizontal="left"/>
    </xf>
    <xf numFmtId="2" fontId="1" fillId="51" borderId="10" xfId="0" applyNumberFormat="1" applyFont="1" applyFill="1" applyBorder="1" applyAlignment="1">
      <alignment horizontal="center" vertical="center"/>
    </xf>
    <xf numFmtId="165" fontId="1" fillId="51" borderId="10" xfId="0" applyNumberFormat="1" applyFont="1" applyFill="1" applyBorder="1" applyAlignment="1">
      <alignment horizontal="center" vertical="center"/>
    </xf>
    <xf numFmtId="169" fontId="1" fillId="38" borderId="10" xfId="0" applyNumberFormat="1" applyFont="1" applyFill="1" applyBorder="1" applyAlignment="1">
      <alignment horizontal="center" vertical="center"/>
    </xf>
    <xf numFmtId="0" fontId="1" fillId="38" borderId="11" xfId="0" applyFont="1" applyFill="1" applyBorder="1" applyAlignment="1">
      <alignment/>
    </xf>
    <xf numFmtId="2" fontId="1" fillId="38" borderId="20" xfId="0" applyNumberFormat="1" applyFont="1" applyFill="1" applyBorder="1" applyAlignment="1">
      <alignment horizontal="center" vertical="center"/>
    </xf>
    <xf numFmtId="166" fontId="10" fillId="38" borderId="10" xfId="0" applyNumberFormat="1" applyFont="1" applyFill="1" applyBorder="1" applyAlignment="1">
      <alignment horizontal="center" vertical="center"/>
    </xf>
    <xf numFmtId="0" fontId="1" fillId="52" borderId="10" xfId="0" applyFont="1" applyFill="1" applyBorder="1" applyAlignment="1">
      <alignment horizontal="left"/>
    </xf>
    <xf numFmtId="166" fontId="1" fillId="38" borderId="20" xfId="0" applyNumberFormat="1" applyFont="1" applyFill="1" applyBorder="1" applyAlignment="1">
      <alignment horizontal="center" vertical="center"/>
    </xf>
    <xf numFmtId="0" fontId="10" fillId="38" borderId="10" xfId="0" applyFont="1" applyFill="1" applyBorder="1" applyAlignment="1">
      <alignment horizontal="center" vertical="center"/>
    </xf>
    <xf numFmtId="0" fontId="1" fillId="38" borderId="10" xfId="0" applyFont="1" applyFill="1" applyBorder="1" applyAlignment="1">
      <alignment horizontal="left"/>
    </xf>
    <xf numFmtId="0" fontId="1" fillId="0" borderId="2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8" fillId="0" borderId="0" xfId="0" applyFont="1" applyBorder="1" applyAlignment="1">
      <alignment horizontal="righ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1" fillId="0" borderId="15" xfId="0" applyFont="1" applyFill="1" applyBorder="1" applyAlignment="1">
      <alignment horizontal="center" vertical="center" wrapText="1"/>
    </xf>
    <xf numFmtId="0" fontId="3" fillId="0" borderId="34" xfId="0" applyFont="1" applyBorder="1" applyAlignment="1">
      <alignment horizontal="center" vertical="center" wrapText="1"/>
    </xf>
    <xf numFmtId="0" fontId="18" fillId="37" borderId="10" xfId="0" applyFont="1" applyFill="1" applyBorder="1" applyAlignment="1">
      <alignment horizontal="center" vertical="center" textRotation="90"/>
    </xf>
    <xf numFmtId="0" fontId="18" fillId="23" borderId="15" xfId="0" applyFont="1" applyFill="1" applyBorder="1" applyAlignment="1">
      <alignment horizontal="center" vertical="center" textRotation="90" wrapText="1"/>
    </xf>
    <xf numFmtId="0" fontId="18" fillId="23" borderId="33" xfId="0" applyFont="1" applyFill="1" applyBorder="1" applyAlignment="1">
      <alignment horizontal="center" vertical="center" textRotation="90" wrapText="1"/>
    </xf>
    <xf numFmtId="0" fontId="18" fillId="23" borderId="11" xfId="0" applyFont="1" applyFill="1" applyBorder="1" applyAlignment="1">
      <alignment horizontal="center" vertical="center" textRotation="90" wrapText="1"/>
    </xf>
    <xf numFmtId="0" fontId="18" fillId="39" borderId="10" xfId="0" applyFont="1" applyFill="1" applyBorder="1" applyAlignment="1">
      <alignment horizontal="center" vertical="center" textRotation="90" wrapText="1"/>
    </xf>
    <xf numFmtId="2" fontId="5" fillId="0" borderId="0" xfId="0" applyNumberFormat="1" applyFont="1" applyBorder="1" applyAlignment="1">
      <alignment horizontal="center" vertical="center" wrapText="1"/>
    </xf>
    <xf numFmtId="2" fontId="0" fillId="0" borderId="0" xfId="0" applyNumberFormat="1" applyAlignment="1">
      <alignment vertical="center" wrapText="1"/>
    </xf>
    <xf numFmtId="2" fontId="0" fillId="0" borderId="35" xfId="0" applyNumberFormat="1" applyBorder="1" applyAlignment="1">
      <alignment vertical="center" wrapText="1"/>
    </xf>
    <xf numFmtId="0" fontId="18" fillId="38" borderId="36" xfId="0" applyFont="1" applyFill="1" applyBorder="1" applyAlignment="1">
      <alignment horizontal="center" vertical="center" textRotation="90" wrapText="1"/>
    </xf>
    <xf numFmtId="0" fontId="18" fillId="38" borderId="0" xfId="0" applyFont="1" applyFill="1" applyBorder="1" applyAlignment="1">
      <alignment horizontal="center" vertical="center" textRotation="90" wrapText="1"/>
    </xf>
    <xf numFmtId="0" fontId="0" fillId="0" borderId="0" xfId="0" applyAlignment="1">
      <alignment/>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2"/>
  <sheetViews>
    <sheetView tabSelected="1" zoomScale="90" zoomScaleNormal="90" zoomScalePageLayoutView="0" workbookViewId="0" topLeftCell="A1">
      <pane ySplit="7" topLeftCell="A8" activePane="bottomLeft" state="frozen"/>
      <selection pane="topLeft" activeCell="A1" sqref="A1"/>
      <selection pane="bottomLeft" activeCell="F48" sqref="F48"/>
    </sheetView>
  </sheetViews>
  <sheetFormatPr defaultColWidth="9.140625" defaultRowHeight="12.75"/>
  <cols>
    <col min="1" max="1" width="13.00390625" style="0" customWidth="1"/>
    <col min="2" max="2" width="4.140625" style="0" customWidth="1"/>
    <col min="3" max="3" width="29.7109375" style="0" customWidth="1"/>
    <col min="4" max="4" width="5.00390625" style="0" customWidth="1"/>
    <col min="5" max="5" width="6.8515625" style="0" customWidth="1"/>
    <col min="6" max="6" width="8.421875" style="0" customWidth="1"/>
    <col min="7" max="7" width="8.57421875" style="0" customWidth="1"/>
    <col min="8" max="8" width="14.421875" style="0" customWidth="1"/>
    <col min="10" max="10" width="9.8515625" style="0" customWidth="1"/>
    <col min="11" max="11" width="13.421875" style="0" customWidth="1"/>
    <col min="12" max="12" width="12.7109375" style="0" customWidth="1"/>
    <col min="13" max="13" width="12.00390625" style="0" customWidth="1"/>
    <col min="14" max="14" width="13.00390625" style="0" customWidth="1"/>
    <col min="15" max="15" width="12.57421875" style="0" customWidth="1"/>
    <col min="16" max="16" width="12.28125" style="0" customWidth="1"/>
    <col min="17" max="17" width="19.8515625" style="0" customWidth="1"/>
    <col min="18" max="18" width="20.28125" style="0" customWidth="1"/>
    <col min="19" max="19" width="23.7109375" style="0" customWidth="1"/>
    <col min="21" max="21" width="10.140625" style="0" customWidth="1"/>
    <col min="22" max="22" width="11.8515625" style="0" customWidth="1"/>
  </cols>
  <sheetData>
    <row r="1" spans="1:22" ht="12.75" customHeight="1">
      <c r="A1" s="263" t="s">
        <v>227</v>
      </c>
      <c r="B1" s="264"/>
      <c r="C1" s="264"/>
      <c r="D1" s="264"/>
      <c r="E1" s="264"/>
      <c r="F1" s="264"/>
      <c r="G1" s="264"/>
      <c r="H1" s="264"/>
      <c r="I1" s="1"/>
      <c r="J1" s="1"/>
      <c r="K1" s="1"/>
      <c r="L1" s="1"/>
      <c r="M1" s="1"/>
      <c r="N1" s="1"/>
      <c r="O1" s="1"/>
      <c r="P1" s="1"/>
      <c r="Q1" s="1"/>
      <c r="R1" s="1"/>
      <c r="S1" s="1"/>
      <c r="T1" s="1"/>
      <c r="U1" s="1"/>
      <c r="V1" s="1"/>
    </row>
    <row r="2" spans="1:22" ht="13.5" customHeight="1" hidden="1">
      <c r="A2" s="265"/>
      <c r="B2" s="265"/>
      <c r="C2" s="265"/>
      <c r="D2" s="265"/>
      <c r="E2" s="265"/>
      <c r="F2" s="265"/>
      <c r="G2" s="7"/>
      <c r="H2" s="9"/>
      <c r="I2" s="4"/>
      <c r="J2" s="4"/>
      <c r="K2" s="4"/>
      <c r="L2" s="5"/>
      <c r="M2" s="5"/>
      <c r="N2" s="5"/>
      <c r="O2" s="5"/>
      <c r="P2" s="5"/>
      <c r="Q2" s="5"/>
      <c r="R2" s="5"/>
      <c r="S2" s="5"/>
      <c r="T2" s="7"/>
      <c r="U2" s="7"/>
      <c r="V2" s="7"/>
    </row>
    <row r="3" spans="1:22" ht="12.75">
      <c r="A3" s="277" t="s">
        <v>228</v>
      </c>
      <c r="B3" s="278"/>
      <c r="C3" s="278"/>
      <c r="D3" s="278"/>
      <c r="E3" s="278"/>
      <c r="F3" s="278"/>
      <c r="G3" s="278"/>
      <c r="H3" s="278"/>
      <c r="I3" s="278"/>
      <c r="J3" s="278"/>
      <c r="K3" s="278"/>
      <c r="L3" s="278"/>
      <c r="M3" s="278"/>
      <c r="N3" s="278"/>
      <c r="O3" s="278"/>
      <c r="P3" s="278"/>
      <c r="Q3" s="3"/>
      <c r="R3" s="3"/>
      <c r="S3" s="3"/>
      <c r="T3" s="6"/>
      <c r="U3" s="6"/>
      <c r="V3" s="6"/>
    </row>
    <row r="4" spans="1:22" ht="25.5" customHeight="1" thickBot="1">
      <c r="A4" s="279"/>
      <c r="B4" s="279"/>
      <c r="C4" s="279"/>
      <c r="D4" s="279"/>
      <c r="E4" s="279"/>
      <c r="F4" s="279"/>
      <c r="G4" s="279"/>
      <c r="H4" s="279"/>
      <c r="I4" s="279"/>
      <c r="J4" s="279"/>
      <c r="K4" s="279"/>
      <c r="L4" s="279"/>
      <c r="M4" s="279"/>
      <c r="N4" s="279"/>
      <c r="O4" s="279"/>
      <c r="P4" s="279"/>
      <c r="Q4" s="1"/>
      <c r="R4" s="1"/>
      <c r="S4" s="1"/>
      <c r="T4" s="1"/>
      <c r="U4" s="1"/>
      <c r="V4" s="1"/>
    </row>
    <row r="5" spans="1:22" ht="13.5" thickBot="1">
      <c r="A5" s="266" t="s">
        <v>1</v>
      </c>
      <c r="B5" s="268" t="s">
        <v>0</v>
      </c>
      <c r="C5" s="256" t="s">
        <v>2</v>
      </c>
      <c r="D5" s="256" t="s">
        <v>3</v>
      </c>
      <c r="E5" s="256" t="s">
        <v>4</v>
      </c>
      <c r="F5" s="256" t="s">
        <v>9</v>
      </c>
      <c r="G5" s="258" t="s">
        <v>5</v>
      </c>
      <c r="H5" s="260" t="s">
        <v>20</v>
      </c>
      <c r="I5" s="261"/>
      <c r="J5" s="261"/>
      <c r="K5" s="261"/>
      <c r="L5" s="261"/>
      <c r="M5" s="261"/>
      <c r="N5" s="261"/>
      <c r="O5" s="261"/>
      <c r="P5" s="262"/>
      <c r="Q5" s="12" t="s">
        <v>21</v>
      </c>
      <c r="R5" s="13"/>
      <c r="S5" s="14"/>
      <c r="T5" s="258" t="s">
        <v>25</v>
      </c>
      <c r="U5" s="258" t="s">
        <v>26</v>
      </c>
      <c r="V5" s="254" t="s">
        <v>27</v>
      </c>
    </row>
    <row r="6" spans="1:22" ht="110.25" customHeight="1">
      <c r="A6" s="267"/>
      <c r="B6" s="269"/>
      <c r="C6" s="257"/>
      <c r="D6" s="257"/>
      <c r="E6" s="257"/>
      <c r="F6" s="257"/>
      <c r="G6" s="259"/>
      <c r="H6" s="2" t="s">
        <v>18</v>
      </c>
      <c r="I6" s="2" t="s">
        <v>17</v>
      </c>
      <c r="J6" s="2" t="s">
        <v>16</v>
      </c>
      <c r="K6" s="2" t="s">
        <v>15</v>
      </c>
      <c r="L6" s="2" t="s">
        <v>14</v>
      </c>
      <c r="M6" s="8" t="s">
        <v>13</v>
      </c>
      <c r="N6" s="8" t="s">
        <v>12</v>
      </c>
      <c r="O6" s="8" t="s">
        <v>19</v>
      </c>
      <c r="P6" s="8" t="s">
        <v>11</v>
      </c>
      <c r="Q6" s="11" t="s">
        <v>22</v>
      </c>
      <c r="R6" s="11" t="s">
        <v>24</v>
      </c>
      <c r="S6" s="11" t="s">
        <v>23</v>
      </c>
      <c r="T6" s="259"/>
      <c r="U6" s="259"/>
      <c r="V6" s="255"/>
    </row>
    <row r="7" spans="1:22" ht="15.75" customHeight="1" thickBot="1">
      <c r="A7" s="271"/>
      <c r="B7" s="269"/>
      <c r="C7" s="270"/>
      <c r="D7" s="33" t="s">
        <v>6</v>
      </c>
      <c r="E7" s="33" t="s">
        <v>7</v>
      </c>
      <c r="F7" s="33" t="s">
        <v>28</v>
      </c>
      <c r="G7" s="33" t="s">
        <v>28</v>
      </c>
      <c r="H7" s="33" t="s">
        <v>8</v>
      </c>
      <c r="I7" s="33" t="s">
        <v>8</v>
      </c>
      <c r="J7" s="33" t="s">
        <v>8</v>
      </c>
      <c r="K7" s="33" t="s">
        <v>8</v>
      </c>
      <c r="L7" s="33" t="s">
        <v>8</v>
      </c>
      <c r="M7" s="33" t="s">
        <v>29</v>
      </c>
      <c r="N7" s="33" t="s">
        <v>8</v>
      </c>
      <c r="O7" s="33" t="s">
        <v>29</v>
      </c>
      <c r="P7" s="33" t="s">
        <v>8</v>
      </c>
      <c r="Q7" s="33" t="s">
        <v>10</v>
      </c>
      <c r="R7" s="33" t="s">
        <v>10</v>
      </c>
      <c r="S7" s="33" t="s">
        <v>10</v>
      </c>
      <c r="T7" s="33" t="s">
        <v>8</v>
      </c>
      <c r="U7" s="33" t="s">
        <v>8</v>
      </c>
      <c r="V7" s="34" t="s">
        <v>29</v>
      </c>
    </row>
    <row r="8" spans="1:22" ht="12.75">
      <c r="A8" s="272" t="s">
        <v>223</v>
      </c>
      <c r="B8" s="140">
        <v>1</v>
      </c>
      <c r="C8" s="10" t="s">
        <v>229</v>
      </c>
      <c r="D8" s="207">
        <v>50</v>
      </c>
      <c r="E8" s="154" t="s">
        <v>30</v>
      </c>
      <c r="F8" s="154">
        <v>2602.6</v>
      </c>
      <c r="G8" s="154">
        <v>2602.6</v>
      </c>
      <c r="H8" s="156">
        <v>9.015</v>
      </c>
      <c r="I8" s="156">
        <f aca="true" t="shared" si="0" ref="I8:I13">H8</f>
        <v>9.015</v>
      </c>
      <c r="J8" s="156">
        <v>6.37</v>
      </c>
      <c r="K8" s="156">
        <f aca="true" t="shared" si="1" ref="K8:K15">I8-N8</f>
        <v>5.802000000000001</v>
      </c>
      <c r="L8" s="156">
        <f aca="true" t="shared" si="2" ref="L8:L15">I8-P8</f>
        <v>4.605030000000001</v>
      </c>
      <c r="M8" s="155">
        <v>63</v>
      </c>
      <c r="N8" s="157">
        <f>M8*0.051</f>
        <v>3.2129999999999996</v>
      </c>
      <c r="O8" s="155">
        <v>86.47</v>
      </c>
      <c r="P8" s="156">
        <f aca="true" t="shared" si="3" ref="P8:P15">O8*0.051</f>
        <v>4.4099699999999995</v>
      </c>
      <c r="Q8" s="155">
        <f>J8*1000/D8</f>
        <v>127.4</v>
      </c>
      <c r="R8" s="155">
        <f>K8*1000/D8</f>
        <v>116.04000000000003</v>
      </c>
      <c r="S8" s="155">
        <f>L8*1000/D8</f>
        <v>92.10060000000001</v>
      </c>
      <c r="T8" s="156">
        <f aca="true" t="shared" si="4" ref="T8:T13">L8-J8</f>
        <v>-1.764969999999999</v>
      </c>
      <c r="U8" s="156">
        <f aca="true" t="shared" si="5" ref="U8:U16">N8-P8</f>
        <v>-1.1969699999999999</v>
      </c>
      <c r="V8" s="158">
        <f aca="true" t="shared" si="6" ref="V8:V16">O8-M8</f>
        <v>23.47</v>
      </c>
    </row>
    <row r="9" spans="1:22" ht="12.75">
      <c r="A9" s="272"/>
      <c r="B9" s="141">
        <v>2</v>
      </c>
      <c r="C9" s="143" t="s">
        <v>230</v>
      </c>
      <c r="D9" s="42">
        <v>40</v>
      </c>
      <c r="E9" s="214" t="s">
        <v>30</v>
      </c>
      <c r="F9" s="209">
        <v>2370.01</v>
      </c>
      <c r="G9" s="209">
        <v>2370.01</v>
      </c>
      <c r="H9" s="211">
        <v>6.91</v>
      </c>
      <c r="I9" s="209">
        <f t="shared" si="0"/>
        <v>6.91</v>
      </c>
      <c r="J9" s="211">
        <v>6.32</v>
      </c>
      <c r="K9" s="209">
        <f t="shared" si="1"/>
        <v>3.6404</v>
      </c>
      <c r="L9" s="209">
        <f t="shared" si="2"/>
        <v>3.7837000000000005</v>
      </c>
      <c r="M9" s="209">
        <v>61</v>
      </c>
      <c r="N9" s="211">
        <f>M9*0.0536</f>
        <v>3.2696</v>
      </c>
      <c r="O9" s="211">
        <v>61.3</v>
      </c>
      <c r="P9" s="209">
        <f t="shared" si="3"/>
        <v>3.1262999999999996</v>
      </c>
      <c r="Q9" s="208">
        <f aca="true" t="shared" si="7" ref="Q9:Q14">J9*1000/D9</f>
        <v>158</v>
      </c>
      <c r="R9" s="208">
        <f aca="true" t="shared" si="8" ref="R9:R14">K9*1000/D9</f>
        <v>91.01</v>
      </c>
      <c r="S9" s="208">
        <f aca="true" t="shared" si="9" ref="S9:S14">L9*1000/D9</f>
        <v>94.59250000000002</v>
      </c>
      <c r="T9" s="209">
        <f t="shared" si="4"/>
        <v>-2.5362999999999998</v>
      </c>
      <c r="U9" s="37">
        <f t="shared" si="5"/>
        <v>0.14330000000000043</v>
      </c>
      <c r="V9" s="152">
        <f t="shared" si="6"/>
        <v>0.29999999999999716</v>
      </c>
    </row>
    <row r="10" spans="1:22" ht="12.75">
      <c r="A10" s="272"/>
      <c r="B10" s="141">
        <v>3</v>
      </c>
      <c r="C10" s="143" t="s">
        <v>231</v>
      </c>
      <c r="D10" s="42">
        <v>40</v>
      </c>
      <c r="E10" s="214" t="s">
        <v>30</v>
      </c>
      <c r="F10" s="214">
        <v>2233.8</v>
      </c>
      <c r="G10" s="214">
        <v>2233.8</v>
      </c>
      <c r="H10" s="211">
        <v>7.313</v>
      </c>
      <c r="I10" s="209">
        <f t="shared" si="0"/>
        <v>7.313</v>
      </c>
      <c r="J10" s="211">
        <v>6.17</v>
      </c>
      <c r="K10" s="209">
        <f t="shared" si="1"/>
        <v>3.6146</v>
      </c>
      <c r="L10" s="209">
        <f t="shared" si="2"/>
        <v>3.72719</v>
      </c>
      <c r="M10" s="209">
        <v>69</v>
      </c>
      <c r="N10" s="211">
        <f>M10*0.0536</f>
        <v>3.6984</v>
      </c>
      <c r="O10" s="209">
        <v>70.31</v>
      </c>
      <c r="P10" s="209">
        <f t="shared" si="3"/>
        <v>3.58581</v>
      </c>
      <c r="Q10" s="208">
        <f t="shared" si="7"/>
        <v>154.25</v>
      </c>
      <c r="R10" s="208">
        <f t="shared" si="8"/>
        <v>90.365</v>
      </c>
      <c r="S10" s="208">
        <f t="shared" si="9"/>
        <v>93.17974999999998</v>
      </c>
      <c r="T10" s="209">
        <f t="shared" si="4"/>
        <v>-2.44281</v>
      </c>
      <c r="U10" s="37">
        <f t="shared" si="5"/>
        <v>0.11258999999999997</v>
      </c>
      <c r="V10" s="152">
        <f t="shared" si="6"/>
        <v>1.3100000000000023</v>
      </c>
    </row>
    <row r="11" spans="1:22" ht="12.75">
      <c r="A11" s="272"/>
      <c r="B11" s="141">
        <v>4</v>
      </c>
      <c r="C11" s="143" t="s">
        <v>232</v>
      </c>
      <c r="D11" s="147">
        <v>100</v>
      </c>
      <c r="E11" s="215" t="s">
        <v>30</v>
      </c>
      <c r="F11" s="148">
        <v>4342.65</v>
      </c>
      <c r="G11" s="148">
        <v>4342.65</v>
      </c>
      <c r="H11" s="213">
        <v>18.51</v>
      </c>
      <c r="I11" s="212">
        <f t="shared" si="0"/>
        <v>18.51</v>
      </c>
      <c r="J11" s="150">
        <v>14.45</v>
      </c>
      <c r="K11" s="148">
        <f t="shared" si="1"/>
        <v>14.2756</v>
      </c>
      <c r="L11" s="148">
        <f t="shared" si="2"/>
        <v>13.808310000000002</v>
      </c>
      <c r="M11" s="148">
        <v>79</v>
      </c>
      <c r="N11" s="213">
        <f>M11*0.0536</f>
        <v>4.2344</v>
      </c>
      <c r="O11" s="212">
        <v>92.19</v>
      </c>
      <c r="P11" s="148">
        <f t="shared" si="3"/>
        <v>4.701689999999999</v>
      </c>
      <c r="Q11" s="149">
        <f t="shared" si="7"/>
        <v>144.5</v>
      </c>
      <c r="R11" s="149">
        <f t="shared" si="8"/>
        <v>142.756</v>
      </c>
      <c r="S11" s="210">
        <f t="shared" si="9"/>
        <v>138.08310000000003</v>
      </c>
      <c r="T11" s="148">
        <f t="shared" si="4"/>
        <v>-0.641689999999997</v>
      </c>
      <c r="U11" s="148">
        <f t="shared" si="5"/>
        <v>-0.4672899999999993</v>
      </c>
      <c r="V11" s="151">
        <f t="shared" si="6"/>
        <v>13.189999999999998</v>
      </c>
    </row>
    <row r="12" spans="1:22" ht="12.75">
      <c r="A12" s="272"/>
      <c r="B12" s="141">
        <v>5</v>
      </c>
      <c r="C12" s="10" t="s">
        <v>233</v>
      </c>
      <c r="D12" s="42">
        <v>40</v>
      </c>
      <c r="E12" s="42" t="s">
        <v>30</v>
      </c>
      <c r="F12" s="42">
        <v>2260.27</v>
      </c>
      <c r="G12" s="42">
        <v>2260.27</v>
      </c>
      <c r="H12" s="40">
        <v>7.33</v>
      </c>
      <c r="I12" s="37">
        <f t="shared" si="0"/>
        <v>7.33</v>
      </c>
      <c r="J12" s="40">
        <v>6.08</v>
      </c>
      <c r="K12" s="37">
        <f t="shared" si="1"/>
        <v>4.831</v>
      </c>
      <c r="L12" s="37">
        <f t="shared" si="2"/>
        <v>4.397500000000001</v>
      </c>
      <c r="M12" s="37">
        <v>49</v>
      </c>
      <c r="N12" s="40">
        <f>M12*0.051</f>
        <v>2.4989999999999997</v>
      </c>
      <c r="O12" s="209">
        <v>57.5</v>
      </c>
      <c r="P12" s="37">
        <f t="shared" si="3"/>
        <v>2.9324999999999997</v>
      </c>
      <c r="Q12" s="23">
        <f t="shared" si="7"/>
        <v>152</v>
      </c>
      <c r="R12" s="23">
        <f t="shared" si="8"/>
        <v>120.775</v>
      </c>
      <c r="S12" s="23">
        <f t="shared" si="9"/>
        <v>109.93750000000003</v>
      </c>
      <c r="T12" s="37">
        <f t="shared" si="4"/>
        <v>-1.6824999999999992</v>
      </c>
      <c r="U12" s="37">
        <f t="shared" si="5"/>
        <v>-0.4335</v>
      </c>
      <c r="V12" s="152">
        <f t="shared" si="6"/>
        <v>8.5</v>
      </c>
    </row>
    <row r="13" spans="1:22" ht="12.75">
      <c r="A13" s="272"/>
      <c r="B13" s="141">
        <v>6</v>
      </c>
      <c r="C13" s="144" t="s">
        <v>31</v>
      </c>
      <c r="D13" s="153">
        <v>25</v>
      </c>
      <c r="E13" s="153" t="s">
        <v>30</v>
      </c>
      <c r="F13" s="153">
        <v>1312.39</v>
      </c>
      <c r="G13" s="153">
        <v>1312.39</v>
      </c>
      <c r="H13" s="23">
        <v>2.57</v>
      </c>
      <c r="I13" s="37">
        <f t="shared" si="0"/>
        <v>2.57</v>
      </c>
      <c r="J13" s="23">
        <v>1.86</v>
      </c>
      <c r="K13" s="37">
        <f t="shared" si="1"/>
        <v>0.6319999999999999</v>
      </c>
      <c r="L13" s="37">
        <f t="shared" si="2"/>
        <v>1.0655</v>
      </c>
      <c r="M13" s="23">
        <v>38</v>
      </c>
      <c r="N13" s="40">
        <f>M13*0.051</f>
        <v>1.938</v>
      </c>
      <c r="O13" s="50">
        <v>29.5</v>
      </c>
      <c r="P13" s="37">
        <f t="shared" si="3"/>
        <v>1.5045</v>
      </c>
      <c r="Q13" s="23">
        <f t="shared" si="7"/>
        <v>74.4</v>
      </c>
      <c r="R13" s="23">
        <f t="shared" si="8"/>
        <v>25.279999999999994</v>
      </c>
      <c r="S13" s="23">
        <f t="shared" si="9"/>
        <v>42.62</v>
      </c>
      <c r="T13" s="37">
        <f t="shared" si="4"/>
        <v>-0.7945000000000002</v>
      </c>
      <c r="U13" s="37">
        <f t="shared" si="5"/>
        <v>0.4335</v>
      </c>
      <c r="V13" s="152">
        <f t="shared" si="6"/>
        <v>-8.5</v>
      </c>
    </row>
    <row r="14" spans="1:22" ht="12.75">
      <c r="A14" s="272"/>
      <c r="B14" s="141">
        <v>7</v>
      </c>
      <c r="C14" s="18" t="s">
        <v>270</v>
      </c>
      <c r="D14" s="42">
        <v>16</v>
      </c>
      <c r="E14" s="42">
        <v>1988</v>
      </c>
      <c r="F14" s="42">
        <v>912</v>
      </c>
      <c r="G14" s="42">
        <v>912</v>
      </c>
      <c r="H14" s="23">
        <v>3.5</v>
      </c>
      <c r="I14" s="23">
        <v>3.5</v>
      </c>
      <c r="J14" s="37">
        <f>0.16*D14</f>
        <v>2.56</v>
      </c>
      <c r="K14" s="37">
        <f t="shared" si="1"/>
        <v>1.868</v>
      </c>
      <c r="L14" s="37">
        <f t="shared" si="2"/>
        <v>1.868</v>
      </c>
      <c r="M14" s="23">
        <v>32</v>
      </c>
      <c r="N14" s="37">
        <f>M14*0.051</f>
        <v>1.632</v>
      </c>
      <c r="O14" s="23">
        <v>32</v>
      </c>
      <c r="P14" s="37">
        <f t="shared" si="3"/>
        <v>1.632</v>
      </c>
      <c r="Q14" s="23">
        <f t="shared" si="7"/>
        <v>160</v>
      </c>
      <c r="R14" s="23">
        <f t="shared" si="8"/>
        <v>116.75</v>
      </c>
      <c r="S14" s="23">
        <f t="shared" si="9"/>
        <v>116.75</v>
      </c>
      <c r="T14" s="42">
        <v>-0.54</v>
      </c>
      <c r="U14" s="37">
        <f t="shared" si="5"/>
        <v>0</v>
      </c>
      <c r="V14" s="152">
        <f t="shared" si="6"/>
        <v>0</v>
      </c>
    </row>
    <row r="15" spans="1:22" ht="12.75">
      <c r="A15" s="272"/>
      <c r="B15" s="141">
        <v>8</v>
      </c>
      <c r="C15" s="18" t="s">
        <v>38</v>
      </c>
      <c r="D15" s="42">
        <v>60</v>
      </c>
      <c r="E15" s="42">
        <v>1971</v>
      </c>
      <c r="F15" s="42">
        <v>2693</v>
      </c>
      <c r="G15" s="42">
        <v>2693</v>
      </c>
      <c r="H15" s="40">
        <v>14.52</v>
      </c>
      <c r="I15" s="40">
        <v>14.52</v>
      </c>
      <c r="J15" s="40">
        <v>9.6</v>
      </c>
      <c r="K15" s="40">
        <f t="shared" si="1"/>
        <v>8.145</v>
      </c>
      <c r="L15" s="40">
        <f t="shared" si="2"/>
        <v>7.925699999999999</v>
      </c>
      <c r="M15" s="40">
        <v>125</v>
      </c>
      <c r="N15" s="40">
        <f>M15*0.051</f>
        <v>6.375</v>
      </c>
      <c r="O15" s="40">
        <v>129.3</v>
      </c>
      <c r="P15" s="40">
        <f t="shared" si="3"/>
        <v>6.5943000000000005</v>
      </c>
      <c r="Q15" s="37">
        <f>J15/D15*1000</f>
        <v>160</v>
      </c>
      <c r="R15" s="40">
        <f>K15/D15*1000</f>
        <v>135.74999999999997</v>
      </c>
      <c r="S15" s="40">
        <f>L15/D15*1000</f>
        <v>132.095</v>
      </c>
      <c r="T15" s="40">
        <f>L15-J15</f>
        <v>-1.6743000000000006</v>
      </c>
      <c r="U15" s="40">
        <f t="shared" si="5"/>
        <v>-0.2193000000000005</v>
      </c>
      <c r="V15" s="152">
        <f t="shared" si="6"/>
        <v>4.300000000000011</v>
      </c>
    </row>
    <row r="16" spans="1:22" ht="12.75">
      <c r="A16" s="272"/>
      <c r="B16" s="141">
        <v>9</v>
      </c>
      <c r="C16" s="18" t="s">
        <v>39</v>
      </c>
      <c r="D16" s="42">
        <v>60</v>
      </c>
      <c r="E16" s="42">
        <v>1973</v>
      </c>
      <c r="F16" s="42">
        <v>2705</v>
      </c>
      <c r="G16" s="42">
        <v>2705</v>
      </c>
      <c r="H16" s="40">
        <v>12.04</v>
      </c>
      <c r="I16" s="40">
        <v>12.04</v>
      </c>
      <c r="J16" s="40">
        <v>9.4</v>
      </c>
      <c r="K16" s="40">
        <f aca="true" t="shared" si="10" ref="K16:K22">I16-N16</f>
        <v>6.582999999999999</v>
      </c>
      <c r="L16" s="40">
        <f aca="true" t="shared" si="11" ref="L16:L22">I16-P16</f>
        <v>6.343299999999999</v>
      </c>
      <c r="M16" s="40">
        <v>107</v>
      </c>
      <c r="N16" s="40">
        <f aca="true" t="shared" si="12" ref="N16:N23">M16*0.051</f>
        <v>5.457</v>
      </c>
      <c r="O16" s="40">
        <v>111.7</v>
      </c>
      <c r="P16" s="40">
        <f aca="true" t="shared" si="13" ref="P16:P23">O16*0.051</f>
        <v>5.6967</v>
      </c>
      <c r="Q16" s="37">
        <f aca="true" t="shared" si="14" ref="Q16:Q22">J16/D16*1000</f>
        <v>156.66666666666669</v>
      </c>
      <c r="R16" s="40">
        <f aca="true" t="shared" si="15" ref="R16:R22">K16/D16*1000</f>
        <v>109.71666666666665</v>
      </c>
      <c r="S16" s="40">
        <f aca="true" t="shared" si="16" ref="S16:S22">L16/D16*1000</f>
        <v>105.72166666666666</v>
      </c>
      <c r="T16" s="40">
        <f>L16-J16</f>
        <v>-3.056700000000001</v>
      </c>
      <c r="U16" s="40">
        <f t="shared" si="5"/>
        <v>-0.23970000000000002</v>
      </c>
      <c r="V16" s="152">
        <f t="shared" si="6"/>
        <v>4.700000000000003</v>
      </c>
    </row>
    <row r="17" spans="1:22" ht="12.75">
      <c r="A17" s="272"/>
      <c r="B17" s="141">
        <v>10</v>
      </c>
      <c r="C17" s="18" t="s">
        <v>40</v>
      </c>
      <c r="D17" s="42">
        <v>60</v>
      </c>
      <c r="E17" s="42">
        <v>1974</v>
      </c>
      <c r="F17" s="42">
        <v>2726</v>
      </c>
      <c r="G17" s="42">
        <v>2726</v>
      </c>
      <c r="H17" s="40">
        <v>13.52</v>
      </c>
      <c r="I17" s="40">
        <v>13.52</v>
      </c>
      <c r="J17" s="40">
        <v>9.6</v>
      </c>
      <c r="K17" s="40">
        <f t="shared" si="10"/>
        <v>7.502</v>
      </c>
      <c r="L17" s="40">
        <f t="shared" si="11"/>
        <v>7.247</v>
      </c>
      <c r="M17" s="40">
        <v>118</v>
      </c>
      <c r="N17" s="40">
        <f t="shared" si="12"/>
        <v>6.018</v>
      </c>
      <c r="O17" s="40">
        <v>123</v>
      </c>
      <c r="P17" s="40">
        <f t="shared" si="13"/>
        <v>6.273</v>
      </c>
      <c r="Q17" s="37">
        <f t="shared" si="14"/>
        <v>160</v>
      </c>
      <c r="R17" s="40">
        <f t="shared" si="15"/>
        <v>125.03333333333333</v>
      </c>
      <c r="S17" s="40">
        <f t="shared" si="16"/>
        <v>120.78333333333333</v>
      </c>
      <c r="T17" s="40">
        <f aca="true" t="shared" si="17" ref="T17:T23">L17-J17</f>
        <v>-2.3529999999999998</v>
      </c>
      <c r="U17" s="40">
        <f aca="true" t="shared" si="18" ref="U17:U23">N17-P17</f>
        <v>-0.2549999999999999</v>
      </c>
      <c r="V17" s="152">
        <f aca="true" t="shared" si="19" ref="V17:V23">O17-M17</f>
        <v>5</v>
      </c>
    </row>
    <row r="18" spans="1:22" ht="12.75">
      <c r="A18" s="272"/>
      <c r="B18" s="141">
        <v>11</v>
      </c>
      <c r="C18" s="18" t="s">
        <v>41</v>
      </c>
      <c r="D18" s="42">
        <v>40</v>
      </c>
      <c r="E18" s="42">
        <v>1968</v>
      </c>
      <c r="F18" s="42">
        <v>2425</v>
      </c>
      <c r="G18" s="42">
        <v>2425</v>
      </c>
      <c r="H18" s="40">
        <v>11.59</v>
      </c>
      <c r="I18" s="40">
        <v>11.59</v>
      </c>
      <c r="J18" s="40">
        <v>6.16</v>
      </c>
      <c r="K18" s="40">
        <f t="shared" si="10"/>
        <v>3.277000000000001</v>
      </c>
      <c r="L18" s="40">
        <f t="shared" si="11"/>
        <v>5.439400000000001</v>
      </c>
      <c r="M18" s="40">
        <v>163</v>
      </c>
      <c r="N18" s="40">
        <f t="shared" si="12"/>
        <v>8.312999999999999</v>
      </c>
      <c r="O18" s="40">
        <v>120.6</v>
      </c>
      <c r="P18" s="40">
        <f t="shared" si="13"/>
        <v>6.150599999999999</v>
      </c>
      <c r="Q18" s="37">
        <f t="shared" si="14"/>
        <v>154</v>
      </c>
      <c r="R18" s="40">
        <f t="shared" si="15"/>
        <v>81.92500000000003</v>
      </c>
      <c r="S18" s="40">
        <f t="shared" si="16"/>
        <v>135.985</v>
      </c>
      <c r="T18" s="40">
        <f t="shared" si="17"/>
        <v>-0.7205999999999992</v>
      </c>
      <c r="U18" s="40">
        <f t="shared" si="18"/>
        <v>2.1624</v>
      </c>
      <c r="V18" s="152">
        <f t="shared" si="19"/>
        <v>-42.400000000000006</v>
      </c>
    </row>
    <row r="19" spans="1:22" ht="12.75">
      <c r="A19" s="272"/>
      <c r="B19" s="141">
        <v>12</v>
      </c>
      <c r="C19" s="18" t="s">
        <v>47</v>
      </c>
      <c r="D19" s="42">
        <v>60</v>
      </c>
      <c r="E19" s="42">
        <v>1973</v>
      </c>
      <c r="F19" s="42">
        <v>2678</v>
      </c>
      <c r="G19" s="42">
        <v>2678</v>
      </c>
      <c r="H19" s="40">
        <v>12.27</v>
      </c>
      <c r="I19" s="40">
        <v>12.27</v>
      </c>
      <c r="J19" s="40">
        <v>9.12</v>
      </c>
      <c r="K19" s="40">
        <f t="shared" si="10"/>
        <v>5.334</v>
      </c>
      <c r="L19" s="40">
        <f t="shared" si="11"/>
        <v>7.659599999999999</v>
      </c>
      <c r="M19" s="40">
        <v>136</v>
      </c>
      <c r="N19" s="40">
        <f t="shared" si="12"/>
        <v>6.936</v>
      </c>
      <c r="O19" s="40">
        <v>90.4</v>
      </c>
      <c r="P19" s="40">
        <f t="shared" si="13"/>
        <v>4.6104</v>
      </c>
      <c r="Q19" s="37">
        <f t="shared" si="14"/>
        <v>152</v>
      </c>
      <c r="R19" s="40">
        <f t="shared" si="15"/>
        <v>88.89999999999999</v>
      </c>
      <c r="S19" s="40">
        <f t="shared" si="16"/>
        <v>127.66</v>
      </c>
      <c r="T19" s="40">
        <f t="shared" si="17"/>
        <v>-1.4604</v>
      </c>
      <c r="U19" s="40">
        <f t="shared" si="18"/>
        <v>2.3255999999999997</v>
      </c>
      <c r="V19" s="152">
        <f t="shared" si="19"/>
        <v>-45.599999999999994</v>
      </c>
    </row>
    <row r="20" spans="1:22" ht="12.75">
      <c r="A20" s="272"/>
      <c r="B20" s="141">
        <v>13</v>
      </c>
      <c r="C20" s="18" t="s">
        <v>42</v>
      </c>
      <c r="D20" s="42">
        <v>28</v>
      </c>
      <c r="E20" s="42">
        <v>1966</v>
      </c>
      <c r="F20" s="42">
        <v>1540</v>
      </c>
      <c r="G20" s="42">
        <v>1540</v>
      </c>
      <c r="H20" s="40">
        <v>7.9</v>
      </c>
      <c r="I20" s="40">
        <v>7.9</v>
      </c>
      <c r="J20" s="40">
        <v>4.48</v>
      </c>
      <c r="K20" s="40">
        <f t="shared" si="10"/>
        <v>4.126000000000001</v>
      </c>
      <c r="L20" s="40">
        <f t="shared" si="11"/>
        <v>4.187200000000001</v>
      </c>
      <c r="M20" s="40">
        <v>74</v>
      </c>
      <c r="N20" s="40">
        <f t="shared" si="12"/>
        <v>3.7739999999999996</v>
      </c>
      <c r="O20" s="40">
        <v>72.8</v>
      </c>
      <c r="P20" s="40">
        <f t="shared" si="13"/>
        <v>3.7127999999999997</v>
      </c>
      <c r="Q20" s="37">
        <f t="shared" si="14"/>
        <v>160</v>
      </c>
      <c r="R20" s="40">
        <f t="shared" si="15"/>
        <v>147.35714285714292</v>
      </c>
      <c r="S20" s="40">
        <f t="shared" si="16"/>
        <v>149.54285714285717</v>
      </c>
      <c r="T20" s="40">
        <f t="shared" si="17"/>
        <v>-0.2927999999999997</v>
      </c>
      <c r="U20" s="40">
        <f t="shared" si="18"/>
        <v>0.06119999999999992</v>
      </c>
      <c r="V20" s="152">
        <f t="shared" si="19"/>
        <v>-1.2000000000000028</v>
      </c>
    </row>
    <row r="21" spans="1:22" ht="12.75">
      <c r="A21" s="272"/>
      <c r="B21" s="141">
        <v>14</v>
      </c>
      <c r="C21" s="18" t="s">
        <v>45</v>
      </c>
      <c r="D21" s="42">
        <v>60</v>
      </c>
      <c r="E21" s="42">
        <v>1968</v>
      </c>
      <c r="F21" s="42">
        <v>2714</v>
      </c>
      <c r="G21" s="42">
        <v>2714</v>
      </c>
      <c r="H21" s="40">
        <v>10.91</v>
      </c>
      <c r="I21" s="40">
        <v>10.91</v>
      </c>
      <c r="J21" s="40">
        <v>9.6</v>
      </c>
      <c r="K21" s="40">
        <f t="shared" si="10"/>
        <v>4.535</v>
      </c>
      <c r="L21" s="40">
        <f t="shared" si="11"/>
        <v>5.794700000000001</v>
      </c>
      <c r="M21" s="40">
        <v>125</v>
      </c>
      <c r="N21" s="40">
        <f t="shared" si="12"/>
        <v>6.375</v>
      </c>
      <c r="O21" s="40">
        <v>100.3</v>
      </c>
      <c r="P21" s="40">
        <f t="shared" si="13"/>
        <v>5.1152999999999995</v>
      </c>
      <c r="Q21" s="37">
        <f t="shared" si="14"/>
        <v>160</v>
      </c>
      <c r="R21" s="40">
        <f t="shared" si="15"/>
        <v>75.58333333333334</v>
      </c>
      <c r="S21" s="40">
        <f t="shared" si="16"/>
        <v>96.57833333333335</v>
      </c>
      <c r="T21" s="40">
        <f t="shared" si="17"/>
        <v>-3.805299999999999</v>
      </c>
      <c r="U21" s="40">
        <f t="shared" si="18"/>
        <v>1.2597000000000005</v>
      </c>
      <c r="V21" s="152">
        <f t="shared" si="19"/>
        <v>-24.700000000000003</v>
      </c>
    </row>
    <row r="22" spans="1:22" ht="12.75">
      <c r="A22" s="272"/>
      <c r="B22" s="141">
        <v>15</v>
      </c>
      <c r="C22" s="18" t="s">
        <v>46</v>
      </c>
      <c r="D22" s="42">
        <v>70</v>
      </c>
      <c r="E22" s="42">
        <v>2008</v>
      </c>
      <c r="F22" s="42">
        <v>3087</v>
      </c>
      <c r="G22" s="42">
        <v>3035</v>
      </c>
      <c r="H22" s="40">
        <v>6.21</v>
      </c>
      <c r="I22" s="40">
        <v>6.21</v>
      </c>
      <c r="J22" s="40">
        <v>4.8</v>
      </c>
      <c r="K22" s="40">
        <f t="shared" si="10"/>
        <v>0.4980000000000002</v>
      </c>
      <c r="L22" s="40">
        <f t="shared" si="11"/>
        <v>0.4980000000000002</v>
      </c>
      <c r="M22" s="40">
        <v>112</v>
      </c>
      <c r="N22" s="40">
        <f t="shared" si="12"/>
        <v>5.712</v>
      </c>
      <c r="O22" s="40">
        <v>112</v>
      </c>
      <c r="P22" s="40">
        <f t="shared" si="13"/>
        <v>5.712</v>
      </c>
      <c r="Q22" s="37">
        <f t="shared" si="14"/>
        <v>68.57142857142857</v>
      </c>
      <c r="R22" s="40">
        <f t="shared" si="15"/>
        <v>7.114285714285717</v>
      </c>
      <c r="S22" s="40">
        <f t="shared" si="16"/>
        <v>7.114285714285717</v>
      </c>
      <c r="T22" s="40">
        <f t="shared" si="17"/>
        <v>-4.302</v>
      </c>
      <c r="U22" s="40">
        <f t="shared" si="18"/>
        <v>0</v>
      </c>
      <c r="V22" s="152">
        <f t="shared" si="19"/>
        <v>0</v>
      </c>
    </row>
    <row r="23" spans="1:22" ht="12.75">
      <c r="A23" s="272"/>
      <c r="B23" s="141">
        <v>16</v>
      </c>
      <c r="C23" s="116" t="s">
        <v>77</v>
      </c>
      <c r="D23" s="35">
        <v>50</v>
      </c>
      <c r="E23" s="35"/>
      <c r="F23" s="36">
        <v>2615.04</v>
      </c>
      <c r="G23" s="36">
        <v>2615.04</v>
      </c>
      <c r="H23" s="37">
        <v>12</v>
      </c>
      <c r="I23" s="37">
        <v>12</v>
      </c>
      <c r="J23" s="38">
        <f>D23*160/1000</f>
        <v>8</v>
      </c>
      <c r="K23" s="185">
        <f>I23-N23</f>
        <v>5.829000000000001</v>
      </c>
      <c r="L23" s="23">
        <f>I23-P23</f>
        <v>8.5065</v>
      </c>
      <c r="M23" s="39">
        <v>121</v>
      </c>
      <c r="N23" s="40">
        <f t="shared" si="12"/>
        <v>6.170999999999999</v>
      </c>
      <c r="O23" s="23">
        <v>68.5</v>
      </c>
      <c r="P23" s="40">
        <f t="shared" si="13"/>
        <v>3.4934999999999996</v>
      </c>
      <c r="Q23" s="23">
        <f>J23*1000/D23</f>
        <v>160</v>
      </c>
      <c r="R23" s="23">
        <f>K23*1000/D23</f>
        <v>116.58000000000001</v>
      </c>
      <c r="S23" s="23">
        <f>L23*1000/D23</f>
        <v>170.13</v>
      </c>
      <c r="T23" s="40">
        <f t="shared" si="17"/>
        <v>0.5065000000000008</v>
      </c>
      <c r="U23" s="40">
        <f t="shared" si="18"/>
        <v>2.6774999999999998</v>
      </c>
      <c r="V23" s="152">
        <f t="shared" si="19"/>
        <v>-52.5</v>
      </c>
    </row>
    <row r="24" spans="1:22" ht="12.75">
      <c r="A24" s="272"/>
      <c r="B24" s="141">
        <v>17</v>
      </c>
      <c r="C24" s="27" t="s">
        <v>107</v>
      </c>
      <c r="D24" s="44">
        <v>45</v>
      </c>
      <c r="E24" s="44" t="s">
        <v>105</v>
      </c>
      <c r="F24" s="44">
        <v>2339.15</v>
      </c>
      <c r="G24" s="44">
        <v>2339.15</v>
      </c>
      <c r="H24" s="45">
        <v>10.69</v>
      </c>
      <c r="I24" s="45">
        <f>H24</f>
        <v>10.69</v>
      </c>
      <c r="J24" s="46">
        <v>7.2</v>
      </c>
      <c r="K24" s="45">
        <f>I24-N24</f>
        <v>6.253</v>
      </c>
      <c r="L24" s="45">
        <f>I24-P24</f>
        <v>6.1</v>
      </c>
      <c r="M24" s="45">
        <v>87</v>
      </c>
      <c r="N24" s="47">
        <f>M24*0.051</f>
        <v>4.436999999999999</v>
      </c>
      <c r="O24" s="45">
        <v>90</v>
      </c>
      <c r="P24" s="45">
        <f>O24*0.051</f>
        <v>4.59</v>
      </c>
      <c r="Q24" s="46">
        <f>J24*1000/D24</f>
        <v>160</v>
      </c>
      <c r="R24" s="46">
        <f>K24*1000/D24</f>
        <v>138.95555555555555</v>
      </c>
      <c r="S24" s="46">
        <f>L24*1000/D24</f>
        <v>135.55555555555554</v>
      </c>
      <c r="T24" s="45">
        <f>L24-J24</f>
        <v>-1.1000000000000005</v>
      </c>
      <c r="U24" s="45">
        <f>N24-P24</f>
        <v>-0.15300000000000047</v>
      </c>
      <c r="V24" s="159">
        <f>O24-M24</f>
        <v>3</v>
      </c>
    </row>
    <row r="25" spans="1:22" ht="12.75">
      <c r="A25" s="272"/>
      <c r="B25" s="141">
        <v>18</v>
      </c>
      <c r="C25" s="27" t="s">
        <v>108</v>
      </c>
      <c r="D25" s="44">
        <v>100</v>
      </c>
      <c r="E25" s="44" t="s">
        <v>105</v>
      </c>
      <c r="F25" s="44">
        <v>4440.62</v>
      </c>
      <c r="G25" s="44">
        <v>4440.6</v>
      </c>
      <c r="H25" s="45">
        <v>21.64</v>
      </c>
      <c r="I25" s="45">
        <f aca="true" t="shared" si="20" ref="I25:I32">H25</f>
        <v>21.64</v>
      </c>
      <c r="J25" s="46">
        <v>16</v>
      </c>
      <c r="K25" s="45">
        <f aca="true" t="shared" si="21" ref="K25:K32">I25-N25</f>
        <v>12.358</v>
      </c>
      <c r="L25" s="45">
        <f aca="true" t="shared" si="22" ref="L25:L32">I25-P25</f>
        <v>14.216440000000002</v>
      </c>
      <c r="M25" s="45">
        <v>182</v>
      </c>
      <c r="N25" s="47">
        <f aca="true" t="shared" si="23" ref="N25:N32">M25*0.051</f>
        <v>9.282</v>
      </c>
      <c r="O25" s="45">
        <v>145.56</v>
      </c>
      <c r="P25" s="45">
        <f aca="true" t="shared" si="24" ref="P25:P32">O25*0.051</f>
        <v>7.423559999999999</v>
      </c>
      <c r="Q25" s="46">
        <f aca="true" t="shared" si="25" ref="Q25:Q32">J25*1000/D25</f>
        <v>160</v>
      </c>
      <c r="R25" s="46">
        <f aca="true" t="shared" si="26" ref="R25:R32">K25*1000/D25</f>
        <v>123.58</v>
      </c>
      <c r="S25" s="46">
        <f aca="true" t="shared" si="27" ref="S25:S32">L25*1000/D25</f>
        <v>142.16440000000003</v>
      </c>
      <c r="T25" s="45">
        <f aca="true" t="shared" si="28" ref="T25:T32">L25-J25</f>
        <v>-1.7835599999999978</v>
      </c>
      <c r="U25" s="45">
        <f aca="true" t="shared" si="29" ref="U25:U32">N25-P25</f>
        <v>1.8584400000000008</v>
      </c>
      <c r="V25" s="159">
        <f aca="true" t="shared" si="30" ref="V25:V32">O25-M25</f>
        <v>-36.44</v>
      </c>
    </row>
    <row r="26" spans="1:22" ht="12.75">
      <c r="A26" s="272"/>
      <c r="B26" s="141">
        <v>19</v>
      </c>
      <c r="C26" s="27" t="s">
        <v>110</v>
      </c>
      <c r="D26" s="44">
        <v>45</v>
      </c>
      <c r="E26" s="44" t="s">
        <v>105</v>
      </c>
      <c r="F26" s="44">
        <v>2313.97</v>
      </c>
      <c r="G26" s="44">
        <v>2313.97</v>
      </c>
      <c r="H26" s="45">
        <v>9.7</v>
      </c>
      <c r="I26" s="45">
        <f t="shared" si="20"/>
        <v>9.7</v>
      </c>
      <c r="J26" s="46">
        <v>7.2</v>
      </c>
      <c r="K26" s="45">
        <f t="shared" si="21"/>
        <v>5.263</v>
      </c>
      <c r="L26" s="45">
        <f t="shared" si="22"/>
        <v>4.6255</v>
      </c>
      <c r="M26" s="45">
        <v>87</v>
      </c>
      <c r="N26" s="47">
        <f t="shared" si="23"/>
        <v>4.436999999999999</v>
      </c>
      <c r="O26" s="45">
        <v>99.5</v>
      </c>
      <c r="P26" s="45">
        <f t="shared" si="24"/>
        <v>5.0745</v>
      </c>
      <c r="Q26" s="46">
        <f t="shared" si="25"/>
        <v>160</v>
      </c>
      <c r="R26" s="46">
        <f t="shared" si="26"/>
        <v>116.95555555555555</v>
      </c>
      <c r="S26" s="46">
        <f t="shared" si="27"/>
        <v>102.78888888888889</v>
      </c>
      <c r="T26" s="45">
        <f t="shared" si="28"/>
        <v>-2.5745000000000005</v>
      </c>
      <c r="U26" s="45">
        <f t="shared" si="29"/>
        <v>-0.6375000000000002</v>
      </c>
      <c r="V26" s="159">
        <f t="shared" si="30"/>
        <v>12.5</v>
      </c>
    </row>
    <row r="27" spans="1:22" ht="12.75">
      <c r="A27" s="272"/>
      <c r="B27" s="141">
        <v>20</v>
      </c>
      <c r="C27" s="27" t="s">
        <v>111</v>
      </c>
      <c r="D27" s="44">
        <v>20</v>
      </c>
      <c r="E27" s="44" t="s">
        <v>105</v>
      </c>
      <c r="F27" s="44">
        <v>899.93</v>
      </c>
      <c r="G27" s="44">
        <v>899.93</v>
      </c>
      <c r="H27" s="45">
        <v>2.74</v>
      </c>
      <c r="I27" s="45">
        <f t="shared" si="20"/>
        <v>2.74</v>
      </c>
      <c r="J27" s="46">
        <v>3.2</v>
      </c>
      <c r="K27" s="45">
        <f t="shared" si="21"/>
        <v>1.1590000000000003</v>
      </c>
      <c r="L27" s="45">
        <f t="shared" si="22"/>
        <v>1.2737500000000004</v>
      </c>
      <c r="M27" s="45">
        <v>31</v>
      </c>
      <c r="N27" s="47">
        <f t="shared" si="23"/>
        <v>1.581</v>
      </c>
      <c r="O27" s="45">
        <v>28.75</v>
      </c>
      <c r="P27" s="45">
        <f t="shared" si="24"/>
        <v>1.4662499999999998</v>
      </c>
      <c r="Q27" s="46">
        <f t="shared" si="25"/>
        <v>160</v>
      </c>
      <c r="R27" s="46">
        <f t="shared" si="26"/>
        <v>57.95000000000001</v>
      </c>
      <c r="S27" s="46">
        <f t="shared" si="27"/>
        <v>63.68750000000002</v>
      </c>
      <c r="T27" s="45">
        <f t="shared" si="28"/>
        <v>-1.9262499999999998</v>
      </c>
      <c r="U27" s="45">
        <f t="shared" si="29"/>
        <v>0.11475000000000013</v>
      </c>
      <c r="V27" s="159">
        <f t="shared" si="30"/>
        <v>-2.25</v>
      </c>
    </row>
    <row r="28" spans="1:22" ht="12.75">
      <c r="A28" s="272"/>
      <c r="B28" s="141">
        <v>21</v>
      </c>
      <c r="C28" s="27" t="s">
        <v>112</v>
      </c>
      <c r="D28" s="44">
        <v>30</v>
      </c>
      <c r="E28" s="44" t="s">
        <v>105</v>
      </c>
      <c r="F28" s="44">
        <v>1498.7</v>
      </c>
      <c r="G28" s="44">
        <v>1498.7</v>
      </c>
      <c r="H28" s="45">
        <v>5.97</v>
      </c>
      <c r="I28" s="45">
        <f t="shared" si="20"/>
        <v>5.97</v>
      </c>
      <c r="J28" s="46">
        <v>4.8</v>
      </c>
      <c r="K28" s="45">
        <f t="shared" si="21"/>
        <v>2.094</v>
      </c>
      <c r="L28" s="45">
        <f t="shared" si="22"/>
        <v>1.9445699999999997</v>
      </c>
      <c r="M28" s="45">
        <v>76</v>
      </c>
      <c r="N28" s="47">
        <f t="shared" si="23"/>
        <v>3.876</v>
      </c>
      <c r="O28" s="160">
        <v>78.93</v>
      </c>
      <c r="P28" s="45">
        <f t="shared" si="24"/>
        <v>4.02543</v>
      </c>
      <c r="Q28" s="46">
        <f t="shared" si="25"/>
        <v>160</v>
      </c>
      <c r="R28" s="46">
        <f t="shared" si="26"/>
        <v>69.8</v>
      </c>
      <c r="S28" s="46">
        <f t="shared" si="27"/>
        <v>64.81899999999999</v>
      </c>
      <c r="T28" s="45">
        <f t="shared" si="28"/>
        <v>-2.85543</v>
      </c>
      <c r="U28" s="45">
        <f t="shared" si="29"/>
        <v>-0.14943000000000017</v>
      </c>
      <c r="V28" s="159">
        <f t="shared" si="30"/>
        <v>2.930000000000007</v>
      </c>
    </row>
    <row r="29" spans="1:22" ht="12.75">
      <c r="A29" s="272"/>
      <c r="B29" s="141">
        <v>22</v>
      </c>
      <c r="C29" s="27" t="s">
        <v>113</v>
      </c>
      <c r="D29" s="44">
        <v>60</v>
      </c>
      <c r="E29" s="44" t="s">
        <v>105</v>
      </c>
      <c r="F29" s="44">
        <v>2733.85</v>
      </c>
      <c r="G29" s="44">
        <v>2733.85</v>
      </c>
      <c r="H29" s="45">
        <v>11.35</v>
      </c>
      <c r="I29" s="45">
        <f t="shared" si="20"/>
        <v>11.35</v>
      </c>
      <c r="J29" s="46">
        <v>9.6</v>
      </c>
      <c r="K29" s="45">
        <f t="shared" si="21"/>
        <v>6.403</v>
      </c>
      <c r="L29" s="45">
        <f t="shared" si="22"/>
        <v>5.79814</v>
      </c>
      <c r="M29" s="45">
        <v>97</v>
      </c>
      <c r="N29" s="47">
        <f t="shared" si="23"/>
        <v>4.947</v>
      </c>
      <c r="O29" s="160">
        <v>108.86</v>
      </c>
      <c r="P29" s="45">
        <f t="shared" si="24"/>
        <v>5.55186</v>
      </c>
      <c r="Q29" s="46">
        <f t="shared" si="25"/>
        <v>160</v>
      </c>
      <c r="R29" s="46">
        <f t="shared" si="26"/>
        <v>106.71666666666667</v>
      </c>
      <c r="S29" s="46">
        <f t="shared" si="27"/>
        <v>96.63566666666667</v>
      </c>
      <c r="T29" s="45">
        <f t="shared" si="28"/>
        <v>-3.8018599999999996</v>
      </c>
      <c r="U29" s="45">
        <f t="shared" si="29"/>
        <v>-0.6048599999999995</v>
      </c>
      <c r="V29" s="159">
        <f t="shared" si="30"/>
        <v>11.86</v>
      </c>
    </row>
    <row r="30" spans="1:22" ht="12.75">
      <c r="A30" s="272"/>
      <c r="B30" s="141">
        <v>23</v>
      </c>
      <c r="C30" s="27" t="s">
        <v>114</v>
      </c>
      <c r="D30" s="44">
        <v>45</v>
      </c>
      <c r="E30" s="44" t="s">
        <v>105</v>
      </c>
      <c r="F30" s="44">
        <v>2317.01</v>
      </c>
      <c r="G30" s="44">
        <v>2317.01</v>
      </c>
      <c r="H30" s="45">
        <v>9.89</v>
      </c>
      <c r="I30" s="45">
        <f t="shared" si="20"/>
        <v>9.89</v>
      </c>
      <c r="J30" s="46">
        <v>7.2</v>
      </c>
      <c r="K30" s="45">
        <f t="shared" si="21"/>
        <v>5.2490000000000006</v>
      </c>
      <c r="L30" s="45">
        <f t="shared" si="22"/>
        <v>4.971560000000001</v>
      </c>
      <c r="M30" s="45">
        <v>91</v>
      </c>
      <c r="N30" s="47">
        <f t="shared" si="23"/>
        <v>4.641</v>
      </c>
      <c r="O30" s="160">
        <v>96.44</v>
      </c>
      <c r="P30" s="45">
        <f t="shared" si="24"/>
        <v>4.9184399999999995</v>
      </c>
      <c r="Q30" s="46">
        <f t="shared" si="25"/>
        <v>160</v>
      </c>
      <c r="R30" s="46">
        <f t="shared" si="26"/>
        <v>116.64444444444446</v>
      </c>
      <c r="S30" s="46">
        <f t="shared" si="27"/>
        <v>110.47911111111114</v>
      </c>
      <c r="T30" s="45">
        <f t="shared" si="28"/>
        <v>-2.228439999999999</v>
      </c>
      <c r="U30" s="45">
        <f t="shared" si="29"/>
        <v>-0.27743999999999946</v>
      </c>
      <c r="V30" s="159">
        <f t="shared" si="30"/>
        <v>5.439999999999998</v>
      </c>
    </row>
    <row r="31" spans="1:22" ht="12.75">
      <c r="A31" s="272"/>
      <c r="B31" s="141">
        <v>24</v>
      </c>
      <c r="C31" s="27" t="s">
        <v>115</v>
      </c>
      <c r="D31" s="44">
        <v>55</v>
      </c>
      <c r="E31" s="44" t="s">
        <v>105</v>
      </c>
      <c r="F31" s="44">
        <v>2960.34</v>
      </c>
      <c r="G31" s="44">
        <v>2960.34</v>
      </c>
      <c r="H31" s="45">
        <v>13.53</v>
      </c>
      <c r="I31" s="45">
        <f t="shared" si="20"/>
        <v>13.53</v>
      </c>
      <c r="J31" s="46">
        <v>8.8</v>
      </c>
      <c r="K31" s="45">
        <f t="shared" si="21"/>
        <v>7.257</v>
      </c>
      <c r="L31" s="45">
        <f t="shared" si="22"/>
        <v>7.179989999999999</v>
      </c>
      <c r="M31" s="45">
        <v>123</v>
      </c>
      <c r="N31" s="47">
        <f t="shared" si="23"/>
        <v>6.273</v>
      </c>
      <c r="O31" s="160">
        <v>124.51</v>
      </c>
      <c r="P31" s="45">
        <f t="shared" si="24"/>
        <v>6.35001</v>
      </c>
      <c r="Q31" s="46">
        <f t="shared" si="25"/>
        <v>160</v>
      </c>
      <c r="R31" s="46">
        <f t="shared" si="26"/>
        <v>131.94545454545454</v>
      </c>
      <c r="S31" s="46">
        <f t="shared" si="27"/>
        <v>130.5452727272727</v>
      </c>
      <c r="T31" s="45">
        <f t="shared" si="28"/>
        <v>-1.6200100000000015</v>
      </c>
      <c r="U31" s="45">
        <f t="shared" si="29"/>
        <v>-0.07701000000000047</v>
      </c>
      <c r="V31" s="159">
        <f t="shared" si="30"/>
        <v>1.5100000000000051</v>
      </c>
    </row>
    <row r="32" spans="1:22" ht="12.75">
      <c r="A32" s="272"/>
      <c r="B32" s="141">
        <v>25</v>
      </c>
      <c r="C32" s="27" t="s">
        <v>116</v>
      </c>
      <c r="D32" s="44">
        <v>44</v>
      </c>
      <c r="E32" s="44" t="s">
        <v>105</v>
      </c>
      <c r="F32" s="44">
        <v>2249.75</v>
      </c>
      <c r="G32" s="44">
        <v>2249.75</v>
      </c>
      <c r="H32" s="45">
        <v>10.49</v>
      </c>
      <c r="I32" s="45">
        <f t="shared" si="20"/>
        <v>10.49</v>
      </c>
      <c r="J32" s="46">
        <v>7.04</v>
      </c>
      <c r="K32" s="45">
        <f t="shared" si="21"/>
        <v>6.5120000000000005</v>
      </c>
      <c r="L32" s="45">
        <f t="shared" si="22"/>
        <v>6.78026</v>
      </c>
      <c r="M32" s="45">
        <v>78</v>
      </c>
      <c r="N32" s="47">
        <f t="shared" si="23"/>
        <v>3.9779999999999998</v>
      </c>
      <c r="O32" s="160">
        <v>72.74</v>
      </c>
      <c r="P32" s="45">
        <f t="shared" si="24"/>
        <v>3.7097399999999996</v>
      </c>
      <c r="Q32" s="46">
        <f t="shared" si="25"/>
        <v>160</v>
      </c>
      <c r="R32" s="46">
        <f t="shared" si="26"/>
        <v>148</v>
      </c>
      <c r="S32" s="46">
        <f t="shared" si="27"/>
        <v>154.09681818181818</v>
      </c>
      <c r="T32" s="45">
        <f t="shared" si="28"/>
        <v>-0.25973999999999986</v>
      </c>
      <c r="U32" s="45">
        <f t="shared" si="29"/>
        <v>0.26826000000000016</v>
      </c>
      <c r="V32" s="159">
        <f t="shared" si="30"/>
        <v>-5.260000000000005</v>
      </c>
    </row>
    <row r="33" spans="1:22" ht="12.75">
      <c r="A33" s="272"/>
      <c r="B33" s="141">
        <v>26</v>
      </c>
      <c r="C33" s="18" t="s">
        <v>148</v>
      </c>
      <c r="D33" s="42">
        <v>55</v>
      </c>
      <c r="E33" s="42">
        <v>1966</v>
      </c>
      <c r="F33" s="37">
        <v>2564.02</v>
      </c>
      <c r="G33" s="37">
        <v>2564.02</v>
      </c>
      <c r="H33" s="37">
        <v>10.7</v>
      </c>
      <c r="I33" s="37">
        <v>10.7</v>
      </c>
      <c r="J33" s="40">
        <v>8.8</v>
      </c>
      <c r="K33" s="48">
        <f aca="true" t="shared" si="31" ref="K33:K41">I33-N33</f>
        <v>6.517999999999999</v>
      </c>
      <c r="L33" s="48">
        <f aca="true" t="shared" si="32" ref="L33:L41">I33-P33</f>
        <v>6.379</v>
      </c>
      <c r="M33" s="23">
        <v>82</v>
      </c>
      <c r="N33" s="40">
        <v>4.182</v>
      </c>
      <c r="O33" s="40">
        <v>84.74</v>
      </c>
      <c r="P33" s="48">
        <v>4.321</v>
      </c>
      <c r="Q33" s="40">
        <f>J33/D33*1000</f>
        <v>160</v>
      </c>
      <c r="R33" s="161">
        <f>K33/D33*1000</f>
        <v>118.50909090909089</v>
      </c>
      <c r="S33" s="40">
        <f>L33/D33*1000</f>
        <v>115.98181818181817</v>
      </c>
      <c r="T33" s="48">
        <f aca="true" t="shared" si="33" ref="T33:T41">L33-J33</f>
        <v>-2.421000000000001</v>
      </c>
      <c r="U33" s="40">
        <f aca="true" t="shared" si="34" ref="U33:U41">N33-P33</f>
        <v>-0.13899999999999935</v>
      </c>
      <c r="V33" s="203">
        <f aca="true" t="shared" si="35" ref="V33:V41">O33-M33</f>
        <v>2.739999999999995</v>
      </c>
    </row>
    <row r="34" spans="1:22" ht="12.75">
      <c r="A34" s="272"/>
      <c r="B34" s="141">
        <v>27</v>
      </c>
      <c r="C34" s="18" t="s">
        <v>149</v>
      </c>
      <c r="D34" s="42">
        <v>12</v>
      </c>
      <c r="E34" s="42">
        <v>1962</v>
      </c>
      <c r="F34" s="42">
        <v>533.7</v>
      </c>
      <c r="G34" s="42">
        <v>533.7</v>
      </c>
      <c r="H34" s="23">
        <v>2</v>
      </c>
      <c r="I34" s="23">
        <v>2</v>
      </c>
      <c r="J34" s="40">
        <v>1.92</v>
      </c>
      <c r="K34" s="48">
        <f t="shared" si="31"/>
        <v>1.337</v>
      </c>
      <c r="L34" s="48">
        <f t="shared" si="32"/>
        <v>1.338</v>
      </c>
      <c r="M34" s="23">
        <v>13</v>
      </c>
      <c r="N34" s="40">
        <v>0.663</v>
      </c>
      <c r="O34" s="40">
        <v>12.98</v>
      </c>
      <c r="P34" s="48">
        <v>0.662</v>
      </c>
      <c r="Q34" s="40">
        <f>J34/D34*1000</f>
        <v>160</v>
      </c>
      <c r="R34" s="161">
        <f>K34/D34*1000</f>
        <v>111.41666666666666</v>
      </c>
      <c r="S34" s="40">
        <f>L34/D34*1000</f>
        <v>111.5</v>
      </c>
      <c r="T34" s="48">
        <f t="shared" si="33"/>
        <v>-0.5819999999999999</v>
      </c>
      <c r="U34" s="40">
        <f t="shared" si="34"/>
        <v>0.0010000000000000009</v>
      </c>
      <c r="V34" s="203">
        <f t="shared" si="35"/>
        <v>-0.019999999999999574</v>
      </c>
    </row>
    <row r="35" spans="1:22" ht="12.75">
      <c r="A35" s="272"/>
      <c r="B35" s="141">
        <v>28</v>
      </c>
      <c r="C35" s="18" t="s">
        <v>150</v>
      </c>
      <c r="D35" s="42">
        <v>24</v>
      </c>
      <c r="E35" s="42">
        <v>1991</v>
      </c>
      <c r="F35" s="42">
        <v>1120.8</v>
      </c>
      <c r="G35" s="42">
        <v>1120.8</v>
      </c>
      <c r="H35" s="37">
        <v>4.6</v>
      </c>
      <c r="I35" s="37">
        <v>4.6</v>
      </c>
      <c r="J35" s="40">
        <v>3.84</v>
      </c>
      <c r="K35" s="48">
        <f t="shared" si="31"/>
        <v>2.4579999999999997</v>
      </c>
      <c r="L35" s="48">
        <f t="shared" si="32"/>
        <v>2.63</v>
      </c>
      <c r="M35" s="23">
        <v>42</v>
      </c>
      <c r="N35" s="40">
        <v>2.142</v>
      </c>
      <c r="O35" s="40">
        <v>38.637</v>
      </c>
      <c r="P35" s="40">
        <v>1.97</v>
      </c>
      <c r="Q35" s="40">
        <f>J35/D35*1000</f>
        <v>160</v>
      </c>
      <c r="R35" s="161">
        <f>K35/D35*1000</f>
        <v>102.41666666666666</v>
      </c>
      <c r="S35" s="40">
        <f>L35/D35*1000</f>
        <v>109.58333333333333</v>
      </c>
      <c r="T35" s="48">
        <f t="shared" si="33"/>
        <v>-1.21</v>
      </c>
      <c r="U35" s="40">
        <f t="shared" si="34"/>
        <v>0.17199999999999993</v>
      </c>
      <c r="V35" s="203">
        <f t="shared" si="35"/>
        <v>-3.3629999999999995</v>
      </c>
    </row>
    <row r="36" spans="1:22" ht="12.75">
      <c r="A36" s="272"/>
      <c r="B36" s="141">
        <v>29</v>
      </c>
      <c r="C36" s="18" t="s">
        <v>330</v>
      </c>
      <c r="D36" s="42">
        <v>45</v>
      </c>
      <c r="E36" s="42">
        <v>1974</v>
      </c>
      <c r="F36" s="42">
        <v>2276.6</v>
      </c>
      <c r="G36" s="42">
        <v>2276.6</v>
      </c>
      <c r="H36" s="37">
        <v>8.45</v>
      </c>
      <c r="I36" s="37">
        <f>H36</f>
        <v>8.45</v>
      </c>
      <c r="J36" s="37">
        <v>7.2</v>
      </c>
      <c r="K36" s="37">
        <f t="shared" si="31"/>
        <v>3.758</v>
      </c>
      <c r="L36" s="37">
        <f t="shared" si="32"/>
        <v>3.9007999999999994</v>
      </c>
      <c r="M36" s="23">
        <v>92</v>
      </c>
      <c r="N36" s="40">
        <f>M36*0.051</f>
        <v>4.691999999999999</v>
      </c>
      <c r="O36" s="23">
        <v>89.2</v>
      </c>
      <c r="P36" s="37">
        <f>O36*0.051</f>
        <v>4.5492</v>
      </c>
      <c r="Q36" s="23">
        <f>J36*1000/D36</f>
        <v>160</v>
      </c>
      <c r="R36" s="23">
        <f aca="true" t="shared" si="36" ref="R36:R41">K36*1000/D36</f>
        <v>83.5111111111111</v>
      </c>
      <c r="S36" s="23">
        <f aca="true" t="shared" si="37" ref="S36:S41">L36*1000/D36</f>
        <v>86.68444444444442</v>
      </c>
      <c r="T36" s="37">
        <f t="shared" si="33"/>
        <v>-3.299200000000001</v>
      </c>
      <c r="U36" s="37">
        <f t="shared" si="34"/>
        <v>0.14279999999999937</v>
      </c>
      <c r="V36" s="152">
        <f t="shared" si="35"/>
        <v>-2.799999999999997</v>
      </c>
    </row>
    <row r="37" spans="1:22" ht="12.75">
      <c r="A37" s="272"/>
      <c r="B37" s="141">
        <v>30</v>
      </c>
      <c r="C37" s="18" t="s">
        <v>329</v>
      </c>
      <c r="D37" s="42">
        <v>45</v>
      </c>
      <c r="E37" s="42">
        <v>1990</v>
      </c>
      <c r="F37" s="42">
        <v>2333.7</v>
      </c>
      <c r="G37" s="42">
        <v>2333.7</v>
      </c>
      <c r="H37" s="40">
        <v>8.39</v>
      </c>
      <c r="I37" s="37">
        <f>H37</f>
        <v>8.39</v>
      </c>
      <c r="J37" s="40">
        <v>7.2</v>
      </c>
      <c r="K37" s="37">
        <f t="shared" si="31"/>
        <v>3.596000000000001</v>
      </c>
      <c r="L37" s="37">
        <f t="shared" si="32"/>
        <v>3.902000000000001</v>
      </c>
      <c r="M37" s="37">
        <v>94</v>
      </c>
      <c r="N37" s="40">
        <f>M37*0.051</f>
        <v>4.794</v>
      </c>
      <c r="O37" s="40">
        <v>88</v>
      </c>
      <c r="P37" s="37">
        <f>O37*0.051</f>
        <v>4.4879999999999995</v>
      </c>
      <c r="Q37" s="23">
        <f>J37*1000/D37</f>
        <v>160</v>
      </c>
      <c r="R37" s="23">
        <f t="shared" si="36"/>
        <v>79.91111111111113</v>
      </c>
      <c r="S37" s="23">
        <f t="shared" si="37"/>
        <v>86.71111111111114</v>
      </c>
      <c r="T37" s="37">
        <f t="shared" si="33"/>
        <v>-3.297999999999999</v>
      </c>
      <c r="U37" s="37">
        <f t="shared" si="34"/>
        <v>0.30600000000000005</v>
      </c>
      <c r="V37" s="152">
        <f t="shared" si="35"/>
        <v>-6</v>
      </c>
    </row>
    <row r="38" spans="1:22" ht="12.75">
      <c r="A38" s="272"/>
      <c r="B38" s="141">
        <v>31</v>
      </c>
      <c r="C38" s="10" t="s">
        <v>387</v>
      </c>
      <c r="D38" s="42">
        <v>30</v>
      </c>
      <c r="E38" s="42">
        <v>1980</v>
      </c>
      <c r="F38" s="42">
        <v>1495.88</v>
      </c>
      <c r="G38" s="42">
        <v>1495.88</v>
      </c>
      <c r="H38" s="40">
        <v>5.436</v>
      </c>
      <c r="I38" s="40">
        <v>5.436</v>
      </c>
      <c r="J38" s="40">
        <v>1.866</v>
      </c>
      <c r="K38" s="40">
        <f t="shared" si="31"/>
        <v>1.866</v>
      </c>
      <c r="L38" s="40">
        <f t="shared" si="32"/>
        <v>3.10122</v>
      </c>
      <c r="M38" s="23">
        <v>70</v>
      </c>
      <c r="N38" s="40">
        <f>M38*0.051</f>
        <v>3.57</v>
      </c>
      <c r="O38" s="49">
        <v>45.78</v>
      </c>
      <c r="P38" s="40">
        <f>O38*0.051</f>
        <v>2.33478</v>
      </c>
      <c r="Q38" s="37">
        <v>160</v>
      </c>
      <c r="R38" s="37">
        <f t="shared" si="36"/>
        <v>62.2</v>
      </c>
      <c r="S38" s="37">
        <f t="shared" si="37"/>
        <v>103.37400000000001</v>
      </c>
      <c r="T38" s="40">
        <f t="shared" si="33"/>
        <v>1.23522</v>
      </c>
      <c r="U38" s="40">
        <f t="shared" si="34"/>
        <v>1.23522</v>
      </c>
      <c r="V38" s="152">
        <f t="shared" si="35"/>
        <v>-24.22</v>
      </c>
    </row>
    <row r="39" spans="1:22" ht="12.75">
      <c r="A39" s="272"/>
      <c r="B39" s="141">
        <v>32</v>
      </c>
      <c r="C39" s="10" t="s">
        <v>386</v>
      </c>
      <c r="D39" s="42">
        <v>24</v>
      </c>
      <c r="E39" s="42">
        <v>1969</v>
      </c>
      <c r="F39" s="42">
        <v>1537.63</v>
      </c>
      <c r="G39" s="42">
        <v>1218.79</v>
      </c>
      <c r="H39" s="40">
        <v>3.717</v>
      </c>
      <c r="I39" s="40">
        <f>H39</f>
        <v>3.717</v>
      </c>
      <c r="J39" s="40">
        <v>1.677</v>
      </c>
      <c r="K39" s="40">
        <f t="shared" si="31"/>
        <v>1.677</v>
      </c>
      <c r="L39" s="40">
        <f t="shared" si="32"/>
        <v>2.3502</v>
      </c>
      <c r="M39" s="23">
        <v>40</v>
      </c>
      <c r="N39" s="40">
        <f>M39*0.051</f>
        <v>2.04</v>
      </c>
      <c r="O39" s="37">
        <v>26.8</v>
      </c>
      <c r="P39" s="40">
        <f>O39*0.051</f>
        <v>1.3668</v>
      </c>
      <c r="Q39" s="37">
        <v>160</v>
      </c>
      <c r="R39" s="37">
        <f t="shared" si="36"/>
        <v>69.875</v>
      </c>
      <c r="S39" s="37">
        <f t="shared" si="37"/>
        <v>97.92500000000001</v>
      </c>
      <c r="T39" s="40">
        <f t="shared" si="33"/>
        <v>0.6732</v>
      </c>
      <c r="U39" s="40">
        <f t="shared" si="34"/>
        <v>0.6732</v>
      </c>
      <c r="V39" s="152">
        <f t="shared" si="35"/>
        <v>-13.2</v>
      </c>
    </row>
    <row r="40" spans="1:22" ht="12.75">
      <c r="A40" s="272"/>
      <c r="B40" s="141">
        <v>33</v>
      </c>
      <c r="C40" s="18" t="s">
        <v>385</v>
      </c>
      <c r="D40" s="42">
        <v>54</v>
      </c>
      <c r="E40" s="42">
        <v>1976</v>
      </c>
      <c r="F40" s="42">
        <v>2897.91</v>
      </c>
      <c r="G40" s="42">
        <v>2897.91</v>
      </c>
      <c r="H40" s="40">
        <v>11.489</v>
      </c>
      <c r="I40" s="40">
        <f aca="true" t="shared" si="38" ref="I40:I47">H40</f>
        <v>11.489</v>
      </c>
      <c r="J40" s="40">
        <v>4.24</v>
      </c>
      <c r="K40" s="40">
        <f t="shared" si="31"/>
        <v>4.502000000000002</v>
      </c>
      <c r="L40" s="40">
        <f t="shared" si="32"/>
        <v>5.636240000000001</v>
      </c>
      <c r="M40" s="23">
        <v>137</v>
      </c>
      <c r="N40" s="40">
        <f aca="true" t="shared" si="39" ref="N40:N47">M40*0.051</f>
        <v>6.986999999999999</v>
      </c>
      <c r="O40" s="49">
        <v>114.76</v>
      </c>
      <c r="P40" s="40">
        <f aca="true" t="shared" si="40" ref="P40:P47">O40*0.051</f>
        <v>5.85276</v>
      </c>
      <c r="Q40" s="37">
        <v>160</v>
      </c>
      <c r="R40" s="37">
        <f t="shared" si="36"/>
        <v>83.37037037037041</v>
      </c>
      <c r="S40" s="37">
        <f t="shared" si="37"/>
        <v>104.37481481481483</v>
      </c>
      <c r="T40" s="40">
        <f t="shared" si="33"/>
        <v>1.3962400000000006</v>
      </c>
      <c r="U40" s="40">
        <f t="shared" si="34"/>
        <v>1.1342399999999992</v>
      </c>
      <c r="V40" s="152">
        <f t="shared" si="35"/>
        <v>-22.239999999999995</v>
      </c>
    </row>
    <row r="41" spans="1:22" ht="12.75">
      <c r="A41" s="272"/>
      <c r="B41" s="141">
        <v>34</v>
      </c>
      <c r="C41" s="10" t="s">
        <v>175</v>
      </c>
      <c r="D41" s="42">
        <v>30</v>
      </c>
      <c r="E41" s="42">
        <v>1985</v>
      </c>
      <c r="F41" s="42">
        <v>1495.77</v>
      </c>
      <c r="G41" s="42">
        <v>1495.77</v>
      </c>
      <c r="H41" s="40">
        <v>5.44</v>
      </c>
      <c r="I41" s="40">
        <f>H41</f>
        <v>5.44</v>
      </c>
      <c r="J41" s="40">
        <v>2.482</v>
      </c>
      <c r="K41" s="40">
        <f t="shared" si="31"/>
        <v>2.4820000000000007</v>
      </c>
      <c r="L41" s="40">
        <f t="shared" si="32"/>
        <v>3.3143200000000004</v>
      </c>
      <c r="M41" s="23">
        <v>58</v>
      </c>
      <c r="N41" s="40">
        <f>M41*0.051</f>
        <v>2.9579999999999997</v>
      </c>
      <c r="O41" s="37">
        <v>41.68</v>
      </c>
      <c r="P41" s="40">
        <f>O41*0.051</f>
        <v>2.12568</v>
      </c>
      <c r="Q41" s="37">
        <v>160</v>
      </c>
      <c r="R41" s="37">
        <f t="shared" si="36"/>
        <v>82.73333333333335</v>
      </c>
      <c r="S41" s="37">
        <f t="shared" si="37"/>
        <v>110.47733333333333</v>
      </c>
      <c r="T41" s="40">
        <f t="shared" si="33"/>
        <v>0.8323200000000002</v>
      </c>
      <c r="U41" s="40">
        <f t="shared" si="34"/>
        <v>0.8323199999999997</v>
      </c>
      <c r="V41" s="152">
        <f t="shared" si="35"/>
        <v>-16.32</v>
      </c>
    </row>
    <row r="42" spans="1:22" ht="12.75">
      <c r="A42" s="272"/>
      <c r="B42" s="141">
        <v>35</v>
      </c>
      <c r="C42" s="10" t="s">
        <v>176</v>
      </c>
      <c r="D42" s="42">
        <v>75</v>
      </c>
      <c r="E42" s="42">
        <v>1976</v>
      </c>
      <c r="F42" s="37">
        <v>3968.72</v>
      </c>
      <c r="G42" s="37">
        <v>3968.72</v>
      </c>
      <c r="H42" s="40">
        <v>13.88</v>
      </c>
      <c r="I42" s="40">
        <f t="shared" si="38"/>
        <v>13.88</v>
      </c>
      <c r="J42" s="40">
        <v>6.536</v>
      </c>
      <c r="K42" s="40">
        <f aca="true" t="shared" si="41" ref="K42:K47">I42-N42</f>
        <v>6.536000000000001</v>
      </c>
      <c r="L42" s="40">
        <f aca="true" t="shared" si="42" ref="L42:L47">I42-P42</f>
        <v>7.938500000000001</v>
      </c>
      <c r="M42" s="23">
        <v>144</v>
      </c>
      <c r="N42" s="40">
        <f t="shared" si="39"/>
        <v>7.343999999999999</v>
      </c>
      <c r="O42" s="37">
        <v>116.5</v>
      </c>
      <c r="P42" s="40">
        <f t="shared" si="40"/>
        <v>5.9415</v>
      </c>
      <c r="Q42" s="37">
        <v>160</v>
      </c>
      <c r="R42" s="37">
        <f aca="true" t="shared" si="43" ref="R42:R47">K42*1000/D42</f>
        <v>87.14666666666669</v>
      </c>
      <c r="S42" s="37">
        <f aca="true" t="shared" si="44" ref="S42:S64">L42*1000/D42</f>
        <v>105.84666666666668</v>
      </c>
      <c r="T42" s="40">
        <f aca="true" t="shared" si="45" ref="T42:T47">L42-J42</f>
        <v>1.4025000000000016</v>
      </c>
      <c r="U42" s="40">
        <f aca="true" t="shared" si="46" ref="U42:U47">N42-P42</f>
        <v>1.4024999999999999</v>
      </c>
      <c r="V42" s="152">
        <f aca="true" t="shared" si="47" ref="V42:V105">O42-M42</f>
        <v>-27.5</v>
      </c>
    </row>
    <row r="43" spans="1:22" ht="12.75">
      <c r="A43" s="272"/>
      <c r="B43" s="141">
        <v>36</v>
      </c>
      <c r="C43" s="30" t="s">
        <v>384</v>
      </c>
      <c r="D43" s="42">
        <v>108</v>
      </c>
      <c r="E43" s="42">
        <v>1977</v>
      </c>
      <c r="F43" s="42">
        <v>6166.89</v>
      </c>
      <c r="G43" s="42">
        <v>6033.89</v>
      </c>
      <c r="H43" s="40">
        <v>22.749</v>
      </c>
      <c r="I43" s="40">
        <f t="shared" si="38"/>
        <v>22.749</v>
      </c>
      <c r="J43" s="40">
        <v>10.437</v>
      </c>
      <c r="K43" s="40">
        <f t="shared" si="41"/>
        <v>10.509</v>
      </c>
      <c r="L43" s="40">
        <f t="shared" si="42"/>
        <v>12.01656</v>
      </c>
      <c r="M43" s="23">
        <v>240</v>
      </c>
      <c r="N43" s="40">
        <f t="shared" si="39"/>
        <v>12.239999999999998</v>
      </c>
      <c r="O43" s="49">
        <v>210.44</v>
      </c>
      <c r="P43" s="40">
        <f t="shared" si="40"/>
        <v>10.732439999999999</v>
      </c>
      <c r="Q43" s="37">
        <v>160</v>
      </c>
      <c r="R43" s="37">
        <f t="shared" si="43"/>
        <v>97.30555555555556</v>
      </c>
      <c r="S43" s="37">
        <f t="shared" si="44"/>
        <v>111.26444444444444</v>
      </c>
      <c r="T43" s="40">
        <f t="shared" si="45"/>
        <v>1.5795600000000007</v>
      </c>
      <c r="U43" s="40">
        <f t="shared" si="46"/>
        <v>1.5075599999999998</v>
      </c>
      <c r="V43" s="152">
        <f t="shared" si="47"/>
        <v>-29.560000000000002</v>
      </c>
    </row>
    <row r="44" spans="1:22" ht="12.75">
      <c r="A44" s="272"/>
      <c r="B44" s="141">
        <v>37</v>
      </c>
      <c r="C44" s="10" t="s">
        <v>383</v>
      </c>
      <c r="D44" s="42">
        <v>108</v>
      </c>
      <c r="E44" s="42">
        <v>1978</v>
      </c>
      <c r="F44" s="42">
        <v>6097.08</v>
      </c>
      <c r="G44" s="42">
        <v>6097.08</v>
      </c>
      <c r="H44" s="40">
        <v>21.97</v>
      </c>
      <c r="I44" s="40">
        <f t="shared" si="38"/>
        <v>21.97</v>
      </c>
      <c r="J44" s="40">
        <v>11.362</v>
      </c>
      <c r="K44" s="40">
        <f t="shared" si="41"/>
        <v>11.362</v>
      </c>
      <c r="L44" s="40">
        <f t="shared" si="42"/>
        <v>12.10966</v>
      </c>
      <c r="M44" s="23">
        <v>208</v>
      </c>
      <c r="N44" s="40">
        <f t="shared" si="39"/>
        <v>10.607999999999999</v>
      </c>
      <c r="O44" s="37">
        <v>193.34</v>
      </c>
      <c r="P44" s="40">
        <f t="shared" si="40"/>
        <v>9.860339999999999</v>
      </c>
      <c r="Q44" s="37">
        <v>160</v>
      </c>
      <c r="R44" s="37">
        <f t="shared" si="43"/>
        <v>105.20370370370371</v>
      </c>
      <c r="S44" s="37">
        <f t="shared" si="44"/>
        <v>112.12648148148148</v>
      </c>
      <c r="T44" s="40">
        <f t="shared" si="45"/>
        <v>0.7476599999999998</v>
      </c>
      <c r="U44" s="40">
        <f t="shared" si="46"/>
        <v>0.7476599999999998</v>
      </c>
      <c r="V44" s="152">
        <f t="shared" si="47"/>
        <v>-14.659999999999997</v>
      </c>
    </row>
    <row r="45" spans="1:22" ht="12.75">
      <c r="A45" s="272"/>
      <c r="B45" s="141">
        <v>38</v>
      </c>
      <c r="C45" s="10" t="s">
        <v>177</v>
      </c>
      <c r="D45" s="42">
        <v>48</v>
      </c>
      <c r="E45" s="42">
        <v>1972</v>
      </c>
      <c r="F45" s="37">
        <v>2979.03</v>
      </c>
      <c r="G45" s="37">
        <v>2922.88</v>
      </c>
      <c r="H45" s="40">
        <v>9.67</v>
      </c>
      <c r="I45" s="40">
        <f t="shared" si="38"/>
        <v>9.67</v>
      </c>
      <c r="J45" s="40">
        <v>5.131</v>
      </c>
      <c r="K45" s="40">
        <f t="shared" si="41"/>
        <v>5.131</v>
      </c>
      <c r="L45" s="40">
        <f t="shared" si="42"/>
        <v>5.22076</v>
      </c>
      <c r="M45" s="23">
        <v>89</v>
      </c>
      <c r="N45" s="40">
        <f t="shared" si="39"/>
        <v>4.539</v>
      </c>
      <c r="O45" s="37">
        <v>87.24</v>
      </c>
      <c r="P45" s="40">
        <f t="shared" si="40"/>
        <v>4.44924</v>
      </c>
      <c r="Q45" s="37">
        <v>160</v>
      </c>
      <c r="R45" s="37">
        <f t="shared" si="43"/>
        <v>106.89583333333333</v>
      </c>
      <c r="S45" s="37">
        <f t="shared" si="44"/>
        <v>108.76583333333333</v>
      </c>
      <c r="T45" s="40">
        <f t="shared" si="45"/>
        <v>0.08976000000000006</v>
      </c>
      <c r="U45" s="40">
        <f t="shared" si="46"/>
        <v>0.08976000000000006</v>
      </c>
      <c r="V45" s="152">
        <f t="shared" si="47"/>
        <v>-1.7600000000000051</v>
      </c>
    </row>
    <row r="46" spans="1:22" ht="12.75">
      <c r="A46" s="272"/>
      <c r="B46" s="141">
        <v>39</v>
      </c>
      <c r="C46" s="18" t="s">
        <v>382</v>
      </c>
      <c r="D46" s="42">
        <v>36</v>
      </c>
      <c r="E46" s="42">
        <v>1991</v>
      </c>
      <c r="F46" s="42">
        <v>2334.41</v>
      </c>
      <c r="G46" s="42">
        <v>2334.41</v>
      </c>
      <c r="H46" s="40">
        <v>7.795</v>
      </c>
      <c r="I46" s="40">
        <f t="shared" si="38"/>
        <v>7.795</v>
      </c>
      <c r="J46" s="40">
        <v>3.868</v>
      </c>
      <c r="K46" s="40">
        <f t="shared" si="41"/>
        <v>3.8680000000000003</v>
      </c>
      <c r="L46" s="40">
        <f t="shared" si="42"/>
        <v>5.364850000000001</v>
      </c>
      <c r="M46" s="23">
        <v>77</v>
      </c>
      <c r="N46" s="40">
        <f t="shared" si="39"/>
        <v>3.9269999999999996</v>
      </c>
      <c r="O46" s="49">
        <v>47.65</v>
      </c>
      <c r="P46" s="40">
        <f t="shared" si="40"/>
        <v>2.43015</v>
      </c>
      <c r="Q46" s="37">
        <v>160</v>
      </c>
      <c r="R46" s="37">
        <f t="shared" si="43"/>
        <v>107.44444444444446</v>
      </c>
      <c r="S46" s="37">
        <f t="shared" si="44"/>
        <v>149.0236111111111</v>
      </c>
      <c r="T46" s="40">
        <f t="shared" si="45"/>
        <v>1.4968500000000007</v>
      </c>
      <c r="U46" s="40">
        <f t="shared" si="46"/>
        <v>1.4968499999999998</v>
      </c>
      <c r="V46" s="152">
        <f t="shared" si="47"/>
        <v>-29.35</v>
      </c>
    </row>
    <row r="47" spans="1:22" ht="12.75">
      <c r="A47" s="272"/>
      <c r="B47" s="141">
        <v>40</v>
      </c>
      <c r="C47" s="30" t="s">
        <v>178</v>
      </c>
      <c r="D47" s="42">
        <v>38</v>
      </c>
      <c r="E47" s="42">
        <v>1988</v>
      </c>
      <c r="F47" s="42">
        <v>2060.24</v>
      </c>
      <c r="G47" s="42">
        <v>1972.26</v>
      </c>
      <c r="H47" s="40">
        <v>8</v>
      </c>
      <c r="I47" s="40">
        <f t="shared" si="38"/>
        <v>8</v>
      </c>
      <c r="J47" s="40">
        <v>4.838</v>
      </c>
      <c r="K47" s="40">
        <f t="shared" si="41"/>
        <v>4.838</v>
      </c>
      <c r="L47" s="40">
        <f t="shared" si="42"/>
        <v>5.2664</v>
      </c>
      <c r="M47" s="23">
        <v>62</v>
      </c>
      <c r="N47" s="40">
        <f t="shared" si="39"/>
        <v>3.162</v>
      </c>
      <c r="O47" s="49">
        <v>53.6</v>
      </c>
      <c r="P47" s="40">
        <f t="shared" si="40"/>
        <v>2.7336</v>
      </c>
      <c r="Q47" s="37">
        <v>160</v>
      </c>
      <c r="R47" s="37">
        <f t="shared" si="43"/>
        <v>127.3157894736842</v>
      </c>
      <c r="S47" s="37">
        <f t="shared" si="44"/>
        <v>138.5894736842105</v>
      </c>
      <c r="T47" s="40">
        <f t="shared" si="45"/>
        <v>0.4283999999999999</v>
      </c>
      <c r="U47" s="40">
        <f t="shared" si="46"/>
        <v>0.4283999999999999</v>
      </c>
      <c r="V47" s="152">
        <f t="shared" si="47"/>
        <v>-8.399999999999999</v>
      </c>
    </row>
    <row r="48" spans="1:22" ht="12.75">
      <c r="A48" s="272"/>
      <c r="B48" s="141">
        <v>41</v>
      </c>
      <c r="C48" s="18" t="s">
        <v>213</v>
      </c>
      <c r="D48" s="42">
        <v>116</v>
      </c>
      <c r="E48" s="42">
        <v>2007</v>
      </c>
      <c r="F48" s="42">
        <v>7057.27</v>
      </c>
      <c r="G48" s="42">
        <v>7057.27</v>
      </c>
      <c r="H48" s="42">
        <v>16.92</v>
      </c>
      <c r="I48" s="40">
        <f>H48</f>
        <v>16.92</v>
      </c>
      <c r="J48" s="42">
        <v>9.28</v>
      </c>
      <c r="K48" s="48">
        <f>I48-N48</f>
        <v>1.671000000000003</v>
      </c>
      <c r="L48" s="48">
        <f>I48-P48</f>
        <v>0.21499900000000238</v>
      </c>
      <c r="M48" s="42">
        <v>299</v>
      </c>
      <c r="N48" s="40">
        <f>M48*0.051</f>
        <v>15.248999999999999</v>
      </c>
      <c r="O48" s="37">
        <v>311.1959947839046</v>
      </c>
      <c r="P48" s="42">
        <v>16.705001</v>
      </c>
      <c r="Q48" s="37">
        <f aca="true" t="shared" si="48" ref="Q48:Q64">J48*1000/D48</f>
        <v>80</v>
      </c>
      <c r="R48" s="161">
        <f>K48*1000/D48</f>
        <v>14.405172413793128</v>
      </c>
      <c r="S48" s="40">
        <f t="shared" si="44"/>
        <v>1.8534396551724344</v>
      </c>
      <c r="T48" s="40">
        <f>L48-J48</f>
        <v>-9.065000999999997</v>
      </c>
      <c r="U48" s="40">
        <f>N48-P48</f>
        <v>-1.4560010000000005</v>
      </c>
      <c r="V48" s="152">
        <f t="shared" si="47"/>
        <v>12.19599478390461</v>
      </c>
    </row>
    <row r="49" spans="1:22" ht="12.75">
      <c r="A49" s="272"/>
      <c r="B49" s="141">
        <v>42</v>
      </c>
      <c r="C49" s="18" t="s">
        <v>214</v>
      </c>
      <c r="D49" s="42">
        <v>88</v>
      </c>
      <c r="E49" s="42">
        <v>2008</v>
      </c>
      <c r="F49" s="42">
        <v>4761.21</v>
      </c>
      <c r="G49" s="42">
        <v>4697.68</v>
      </c>
      <c r="H49" s="42">
        <v>12.89</v>
      </c>
      <c r="I49" s="40">
        <f aca="true" t="shared" si="49" ref="I49:I64">H49</f>
        <v>12.89</v>
      </c>
      <c r="J49" s="42">
        <v>7.04</v>
      </c>
      <c r="K49" s="48">
        <f aca="true" t="shared" si="50" ref="K49:K112">I49-N49</f>
        <v>-1.5429999999999993</v>
      </c>
      <c r="L49" s="48">
        <f aca="true" t="shared" si="51" ref="L49:L112">I49-P49</f>
        <v>-2.202292999999999</v>
      </c>
      <c r="M49" s="42">
        <v>283</v>
      </c>
      <c r="N49" s="40">
        <f aca="true" t="shared" si="52" ref="N49:N112">M49*0.051</f>
        <v>14.433</v>
      </c>
      <c r="O49" s="37">
        <v>281.1529992548435</v>
      </c>
      <c r="P49" s="42">
        <v>15.092293</v>
      </c>
      <c r="Q49" s="37">
        <f t="shared" si="48"/>
        <v>80</v>
      </c>
      <c r="R49" s="161">
        <f aca="true" t="shared" si="53" ref="R49:R64">K49*1000/D49</f>
        <v>-17.534090909090903</v>
      </c>
      <c r="S49" s="40">
        <f t="shared" si="44"/>
        <v>-25.02605681818181</v>
      </c>
      <c r="T49" s="40">
        <f aca="true" t="shared" si="54" ref="T49:T112">L49-J49</f>
        <v>-9.242293</v>
      </c>
      <c r="U49" s="40">
        <f aca="true" t="shared" si="55" ref="U49:U112">N49-P49</f>
        <v>-0.6592929999999999</v>
      </c>
      <c r="V49" s="152">
        <f t="shared" si="47"/>
        <v>-1.8470007451564925</v>
      </c>
    </row>
    <row r="50" spans="1:22" ht="12.75">
      <c r="A50" s="272"/>
      <c r="B50" s="141">
        <v>43</v>
      </c>
      <c r="C50" s="18" t="s">
        <v>215</v>
      </c>
      <c r="D50" s="42">
        <v>86</v>
      </c>
      <c r="E50" s="42">
        <v>2003</v>
      </c>
      <c r="F50" s="42">
        <v>6076.4</v>
      </c>
      <c r="G50" s="42">
        <v>6076.4</v>
      </c>
      <c r="H50" s="42">
        <v>16.201</v>
      </c>
      <c r="I50" s="40">
        <f t="shared" si="49"/>
        <v>16.201</v>
      </c>
      <c r="J50" s="42">
        <v>6.88</v>
      </c>
      <c r="K50" s="48">
        <f t="shared" si="50"/>
        <v>1.8190000000000008</v>
      </c>
      <c r="L50" s="48">
        <f t="shared" si="51"/>
        <v>4.654432</v>
      </c>
      <c r="M50" s="42">
        <v>282</v>
      </c>
      <c r="N50" s="40">
        <f t="shared" si="52"/>
        <v>14.382</v>
      </c>
      <c r="O50" s="37">
        <v>215.1</v>
      </c>
      <c r="P50" s="42">
        <v>11.546568</v>
      </c>
      <c r="Q50" s="37">
        <f t="shared" si="48"/>
        <v>80</v>
      </c>
      <c r="R50" s="161">
        <f t="shared" si="53"/>
        <v>21.151162790697686</v>
      </c>
      <c r="S50" s="40">
        <f t="shared" si="44"/>
        <v>54.12130232558139</v>
      </c>
      <c r="T50" s="40">
        <f t="shared" si="54"/>
        <v>-2.225568</v>
      </c>
      <c r="U50" s="40">
        <f t="shared" si="55"/>
        <v>2.835431999999999</v>
      </c>
      <c r="V50" s="152">
        <f t="shared" si="47"/>
        <v>-66.9</v>
      </c>
    </row>
    <row r="51" spans="1:22" ht="12.75">
      <c r="A51" s="272"/>
      <c r="B51" s="141">
        <v>44</v>
      </c>
      <c r="C51" s="18" t="s">
        <v>217</v>
      </c>
      <c r="D51" s="42">
        <v>68</v>
      </c>
      <c r="E51" s="42">
        <v>2005</v>
      </c>
      <c r="F51" s="42">
        <v>3949.73</v>
      </c>
      <c r="G51" s="42">
        <v>3949.73</v>
      </c>
      <c r="H51" s="42">
        <v>18.059</v>
      </c>
      <c r="I51" s="40">
        <f t="shared" si="49"/>
        <v>18.059</v>
      </c>
      <c r="J51" s="42">
        <v>10.8</v>
      </c>
      <c r="K51" s="48">
        <f t="shared" si="50"/>
        <v>5.4620000000000015</v>
      </c>
      <c r="L51" s="48">
        <f t="shared" si="51"/>
        <v>9.738600000000002</v>
      </c>
      <c r="M51" s="42">
        <v>247</v>
      </c>
      <c r="N51" s="40">
        <f t="shared" si="52"/>
        <v>12.597</v>
      </c>
      <c r="O51" s="37">
        <v>155</v>
      </c>
      <c r="P51" s="42">
        <v>8.3204</v>
      </c>
      <c r="Q51" s="37">
        <f t="shared" si="48"/>
        <v>158.8235294117647</v>
      </c>
      <c r="R51" s="161">
        <f t="shared" si="53"/>
        <v>80.32352941176474</v>
      </c>
      <c r="S51" s="40">
        <f t="shared" si="44"/>
        <v>143.21470588235297</v>
      </c>
      <c r="T51" s="40">
        <f t="shared" si="54"/>
        <v>-1.061399999999999</v>
      </c>
      <c r="U51" s="40">
        <f t="shared" si="55"/>
        <v>4.2766</v>
      </c>
      <c r="V51" s="152">
        <f t="shared" si="47"/>
        <v>-92</v>
      </c>
    </row>
    <row r="52" spans="1:22" ht="12.75">
      <c r="A52" s="272"/>
      <c r="B52" s="141">
        <v>45</v>
      </c>
      <c r="C52" s="32" t="s">
        <v>218</v>
      </c>
      <c r="D52" s="162">
        <v>60</v>
      </c>
      <c r="E52" s="162" t="s">
        <v>105</v>
      </c>
      <c r="F52" s="162">
        <v>2700.04</v>
      </c>
      <c r="G52" s="162">
        <v>2700.04</v>
      </c>
      <c r="H52" s="162">
        <v>15.709</v>
      </c>
      <c r="I52" s="52">
        <f t="shared" si="49"/>
        <v>15.709</v>
      </c>
      <c r="J52" s="162">
        <v>9.6</v>
      </c>
      <c r="K52" s="163">
        <f t="shared" si="50"/>
        <v>5.458</v>
      </c>
      <c r="L52" s="163">
        <f t="shared" si="51"/>
        <v>7.7772429999999995</v>
      </c>
      <c r="M52" s="162">
        <v>201</v>
      </c>
      <c r="N52" s="52">
        <f t="shared" si="52"/>
        <v>10.251</v>
      </c>
      <c r="O52" s="51">
        <v>147.7600037257824</v>
      </c>
      <c r="P52" s="162">
        <v>7.931757</v>
      </c>
      <c r="Q52" s="51">
        <f t="shared" si="48"/>
        <v>160</v>
      </c>
      <c r="R52" s="164">
        <f t="shared" si="53"/>
        <v>90.96666666666667</v>
      </c>
      <c r="S52" s="52">
        <f t="shared" si="44"/>
        <v>129.62071666666665</v>
      </c>
      <c r="T52" s="52">
        <f t="shared" si="54"/>
        <v>-1.8227570000000002</v>
      </c>
      <c r="U52" s="52">
        <f>N52-P52</f>
        <v>2.3192429999999993</v>
      </c>
      <c r="V52" s="165">
        <f>O52-M52</f>
        <v>-53.23999627421759</v>
      </c>
    </row>
    <row r="53" spans="1:22" ht="12.75">
      <c r="A53" s="272"/>
      <c r="B53" s="141">
        <v>46</v>
      </c>
      <c r="C53" s="18" t="s">
        <v>219</v>
      </c>
      <c r="D53" s="42">
        <v>50</v>
      </c>
      <c r="E53" s="42">
        <v>2006</v>
      </c>
      <c r="F53" s="42">
        <v>2532.37</v>
      </c>
      <c r="G53" s="42">
        <v>2532.37</v>
      </c>
      <c r="H53" s="42">
        <v>9.598</v>
      </c>
      <c r="I53" s="40">
        <f t="shared" si="49"/>
        <v>9.598</v>
      </c>
      <c r="J53" s="42">
        <v>4</v>
      </c>
      <c r="K53" s="48">
        <f t="shared" si="50"/>
        <v>0.3670000000000009</v>
      </c>
      <c r="L53" s="48">
        <f t="shared" si="51"/>
        <v>-0.39233099999999865</v>
      </c>
      <c r="M53" s="42">
        <v>181</v>
      </c>
      <c r="N53" s="40">
        <f t="shared" si="52"/>
        <v>9.231</v>
      </c>
      <c r="O53" s="37">
        <v>186.10899776453056</v>
      </c>
      <c r="P53" s="42">
        <v>9.990331</v>
      </c>
      <c r="Q53" s="37">
        <f t="shared" si="48"/>
        <v>80</v>
      </c>
      <c r="R53" s="161">
        <f t="shared" si="53"/>
        <v>7.3400000000000185</v>
      </c>
      <c r="S53" s="40">
        <f t="shared" si="44"/>
        <v>-7.846619999999973</v>
      </c>
      <c r="T53" s="40">
        <f t="shared" si="54"/>
        <v>-4.392330999999999</v>
      </c>
      <c r="U53" s="40">
        <f t="shared" si="55"/>
        <v>-0.7593309999999995</v>
      </c>
      <c r="V53" s="152">
        <f t="shared" si="47"/>
        <v>5.108997764530557</v>
      </c>
    </row>
    <row r="54" spans="1:22" ht="12.75">
      <c r="A54" s="272"/>
      <c r="B54" s="141">
        <v>47</v>
      </c>
      <c r="C54" s="18" t="s">
        <v>221</v>
      </c>
      <c r="D54" s="42">
        <v>17</v>
      </c>
      <c r="E54" s="42">
        <v>2005</v>
      </c>
      <c r="F54" s="42">
        <v>1157.27</v>
      </c>
      <c r="G54" s="42">
        <v>1157.27</v>
      </c>
      <c r="H54" s="42">
        <v>4.234</v>
      </c>
      <c r="I54" s="40">
        <f t="shared" si="49"/>
        <v>4.234</v>
      </c>
      <c r="J54" s="42">
        <v>1.36</v>
      </c>
      <c r="K54" s="48">
        <f t="shared" si="50"/>
        <v>0.001000000000000334</v>
      </c>
      <c r="L54" s="48">
        <f t="shared" si="51"/>
        <v>-0.4448559999999997</v>
      </c>
      <c r="M54" s="42">
        <v>83</v>
      </c>
      <c r="N54" s="40">
        <f t="shared" si="52"/>
        <v>4.233</v>
      </c>
      <c r="O54" s="37">
        <v>87.16199701937407</v>
      </c>
      <c r="P54" s="42">
        <v>4.678856</v>
      </c>
      <c r="Q54" s="37">
        <f t="shared" si="48"/>
        <v>80</v>
      </c>
      <c r="R54" s="161">
        <f t="shared" si="53"/>
        <v>0.05882352941178435</v>
      </c>
      <c r="S54" s="40">
        <f t="shared" si="44"/>
        <v>-26.16799999999998</v>
      </c>
      <c r="T54" s="40">
        <f t="shared" si="54"/>
        <v>-1.8048559999999998</v>
      </c>
      <c r="U54" s="40">
        <f t="shared" si="55"/>
        <v>-0.44585600000000003</v>
      </c>
      <c r="V54" s="152">
        <f t="shared" si="47"/>
        <v>4.16199701937407</v>
      </c>
    </row>
    <row r="55" spans="1:22" ht="12.75">
      <c r="A55" s="272"/>
      <c r="B55" s="141">
        <v>48</v>
      </c>
      <c r="C55" s="18" t="s">
        <v>222</v>
      </c>
      <c r="D55" s="42">
        <v>91</v>
      </c>
      <c r="E55" s="42">
        <v>2007</v>
      </c>
      <c r="F55" s="42">
        <v>5215.23</v>
      </c>
      <c r="G55" s="42">
        <v>4912.01</v>
      </c>
      <c r="H55" s="42">
        <v>12.115</v>
      </c>
      <c r="I55" s="40">
        <f t="shared" si="49"/>
        <v>12.115</v>
      </c>
      <c r="J55" s="42">
        <v>7.2</v>
      </c>
      <c r="K55" s="48">
        <f t="shared" si="50"/>
        <v>-0.6859999999999982</v>
      </c>
      <c r="L55" s="48">
        <f t="shared" si="51"/>
        <v>-1.5123119999999997</v>
      </c>
      <c r="M55" s="42">
        <v>251</v>
      </c>
      <c r="N55" s="40">
        <f t="shared" si="52"/>
        <v>12.800999999999998</v>
      </c>
      <c r="O55" s="37">
        <v>253.8619970193741</v>
      </c>
      <c r="P55" s="42">
        <v>13.627312</v>
      </c>
      <c r="Q55" s="37">
        <f t="shared" si="48"/>
        <v>79.12087912087912</v>
      </c>
      <c r="R55" s="161">
        <f t="shared" si="53"/>
        <v>-7.538461538461519</v>
      </c>
      <c r="S55" s="40">
        <f t="shared" si="44"/>
        <v>-16.618813186813185</v>
      </c>
      <c r="T55" s="40">
        <f t="shared" si="54"/>
        <v>-8.712312</v>
      </c>
      <c r="U55" s="40">
        <f t="shared" si="55"/>
        <v>-0.8263120000000015</v>
      </c>
      <c r="V55" s="152">
        <f t="shared" si="47"/>
        <v>2.861997019374087</v>
      </c>
    </row>
    <row r="56" spans="1:22" ht="12.75">
      <c r="A56" s="272"/>
      <c r="B56" s="141">
        <v>49</v>
      </c>
      <c r="C56" s="107" t="s">
        <v>235</v>
      </c>
      <c r="D56" s="43">
        <v>45</v>
      </c>
      <c r="E56" s="43" t="s">
        <v>105</v>
      </c>
      <c r="F56" s="43">
        <v>2332.11</v>
      </c>
      <c r="G56" s="43">
        <v>2332.11</v>
      </c>
      <c r="H56" s="101">
        <v>9.32</v>
      </c>
      <c r="I56" s="82">
        <f t="shared" si="49"/>
        <v>9.32</v>
      </c>
      <c r="J56" s="82">
        <v>6.72</v>
      </c>
      <c r="K56" s="82">
        <f t="shared" si="50"/>
        <v>5.852</v>
      </c>
      <c r="L56" s="82">
        <f t="shared" si="51"/>
        <v>4.7351</v>
      </c>
      <c r="M56" s="41">
        <v>68</v>
      </c>
      <c r="N56" s="101">
        <f t="shared" si="52"/>
        <v>3.468</v>
      </c>
      <c r="O56" s="41">
        <v>89.9</v>
      </c>
      <c r="P56" s="82">
        <f aca="true" t="shared" si="56" ref="P56:P105">O56*0.051</f>
        <v>4.5849</v>
      </c>
      <c r="Q56" s="41">
        <f t="shared" si="48"/>
        <v>149.33333333333334</v>
      </c>
      <c r="R56" s="41">
        <f t="shared" si="53"/>
        <v>130.04444444444445</v>
      </c>
      <c r="S56" s="41">
        <f t="shared" si="44"/>
        <v>105.22444444444446</v>
      </c>
      <c r="T56" s="82">
        <f t="shared" si="54"/>
        <v>-1.9848999999999997</v>
      </c>
      <c r="U56" s="82">
        <f t="shared" si="55"/>
        <v>-1.1169000000000002</v>
      </c>
      <c r="V56" s="216">
        <f t="shared" si="47"/>
        <v>21.900000000000006</v>
      </c>
    </row>
    <row r="57" spans="1:22" ht="12.75">
      <c r="A57" s="272"/>
      <c r="B57" s="141">
        <v>50</v>
      </c>
      <c r="C57" s="107" t="s">
        <v>237</v>
      </c>
      <c r="D57" s="43">
        <v>75</v>
      </c>
      <c r="E57" s="43" t="s">
        <v>105</v>
      </c>
      <c r="F57" s="43">
        <v>3993.36</v>
      </c>
      <c r="G57" s="43">
        <v>3993.36</v>
      </c>
      <c r="H57" s="101">
        <v>11.6</v>
      </c>
      <c r="I57" s="82">
        <f t="shared" si="49"/>
        <v>11.6</v>
      </c>
      <c r="J57" s="82">
        <v>9.11</v>
      </c>
      <c r="K57" s="82">
        <f t="shared" si="50"/>
        <v>4.664</v>
      </c>
      <c r="L57" s="82">
        <f t="shared" si="51"/>
        <v>5.94869</v>
      </c>
      <c r="M57" s="41">
        <v>136</v>
      </c>
      <c r="N57" s="101">
        <f t="shared" si="52"/>
        <v>6.936</v>
      </c>
      <c r="O57" s="41">
        <v>110.81</v>
      </c>
      <c r="P57" s="82">
        <f t="shared" si="56"/>
        <v>5.65131</v>
      </c>
      <c r="Q57" s="41">
        <f t="shared" si="48"/>
        <v>121.46666666666667</v>
      </c>
      <c r="R57" s="41">
        <f t="shared" si="53"/>
        <v>62.18666666666667</v>
      </c>
      <c r="S57" s="41">
        <f t="shared" si="44"/>
        <v>79.31586666666666</v>
      </c>
      <c r="T57" s="82">
        <f t="shared" si="54"/>
        <v>-3.1613099999999994</v>
      </c>
      <c r="U57" s="82">
        <f t="shared" si="55"/>
        <v>1.2846900000000003</v>
      </c>
      <c r="V57" s="216">
        <f t="shared" si="47"/>
        <v>-25.189999999999998</v>
      </c>
    </row>
    <row r="58" spans="1:22" ht="12.75">
      <c r="A58" s="272"/>
      <c r="B58" s="141">
        <v>51</v>
      </c>
      <c r="C58" s="107" t="s">
        <v>239</v>
      </c>
      <c r="D58" s="43">
        <v>75</v>
      </c>
      <c r="E58" s="43" t="s">
        <v>105</v>
      </c>
      <c r="F58" s="43">
        <v>3983.3</v>
      </c>
      <c r="G58" s="43">
        <v>3983.3</v>
      </c>
      <c r="H58" s="41">
        <v>16.292</v>
      </c>
      <c r="I58" s="82">
        <f t="shared" si="49"/>
        <v>16.292</v>
      </c>
      <c r="J58" s="41">
        <v>10.8</v>
      </c>
      <c r="K58" s="82">
        <f t="shared" si="50"/>
        <v>10.784000000000002</v>
      </c>
      <c r="L58" s="82">
        <f t="shared" si="51"/>
        <v>8.504810000000003</v>
      </c>
      <c r="M58" s="41">
        <v>108</v>
      </c>
      <c r="N58" s="101">
        <f t="shared" si="52"/>
        <v>5.508</v>
      </c>
      <c r="O58" s="41">
        <v>152.69</v>
      </c>
      <c r="P58" s="82">
        <f t="shared" si="56"/>
        <v>7.787189999999999</v>
      </c>
      <c r="Q58" s="41">
        <f t="shared" si="48"/>
        <v>144</v>
      </c>
      <c r="R58" s="41">
        <f t="shared" si="53"/>
        <v>143.7866666666667</v>
      </c>
      <c r="S58" s="41">
        <f t="shared" si="44"/>
        <v>113.3974666666667</v>
      </c>
      <c r="T58" s="82">
        <f t="shared" si="54"/>
        <v>-2.295189999999998</v>
      </c>
      <c r="U58" s="82">
        <f t="shared" si="55"/>
        <v>-2.279189999999999</v>
      </c>
      <c r="V58" s="216">
        <f t="shared" si="47"/>
        <v>44.69</v>
      </c>
    </row>
    <row r="59" spans="1:22" ht="12.75">
      <c r="A59" s="272"/>
      <c r="B59" s="141">
        <v>52</v>
      </c>
      <c r="C59" s="107" t="s">
        <v>240</v>
      </c>
      <c r="D59" s="43">
        <v>46</v>
      </c>
      <c r="E59" s="43" t="s">
        <v>105</v>
      </c>
      <c r="F59" s="43">
        <v>2262.82</v>
      </c>
      <c r="G59" s="43">
        <v>2262.82</v>
      </c>
      <c r="H59" s="41">
        <v>9.773</v>
      </c>
      <c r="I59" s="82">
        <f t="shared" si="49"/>
        <v>9.773</v>
      </c>
      <c r="J59" s="41">
        <v>6.687</v>
      </c>
      <c r="K59" s="82">
        <f t="shared" si="50"/>
        <v>6.101</v>
      </c>
      <c r="L59" s="82">
        <f t="shared" si="51"/>
        <v>5.02031</v>
      </c>
      <c r="M59" s="41">
        <v>72</v>
      </c>
      <c r="N59" s="101">
        <f t="shared" si="52"/>
        <v>3.6719999999999997</v>
      </c>
      <c r="O59" s="41">
        <v>93.19</v>
      </c>
      <c r="P59" s="82">
        <f t="shared" si="56"/>
        <v>4.752689999999999</v>
      </c>
      <c r="Q59" s="41">
        <f t="shared" si="48"/>
        <v>145.3695652173913</v>
      </c>
      <c r="R59" s="41">
        <f t="shared" si="53"/>
        <v>132.6304347826087</v>
      </c>
      <c r="S59" s="41">
        <f t="shared" si="44"/>
        <v>109.13717391304348</v>
      </c>
      <c r="T59" s="82">
        <f t="shared" si="54"/>
        <v>-1.66669</v>
      </c>
      <c r="U59" s="82">
        <f t="shared" si="55"/>
        <v>-1.0806899999999997</v>
      </c>
      <c r="V59" s="216">
        <f t="shared" si="47"/>
        <v>21.189999999999998</v>
      </c>
    </row>
    <row r="60" spans="1:22" ht="12.75">
      <c r="A60" s="272"/>
      <c r="B60" s="141">
        <v>53</v>
      </c>
      <c r="C60" s="107" t="s">
        <v>241</v>
      </c>
      <c r="D60" s="43">
        <v>24</v>
      </c>
      <c r="E60" s="43" t="s">
        <v>105</v>
      </c>
      <c r="F60" s="43">
        <v>1310.94</v>
      </c>
      <c r="G60" s="43">
        <v>1310.94</v>
      </c>
      <c r="H60" s="41">
        <v>2.2</v>
      </c>
      <c r="I60" s="82">
        <f t="shared" si="49"/>
        <v>2.2</v>
      </c>
      <c r="J60" s="41">
        <v>3.76</v>
      </c>
      <c r="K60" s="82">
        <f t="shared" si="50"/>
        <v>0.9760000000000002</v>
      </c>
      <c r="L60" s="82">
        <f t="shared" si="51"/>
        <v>0.5425000000000002</v>
      </c>
      <c r="M60" s="41">
        <v>24</v>
      </c>
      <c r="N60" s="101">
        <f t="shared" si="52"/>
        <v>1.224</v>
      </c>
      <c r="O60" s="41">
        <v>32.5</v>
      </c>
      <c r="P60" s="82">
        <f t="shared" si="56"/>
        <v>1.6575</v>
      </c>
      <c r="Q60" s="41">
        <f t="shared" si="48"/>
        <v>156.66666666666666</v>
      </c>
      <c r="R60" s="41">
        <f t="shared" si="53"/>
        <v>40.66666666666668</v>
      </c>
      <c r="S60" s="41">
        <f t="shared" si="44"/>
        <v>22.604166666666675</v>
      </c>
      <c r="T60" s="82">
        <f t="shared" si="54"/>
        <v>-3.2174999999999994</v>
      </c>
      <c r="U60" s="82">
        <f t="shared" si="55"/>
        <v>-0.4335</v>
      </c>
      <c r="V60" s="216">
        <f t="shared" si="47"/>
        <v>8.5</v>
      </c>
    </row>
    <row r="61" spans="1:22" ht="12.75">
      <c r="A61" s="272"/>
      <c r="B61" s="141">
        <v>54</v>
      </c>
      <c r="C61" s="107" t="s">
        <v>242</v>
      </c>
      <c r="D61" s="43">
        <v>60</v>
      </c>
      <c r="E61" s="43" t="s">
        <v>105</v>
      </c>
      <c r="F61" s="43">
        <v>3121.4</v>
      </c>
      <c r="G61" s="43">
        <v>3121.4</v>
      </c>
      <c r="H61" s="41">
        <v>11.93</v>
      </c>
      <c r="I61" s="82">
        <f t="shared" si="49"/>
        <v>11.93</v>
      </c>
      <c r="J61" s="41">
        <v>8</v>
      </c>
      <c r="K61" s="82">
        <f t="shared" si="50"/>
        <v>7.544</v>
      </c>
      <c r="L61" s="82">
        <f t="shared" si="51"/>
        <v>6.66221</v>
      </c>
      <c r="M61" s="41">
        <v>86</v>
      </c>
      <c r="N61" s="101">
        <f t="shared" si="52"/>
        <v>4.386</v>
      </c>
      <c r="O61" s="41">
        <v>103.29</v>
      </c>
      <c r="P61" s="82">
        <f t="shared" si="56"/>
        <v>5.26779</v>
      </c>
      <c r="Q61" s="41">
        <f t="shared" si="48"/>
        <v>133.33333333333334</v>
      </c>
      <c r="R61" s="41">
        <f t="shared" si="53"/>
        <v>125.73333333333333</v>
      </c>
      <c r="S61" s="41">
        <f t="shared" si="44"/>
        <v>111.03683333333333</v>
      </c>
      <c r="T61" s="82">
        <f t="shared" si="54"/>
        <v>-1.33779</v>
      </c>
      <c r="U61" s="82">
        <f t="shared" si="55"/>
        <v>-0.8817899999999996</v>
      </c>
      <c r="V61" s="216">
        <f t="shared" si="47"/>
        <v>17.290000000000006</v>
      </c>
    </row>
    <row r="62" spans="1:22" ht="12.75">
      <c r="A62" s="272"/>
      <c r="B62" s="141">
        <v>55</v>
      </c>
      <c r="C62" s="107" t="s">
        <v>297</v>
      </c>
      <c r="D62" s="43">
        <v>30</v>
      </c>
      <c r="E62" s="43" t="s">
        <v>275</v>
      </c>
      <c r="F62" s="43">
        <v>1734.67</v>
      </c>
      <c r="G62" s="43">
        <v>1734.67</v>
      </c>
      <c r="H62" s="82">
        <v>6.98</v>
      </c>
      <c r="I62" s="82">
        <f t="shared" si="49"/>
        <v>6.98</v>
      </c>
      <c r="J62" s="82">
        <v>4.8</v>
      </c>
      <c r="K62" s="82">
        <f t="shared" si="50"/>
        <v>3.767000000000001</v>
      </c>
      <c r="L62" s="82">
        <f t="shared" si="51"/>
        <v>2.133980000000001</v>
      </c>
      <c r="M62" s="82">
        <v>63</v>
      </c>
      <c r="N62" s="101">
        <f t="shared" si="52"/>
        <v>3.2129999999999996</v>
      </c>
      <c r="O62" s="82">
        <v>95.02</v>
      </c>
      <c r="P62" s="82">
        <f t="shared" si="56"/>
        <v>4.846019999999999</v>
      </c>
      <c r="Q62" s="41">
        <f t="shared" si="48"/>
        <v>160</v>
      </c>
      <c r="R62" s="82">
        <f t="shared" si="53"/>
        <v>125.56666666666669</v>
      </c>
      <c r="S62" s="82">
        <f t="shared" si="44"/>
        <v>71.1326666666667</v>
      </c>
      <c r="T62" s="82">
        <f t="shared" si="54"/>
        <v>-2.6660199999999987</v>
      </c>
      <c r="U62" s="82">
        <f t="shared" si="55"/>
        <v>-1.6330199999999997</v>
      </c>
      <c r="V62" s="216">
        <f t="shared" si="47"/>
        <v>32.019999999999996</v>
      </c>
    </row>
    <row r="63" spans="1:22" ht="12.75">
      <c r="A63" s="272"/>
      <c r="B63" s="140">
        <v>56</v>
      </c>
      <c r="C63" s="107" t="s">
        <v>298</v>
      </c>
      <c r="D63" s="43">
        <v>30</v>
      </c>
      <c r="E63" s="43" t="s">
        <v>275</v>
      </c>
      <c r="F63" s="43">
        <v>1734.68</v>
      </c>
      <c r="G63" s="43">
        <v>1734.68</v>
      </c>
      <c r="H63" s="82">
        <v>7.3</v>
      </c>
      <c r="I63" s="82">
        <f t="shared" si="49"/>
        <v>7.3</v>
      </c>
      <c r="J63" s="82">
        <v>4.8</v>
      </c>
      <c r="K63" s="82">
        <f t="shared" si="50"/>
        <v>4.648</v>
      </c>
      <c r="L63" s="82">
        <f t="shared" si="51"/>
        <v>1.9960000000000004</v>
      </c>
      <c r="M63" s="82">
        <v>52</v>
      </c>
      <c r="N63" s="101">
        <f t="shared" si="52"/>
        <v>2.6519999999999997</v>
      </c>
      <c r="O63" s="82">
        <v>104</v>
      </c>
      <c r="P63" s="82">
        <f t="shared" si="56"/>
        <v>5.303999999999999</v>
      </c>
      <c r="Q63" s="41">
        <f t="shared" si="48"/>
        <v>160</v>
      </c>
      <c r="R63" s="82">
        <f t="shared" si="53"/>
        <v>154.93333333333334</v>
      </c>
      <c r="S63" s="82">
        <f t="shared" si="44"/>
        <v>66.53333333333335</v>
      </c>
      <c r="T63" s="82">
        <f t="shared" si="54"/>
        <v>-2.8039999999999994</v>
      </c>
      <c r="U63" s="82">
        <f t="shared" si="55"/>
        <v>-2.6519999999999997</v>
      </c>
      <c r="V63" s="216">
        <f t="shared" si="47"/>
        <v>52</v>
      </c>
    </row>
    <row r="64" spans="1:22" ht="12.75">
      <c r="A64" s="272"/>
      <c r="B64" s="140">
        <v>57</v>
      </c>
      <c r="C64" s="107" t="s">
        <v>299</v>
      </c>
      <c r="D64" s="43">
        <v>60</v>
      </c>
      <c r="E64" s="43" t="s">
        <v>275</v>
      </c>
      <c r="F64" s="82">
        <v>3152</v>
      </c>
      <c r="G64" s="82">
        <v>3152</v>
      </c>
      <c r="H64" s="82">
        <v>12.44</v>
      </c>
      <c r="I64" s="82">
        <f t="shared" si="49"/>
        <v>12.44</v>
      </c>
      <c r="J64" s="82">
        <v>9.6</v>
      </c>
      <c r="K64" s="82">
        <f t="shared" si="50"/>
        <v>4.994</v>
      </c>
      <c r="L64" s="82">
        <f t="shared" si="51"/>
        <v>4.433</v>
      </c>
      <c r="M64" s="82">
        <v>146</v>
      </c>
      <c r="N64" s="101">
        <f t="shared" si="52"/>
        <v>7.446</v>
      </c>
      <c r="O64" s="82">
        <v>157</v>
      </c>
      <c r="P64" s="82">
        <f t="shared" si="56"/>
        <v>8.007</v>
      </c>
      <c r="Q64" s="41">
        <f t="shared" si="48"/>
        <v>160</v>
      </c>
      <c r="R64" s="82">
        <f t="shared" si="53"/>
        <v>83.23333333333333</v>
      </c>
      <c r="S64" s="82">
        <f t="shared" si="44"/>
        <v>73.88333333333334</v>
      </c>
      <c r="T64" s="82">
        <f t="shared" si="54"/>
        <v>-5.167</v>
      </c>
      <c r="U64" s="82">
        <f t="shared" si="55"/>
        <v>-0.5609999999999999</v>
      </c>
      <c r="V64" s="216">
        <f t="shared" si="47"/>
        <v>11</v>
      </c>
    </row>
    <row r="65" spans="1:22" ht="12.75">
      <c r="A65" s="272"/>
      <c r="B65" s="140">
        <v>58</v>
      </c>
      <c r="C65" s="18" t="s">
        <v>49</v>
      </c>
      <c r="D65" s="43">
        <v>54</v>
      </c>
      <c r="E65" s="43">
        <v>1977</v>
      </c>
      <c r="F65" s="43">
        <v>3543</v>
      </c>
      <c r="G65" s="43">
        <v>3543</v>
      </c>
      <c r="H65" s="101">
        <v>14</v>
      </c>
      <c r="I65" s="101">
        <v>14</v>
      </c>
      <c r="J65" s="101">
        <v>8.64</v>
      </c>
      <c r="K65" s="101">
        <f t="shared" si="50"/>
        <v>7.115</v>
      </c>
      <c r="L65" s="101">
        <f t="shared" si="51"/>
        <v>7.7525</v>
      </c>
      <c r="M65" s="101">
        <v>135</v>
      </c>
      <c r="N65" s="101">
        <f t="shared" si="52"/>
        <v>6.885</v>
      </c>
      <c r="O65" s="101">
        <v>122.5</v>
      </c>
      <c r="P65" s="101">
        <f t="shared" si="56"/>
        <v>6.2475</v>
      </c>
      <c r="Q65" s="82">
        <f>J65/D65*1000</f>
        <v>160</v>
      </c>
      <c r="R65" s="101">
        <f>K65/D65*1000</f>
        <v>131.75925925925927</v>
      </c>
      <c r="S65" s="101">
        <f>L65/D65*1000</f>
        <v>143.5648148148148</v>
      </c>
      <c r="T65" s="101">
        <f t="shared" si="54"/>
        <v>-0.8875000000000002</v>
      </c>
      <c r="U65" s="101">
        <f t="shared" si="55"/>
        <v>0.6375000000000002</v>
      </c>
      <c r="V65" s="216">
        <f t="shared" si="47"/>
        <v>-12.5</v>
      </c>
    </row>
    <row r="66" spans="1:22" ht="12.75">
      <c r="A66" s="272"/>
      <c r="B66" s="140">
        <v>59</v>
      </c>
      <c r="C66" s="18" t="s">
        <v>56</v>
      </c>
      <c r="D66" s="43">
        <v>73</v>
      </c>
      <c r="E66" s="43">
        <v>1990</v>
      </c>
      <c r="F66" s="43">
        <v>3256</v>
      </c>
      <c r="G66" s="43">
        <v>2839</v>
      </c>
      <c r="H66" s="101">
        <v>17.9</v>
      </c>
      <c r="I66" s="101">
        <v>17.9</v>
      </c>
      <c r="J66" s="101">
        <v>11.2</v>
      </c>
      <c r="K66" s="101">
        <f t="shared" si="50"/>
        <v>9.892999999999999</v>
      </c>
      <c r="L66" s="101">
        <f t="shared" si="51"/>
        <v>9.347299999999999</v>
      </c>
      <c r="M66" s="101">
        <v>157</v>
      </c>
      <c r="N66" s="101">
        <f t="shared" si="52"/>
        <v>8.007</v>
      </c>
      <c r="O66" s="101">
        <v>167.7</v>
      </c>
      <c r="P66" s="101">
        <f t="shared" si="56"/>
        <v>8.5527</v>
      </c>
      <c r="Q66" s="82">
        <f>J66/D66*1000</f>
        <v>153.42465753424656</v>
      </c>
      <c r="R66" s="101">
        <f>K66/D66*1000</f>
        <v>135.52054794520546</v>
      </c>
      <c r="S66" s="101">
        <f>L66/D66*1000</f>
        <v>128.04520547945202</v>
      </c>
      <c r="T66" s="101">
        <f t="shared" si="54"/>
        <v>-1.8527000000000005</v>
      </c>
      <c r="U66" s="101">
        <f t="shared" si="55"/>
        <v>-0.5457000000000001</v>
      </c>
      <c r="V66" s="216">
        <f t="shared" si="47"/>
        <v>10.699999999999989</v>
      </c>
    </row>
    <row r="67" spans="1:22" ht="12.75">
      <c r="A67" s="272"/>
      <c r="B67" s="140">
        <v>60</v>
      </c>
      <c r="C67" s="109" t="s">
        <v>117</v>
      </c>
      <c r="D67" s="110">
        <v>100</v>
      </c>
      <c r="E67" s="110" t="s">
        <v>105</v>
      </c>
      <c r="F67" s="110">
        <v>4437.08</v>
      </c>
      <c r="G67" s="110">
        <v>4437.08</v>
      </c>
      <c r="H67" s="113">
        <v>19.14</v>
      </c>
      <c r="I67" s="113">
        <f aca="true" t="shared" si="57" ref="I67:I119">H67</f>
        <v>19.14</v>
      </c>
      <c r="J67" s="112">
        <v>16</v>
      </c>
      <c r="K67" s="113">
        <f t="shared" si="50"/>
        <v>10.011000000000001</v>
      </c>
      <c r="L67" s="113">
        <f t="shared" si="51"/>
        <v>11.875050000000002</v>
      </c>
      <c r="M67" s="113">
        <v>179</v>
      </c>
      <c r="N67" s="111">
        <f t="shared" si="52"/>
        <v>9.129</v>
      </c>
      <c r="O67" s="113">
        <v>142.45</v>
      </c>
      <c r="P67" s="113">
        <f t="shared" si="56"/>
        <v>7.264949999999999</v>
      </c>
      <c r="Q67" s="112">
        <f aca="true" t="shared" si="58" ref="Q67:Q90">J67*1000/D67</f>
        <v>160</v>
      </c>
      <c r="R67" s="112">
        <f aca="true" t="shared" si="59" ref="R67:R120">K67*1000/D67</f>
        <v>100.11000000000001</v>
      </c>
      <c r="S67" s="112">
        <f aca="true" t="shared" si="60" ref="S67:S120">L67*1000/D67</f>
        <v>118.75050000000002</v>
      </c>
      <c r="T67" s="113">
        <f t="shared" si="54"/>
        <v>-4.124949999999998</v>
      </c>
      <c r="U67" s="113">
        <f t="shared" si="55"/>
        <v>1.8640500000000007</v>
      </c>
      <c r="V67" s="221">
        <f t="shared" si="47"/>
        <v>-36.55000000000001</v>
      </c>
    </row>
    <row r="68" spans="1:22" ht="12.75">
      <c r="A68" s="272"/>
      <c r="B68" s="140">
        <v>61</v>
      </c>
      <c r="C68" s="109" t="s">
        <v>118</v>
      </c>
      <c r="D68" s="110">
        <v>119</v>
      </c>
      <c r="E68" s="110" t="s">
        <v>105</v>
      </c>
      <c r="F68" s="110">
        <v>5779.79</v>
      </c>
      <c r="G68" s="110">
        <v>5779.79</v>
      </c>
      <c r="H68" s="113">
        <v>21.13</v>
      </c>
      <c r="I68" s="113">
        <f t="shared" si="57"/>
        <v>21.13</v>
      </c>
      <c r="J68" s="112">
        <v>19.04</v>
      </c>
      <c r="K68" s="113">
        <f t="shared" si="50"/>
        <v>9.604</v>
      </c>
      <c r="L68" s="113">
        <f t="shared" si="51"/>
        <v>12.54721</v>
      </c>
      <c r="M68" s="113">
        <v>226</v>
      </c>
      <c r="N68" s="111">
        <f t="shared" si="52"/>
        <v>11.526</v>
      </c>
      <c r="O68" s="113">
        <v>168.29</v>
      </c>
      <c r="P68" s="113">
        <f t="shared" si="56"/>
        <v>8.58279</v>
      </c>
      <c r="Q68" s="112">
        <f t="shared" si="58"/>
        <v>160</v>
      </c>
      <c r="R68" s="112">
        <f t="shared" si="59"/>
        <v>80.70588235294117</v>
      </c>
      <c r="S68" s="112">
        <f t="shared" si="60"/>
        <v>105.43873949579832</v>
      </c>
      <c r="T68" s="113">
        <f t="shared" si="54"/>
        <v>-6.492789999999999</v>
      </c>
      <c r="U68" s="113">
        <f t="shared" si="55"/>
        <v>2.9432100000000005</v>
      </c>
      <c r="V68" s="221">
        <f t="shared" si="47"/>
        <v>-57.71000000000001</v>
      </c>
    </row>
    <row r="69" spans="1:22" ht="12.75">
      <c r="A69" s="272"/>
      <c r="B69" s="140">
        <v>62</v>
      </c>
      <c r="C69" s="109" t="s">
        <v>119</v>
      </c>
      <c r="D69" s="110">
        <v>100</v>
      </c>
      <c r="E69" s="110" t="s">
        <v>105</v>
      </c>
      <c r="F69" s="110">
        <v>4483.74</v>
      </c>
      <c r="G69" s="110">
        <v>4483.74</v>
      </c>
      <c r="H69" s="113">
        <v>19.24</v>
      </c>
      <c r="I69" s="113">
        <f t="shared" si="57"/>
        <v>19.24</v>
      </c>
      <c r="J69" s="112">
        <v>16</v>
      </c>
      <c r="K69" s="113">
        <f t="shared" si="50"/>
        <v>8.581</v>
      </c>
      <c r="L69" s="113">
        <f t="shared" si="51"/>
        <v>8.13985</v>
      </c>
      <c r="M69" s="113">
        <v>209</v>
      </c>
      <c r="N69" s="111">
        <f t="shared" si="52"/>
        <v>10.658999999999999</v>
      </c>
      <c r="O69" s="113">
        <v>217.65</v>
      </c>
      <c r="P69" s="113">
        <f t="shared" si="56"/>
        <v>11.10015</v>
      </c>
      <c r="Q69" s="112">
        <f t="shared" si="58"/>
        <v>160</v>
      </c>
      <c r="R69" s="112">
        <f t="shared" si="59"/>
        <v>85.81</v>
      </c>
      <c r="S69" s="112">
        <f t="shared" si="60"/>
        <v>81.3985</v>
      </c>
      <c r="T69" s="113">
        <f t="shared" si="54"/>
        <v>-7.860150000000001</v>
      </c>
      <c r="U69" s="113">
        <f t="shared" si="55"/>
        <v>-0.4411500000000004</v>
      </c>
      <c r="V69" s="221">
        <f t="shared" si="47"/>
        <v>8.650000000000006</v>
      </c>
    </row>
    <row r="70" spans="1:22" ht="12.75">
      <c r="A70" s="272"/>
      <c r="B70" s="140">
        <v>63</v>
      </c>
      <c r="C70" s="109" t="s">
        <v>120</v>
      </c>
      <c r="D70" s="110">
        <v>119</v>
      </c>
      <c r="E70" s="110" t="s">
        <v>105</v>
      </c>
      <c r="F70" s="110">
        <v>5732.68</v>
      </c>
      <c r="G70" s="110">
        <v>5732.68</v>
      </c>
      <c r="H70" s="113">
        <v>26.73</v>
      </c>
      <c r="I70" s="113">
        <f t="shared" si="57"/>
        <v>26.73</v>
      </c>
      <c r="J70" s="112">
        <v>19.04</v>
      </c>
      <c r="K70" s="113">
        <f t="shared" si="50"/>
        <v>14.847000000000001</v>
      </c>
      <c r="L70" s="113">
        <f t="shared" si="51"/>
        <v>17.9631</v>
      </c>
      <c r="M70" s="113">
        <v>233</v>
      </c>
      <c r="N70" s="111">
        <f t="shared" si="52"/>
        <v>11.883</v>
      </c>
      <c r="O70" s="113">
        <v>171.9</v>
      </c>
      <c r="P70" s="113">
        <f t="shared" si="56"/>
        <v>8.7669</v>
      </c>
      <c r="Q70" s="112">
        <f t="shared" si="58"/>
        <v>160</v>
      </c>
      <c r="R70" s="112">
        <f t="shared" si="59"/>
        <v>124.76470588235296</v>
      </c>
      <c r="S70" s="112">
        <f t="shared" si="60"/>
        <v>150.95042016806724</v>
      </c>
      <c r="T70" s="113">
        <f t="shared" si="54"/>
        <v>-1.0768999999999984</v>
      </c>
      <c r="U70" s="113">
        <f t="shared" si="55"/>
        <v>3.1160999999999994</v>
      </c>
      <c r="V70" s="221">
        <f t="shared" si="47"/>
        <v>-61.099999999999994</v>
      </c>
    </row>
    <row r="71" spans="1:22" ht="12.75">
      <c r="A71" s="272"/>
      <c r="B71" s="140">
        <v>64</v>
      </c>
      <c r="C71" s="109" t="s">
        <v>121</v>
      </c>
      <c r="D71" s="110">
        <v>99</v>
      </c>
      <c r="E71" s="110" t="s">
        <v>105</v>
      </c>
      <c r="F71" s="110">
        <v>4437.03</v>
      </c>
      <c r="G71" s="110">
        <v>4388.13</v>
      </c>
      <c r="H71" s="113">
        <v>18.15</v>
      </c>
      <c r="I71" s="113">
        <f t="shared" si="57"/>
        <v>18.15</v>
      </c>
      <c r="J71" s="112">
        <v>15.84</v>
      </c>
      <c r="K71" s="113">
        <f t="shared" si="50"/>
        <v>8.664</v>
      </c>
      <c r="L71" s="113">
        <f t="shared" si="51"/>
        <v>8.80527</v>
      </c>
      <c r="M71" s="113">
        <v>186</v>
      </c>
      <c r="N71" s="111">
        <f t="shared" si="52"/>
        <v>9.485999999999999</v>
      </c>
      <c r="O71" s="113">
        <v>183.23</v>
      </c>
      <c r="P71" s="113">
        <f t="shared" si="56"/>
        <v>9.344729999999998</v>
      </c>
      <c r="Q71" s="112">
        <f t="shared" si="58"/>
        <v>160</v>
      </c>
      <c r="R71" s="112">
        <f t="shared" si="59"/>
        <v>87.51515151515152</v>
      </c>
      <c r="S71" s="112">
        <f t="shared" si="60"/>
        <v>88.94212121212122</v>
      </c>
      <c r="T71" s="113">
        <f t="shared" si="54"/>
        <v>-7.03473</v>
      </c>
      <c r="U71" s="113">
        <f t="shared" si="55"/>
        <v>0.14127000000000045</v>
      </c>
      <c r="V71" s="221">
        <f t="shared" si="47"/>
        <v>-2.7700000000000102</v>
      </c>
    </row>
    <row r="72" spans="1:22" ht="12.75">
      <c r="A72" s="272"/>
      <c r="B72" s="140">
        <v>65</v>
      </c>
      <c r="C72" s="109" t="s">
        <v>122</v>
      </c>
      <c r="D72" s="110">
        <v>100</v>
      </c>
      <c r="E72" s="110" t="s">
        <v>105</v>
      </c>
      <c r="F72" s="110">
        <v>4434.25</v>
      </c>
      <c r="G72" s="110">
        <v>4434.25</v>
      </c>
      <c r="H72" s="113">
        <v>16.7</v>
      </c>
      <c r="I72" s="113">
        <f t="shared" si="57"/>
        <v>16.7</v>
      </c>
      <c r="J72" s="112">
        <v>16</v>
      </c>
      <c r="K72" s="113">
        <f t="shared" si="50"/>
        <v>7.417999999999999</v>
      </c>
      <c r="L72" s="113">
        <f t="shared" si="51"/>
        <v>5.88341</v>
      </c>
      <c r="M72" s="113">
        <v>182</v>
      </c>
      <c r="N72" s="111">
        <f t="shared" si="52"/>
        <v>9.282</v>
      </c>
      <c r="O72" s="113">
        <v>212.09</v>
      </c>
      <c r="P72" s="113">
        <f t="shared" si="56"/>
        <v>10.81659</v>
      </c>
      <c r="Q72" s="112">
        <f t="shared" si="58"/>
        <v>160</v>
      </c>
      <c r="R72" s="112">
        <f t="shared" si="59"/>
        <v>74.17999999999999</v>
      </c>
      <c r="S72" s="112">
        <f t="shared" si="60"/>
        <v>58.8341</v>
      </c>
      <c r="T72" s="113">
        <f t="shared" si="54"/>
        <v>-10.11659</v>
      </c>
      <c r="U72" s="113">
        <f t="shared" si="55"/>
        <v>-1.5345899999999997</v>
      </c>
      <c r="V72" s="221">
        <f t="shared" si="47"/>
        <v>30.090000000000003</v>
      </c>
    </row>
    <row r="73" spans="1:22" ht="12.75">
      <c r="A73" s="272"/>
      <c r="B73" s="140">
        <v>66</v>
      </c>
      <c r="C73" s="109" t="s">
        <v>123</v>
      </c>
      <c r="D73" s="110">
        <v>100</v>
      </c>
      <c r="E73" s="110" t="s">
        <v>105</v>
      </c>
      <c r="F73" s="110">
        <v>4438.9</v>
      </c>
      <c r="G73" s="110">
        <v>4438.9</v>
      </c>
      <c r="H73" s="113">
        <v>20.36</v>
      </c>
      <c r="I73" s="113">
        <f t="shared" si="57"/>
        <v>20.36</v>
      </c>
      <c r="J73" s="112">
        <v>16</v>
      </c>
      <c r="K73" s="113">
        <f t="shared" si="50"/>
        <v>10.976</v>
      </c>
      <c r="L73" s="113">
        <f t="shared" si="51"/>
        <v>12.5162</v>
      </c>
      <c r="M73" s="113">
        <v>184</v>
      </c>
      <c r="N73" s="111">
        <f t="shared" si="52"/>
        <v>9.383999999999999</v>
      </c>
      <c r="O73" s="113">
        <v>153.8</v>
      </c>
      <c r="P73" s="113">
        <f t="shared" si="56"/>
        <v>7.8438</v>
      </c>
      <c r="Q73" s="112">
        <f t="shared" si="58"/>
        <v>160</v>
      </c>
      <c r="R73" s="112">
        <f t="shared" si="59"/>
        <v>109.76</v>
      </c>
      <c r="S73" s="112">
        <f t="shared" si="60"/>
        <v>125.16199999999999</v>
      </c>
      <c r="T73" s="113">
        <f t="shared" si="54"/>
        <v>-3.4838000000000005</v>
      </c>
      <c r="U73" s="113">
        <f t="shared" si="55"/>
        <v>1.5401999999999987</v>
      </c>
      <c r="V73" s="221">
        <f t="shared" si="47"/>
        <v>-30.19999999999999</v>
      </c>
    </row>
    <row r="74" spans="1:22" ht="12.75">
      <c r="A74" s="272"/>
      <c r="B74" s="140">
        <v>67</v>
      </c>
      <c r="C74" s="109" t="s">
        <v>124</v>
      </c>
      <c r="D74" s="110">
        <v>75</v>
      </c>
      <c r="E74" s="110" t="s">
        <v>105</v>
      </c>
      <c r="F74" s="110">
        <v>3968.65</v>
      </c>
      <c r="G74" s="110">
        <v>3968.65</v>
      </c>
      <c r="H74" s="113">
        <v>17.37</v>
      </c>
      <c r="I74" s="113">
        <f t="shared" si="57"/>
        <v>17.37</v>
      </c>
      <c r="J74" s="112">
        <v>11.92</v>
      </c>
      <c r="K74" s="113">
        <f t="shared" si="50"/>
        <v>9.669</v>
      </c>
      <c r="L74" s="113">
        <f t="shared" si="51"/>
        <v>11.22756</v>
      </c>
      <c r="M74" s="113">
        <v>151</v>
      </c>
      <c r="N74" s="111">
        <f t="shared" si="52"/>
        <v>7.701</v>
      </c>
      <c r="O74" s="113">
        <v>120.44</v>
      </c>
      <c r="P74" s="113">
        <f t="shared" si="56"/>
        <v>6.14244</v>
      </c>
      <c r="Q74" s="112">
        <f t="shared" si="58"/>
        <v>158.93333333333334</v>
      </c>
      <c r="R74" s="112">
        <f t="shared" si="59"/>
        <v>128.92</v>
      </c>
      <c r="S74" s="112">
        <f t="shared" si="60"/>
        <v>149.70080000000002</v>
      </c>
      <c r="T74" s="113">
        <f t="shared" si="54"/>
        <v>-0.6924399999999995</v>
      </c>
      <c r="U74" s="113">
        <f t="shared" si="55"/>
        <v>1.55856</v>
      </c>
      <c r="V74" s="221">
        <f t="shared" si="47"/>
        <v>-30.560000000000002</v>
      </c>
    </row>
    <row r="75" spans="1:22" ht="12.75">
      <c r="A75" s="272"/>
      <c r="B75" s="140">
        <v>68</v>
      </c>
      <c r="C75" s="109" t="s">
        <v>125</v>
      </c>
      <c r="D75" s="110">
        <v>75</v>
      </c>
      <c r="E75" s="110" t="s">
        <v>105</v>
      </c>
      <c r="F75" s="110">
        <v>3969.93</v>
      </c>
      <c r="G75" s="110">
        <v>3969.9</v>
      </c>
      <c r="H75" s="113">
        <v>18.94</v>
      </c>
      <c r="I75" s="113">
        <f t="shared" si="57"/>
        <v>18.94</v>
      </c>
      <c r="J75" s="112">
        <v>12</v>
      </c>
      <c r="K75" s="113">
        <f t="shared" si="50"/>
        <v>10.474000000000002</v>
      </c>
      <c r="L75" s="113">
        <f t="shared" si="51"/>
        <v>10.273060000000003</v>
      </c>
      <c r="M75" s="113">
        <v>166</v>
      </c>
      <c r="N75" s="111">
        <f t="shared" si="52"/>
        <v>8.466</v>
      </c>
      <c r="O75" s="113">
        <v>169.94</v>
      </c>
      <c r="P75" s="113">
        <f t="shared" si="56"/>
        <v>8.666939999999999</v>
      </c>
      <c r="Q75" s="112">
        <f t="shared" si="58"/>
        <v>160</v>
      </c>
      <c r="R75" s="112">
        <f t="shared" si="59"/>
        <v>139.65333333333336</v>
      </c>
      <c r="S75" s="112">
        <f t="shared" si="60"/>
        <v>136.97413333333338</v>
      </c>
      <c r="T75" s="113">
        <f t="shared" si="54"/>
        <v>-1.7269399999999973</v>
      </c>
      <c r="U75" s="113">
        <f t="shared" si="55"/>
        <v>-0.20093999999999923</v>
      </c>
      <c r="V75" s="221">
        <f t="shared" si="47"/>
        <v>3.9399999999999977</v>
      </c>
    </row>
    <row r="76" spans="1:22" ht="12.75">
      <c r="A76" s="272"/>
      <c r="B76" s="140">
        <v>69</v>
      </c>
      <c r="C76" s="109" t="s">
        <v>126</v>
      </c>
      <c r="D76" s="110">
        <v>75</v>
      </c>
      <c r="E76" s="110" t="s">
        <v>105</v>
      </c>
      <c r="F76" s="110">
        <v>3966.62</v>
      </c>
      <c r="G76" s="110">
        <v>3941.34</v>
      </c>
      <c r="H76" s="113">
        <v>14.77</v>
      </c>
      <c r="I76" s="113">
        <f t="shared" si="57"/>
        <v>14.77</v>
      </c>
      <c r="J76" s="112">
        <v>12</v>
      </c>
      <c r="K76" s="113">
        <f t="shared" si="50"/>
        <v>6.763</v>
      </c>
      <c r="L76" s="113">
        <f t="shared" si="51"/>
        <v>7.17763</v>
      </c>
      <c r="M76" s="113">
        <v>157</v>
      </c>
      <c r="N76" s="111">
        <f t="shared" si="52"/>
        <v>8.007</v>
      </c>
      <c r="O76" s="113">
        <v>148.87</v>
      </c>
      <c r="P76" s="113">
        <f t="shared" si="56"/>
        <v>7.59237</v>
      </c>
      <c r="Q76" s="112">
        <f t="shared" si="58"/>
        <v>160</v>
      </c>
      <c r="R76" s="112">
        <f t="shared" si="59"/>
        <v>90.17333333333333</v>
      </c>
      <c r="S76" s="112">
        <f t="shared" si="60"/>
        <v>95.70173333333334</v>
      </c>
      <c r="T76" s="113">
        <f t="shared" si="54"/>
        <v>-4.82237</v>
      </c>
      <c r="U76" s="113">
        <f t="shared" si="55"/>
        <v>0.41462999999999983</v>
      </c>
      <c r="V76" s="221">
        <f t="shared" si="47"/>
        <v>-8.129999999999995</v>
      </c>
    </row>
    <row r="77" spans="1:22" ht="12.75">
      <c r="A77" s="272"/>
      <c r="B77" s="140">
        <v>70</v>
      </c>
      <c r="C77" s="107" t="s">
        <v>301</v>
      </c>
      <c r="D77" s="43">
        <v>8</v>
      </c>
      <c r="E77" s="43" t="s">
        <v>105</v>
      </c>
      <c r="F77" s="43">
        <v>354.78</v>
      </c>
      <c r="G77" s="43">
        <v>354.78</v>
      </c>
      <c r="H77" s="101">
        <v>1.641</v>
      </c>
      <c r="I77" s="82">
        <f t="shared" si="57"/>
        <v>1.641</v>
      </c>
      <c r="J77" s="101">
        <v>1.28</v>
      </c>
      <c r="K77" s="82">
        <f t="shared" si="50"/>
        <v>1.182</v>
      </c>
      <c r="L77" s="82">
        <f t="shared" si="51"/>
        <v>1.233</v>
      </c>
      <c r="M77" s="82">
        <v>9</v>
      </c>
      <c r="N77" s="101">
        <f t="shared" si="52"/>
        <v>0.45899999999999996</v>
      </c>
      <c r="O77" s="82">
        <v>8</v>
      </c>
      <c r="P77" s="82">
        <f t="shared" si="56"/>
        <v>0.408</v>
      </c>
      <c r="Q77" s="41">
        <f t="shared" si="58"/>
        <v>160</v>
      </c>
      <c r="R77" s="41">
        <f t="shared" si="59"/>
        <v>147.75</v>
      </c>
      <c r="S77" s="41">
        <f t="shared" si="60"/>
        <v>154.125</v>
      </c>
      <c r="T77" s="82">
        <f t="shared" si="54"/>
        <v>-0.04699999999999993</v>
      </c>
      <c r="U77" s="82">
        <f t="shared" si="55"/>
        <v>0.05099999999999999</v>
      </c>
      <c r="V77" s="216">
        <f t="shared" si="47"/>
        <v>-1</v>
      </c>
    </row>
    <row r="78" spans="1:22" ht="12.75">
      <c r="A78" s="272"/>
      <c r="B78" s="140">
        <v>71</v>
      </c>
      <c r="C78" s="107" t="s">
        <v>302</v>
      </c>
      <c r="D78" s="43">
        <v>20</v>
      </c>
      <c r="E78" s="43" t="s">
        <v>105</v>
      </c>
      <c r="F78" s="43">
        <v>1141.96</v>
      </c>
      <c r="G78" s="43">
        <v>1141.96</v>
      </c>
      <c r="H78" s="101">
        <v>4.237</v>
      </c>
      <c r="I78" s="82">
        <f t="shared" si="57"/>
        <v>4.237</v>
      </c>
      <c r="J78" s="101">
        <v>3.2</v>
      </c>
      <c r="K78" s="82">
        <f t="shared" si="50"/>
        <v>1.5850000000000004</v>
      </c>
      <c r="L78" s="82">
        <f t="shared" si="51"/>
        <v>1.5850000000000004</v>
      </c>
      <c r="M78" s="82">
        <v>52</v>
      </c>
      <c r="N78" s="101">
        <f t="shared" si="52"/>
        <v>2.6519999999999997</v>
      </c>
      <c r="O78" s="82">
        <v>52</v>
      </c>
      <c r="P78" s="82">
        <f t="shared" si="56"/>
        <v>2.6519999999999997</v>
      </c>
      <c r="Q78" s="41">
        <f t="shared" si="58"/>
        <v>160</v>
      </c>
      <c r="R78" s="41">
        <f t="shared" si="59"/>
        <v>79.25000000000003</v>
      </c>
      <c r="S78" s="41">
        <f t="shared" si="60"/>
        <v>79.25000000000003</v>
      </c>
      <c r="T78" s="82">
        <f t="shared" si="54"/>
        <v>-1.6149999999999998</v>
      </c>
      <c r="U78" s="82">
        <f t="shared" si="55"/>
        <v>0</v>
      </c>
      <c r="V78" s="216">
        <f t="shared" si="47"/>
        <v>0</v>
      </c>
    </row>
    <row r="79" spans="1:22" ht="12.75">
      <c r="A79" s="272"/>
      <c r="B79" s="140">
        <v>72</v>
      </c>
      <c r="C79" s="107" t="s">
        <v>303</v>
      </c>
      <c r="D79" s="43">
        <v>9</v>
      </c>
      <c r="E79" s="43" t="s">
        <v>105</v>
      </c>
      <c r="F79" s="43">
        <v>656.14</v>
      </c>
      <c r="G79" s="43">
        <v>589.16</v>
      </c>
      <c r="H79" s="101">
        <v>1.9</v>
      </c>
      <c r="I79" s="82">
        <f t="shared" si="57"/>
        <v>1.9</v>
      </c>
      <c r="J79" s="101">
        <v>1.534</v>
      </c>
      <c r="K79" s="82">
        <f t="shared" si="50"/>
        <v>1.237</v>
      </c>
      <c r="L79" s="82">
        <f t="shared" si="51"/>
        <v>1.237</v>
      </c>
      <c r="M79" s="82">
        <v>13</v>
      </c>
      <c r="N79" s="101">
        <f t="shared" si="52"/>
        <v>0.6629999999999999</v>
      </c>
      <c r="O79" s="82">
        <v>13</v>
      </c>
      <c r="P79" s="82">
        <f t="shared" si="56"/>
        <v>0.6629999999999999</v>
      </c>
      <c r="Q79" s="41">
        <f t="shared" si="58"/>
        <v>170.44444444444446</v>
      </c>
      <c r="R79" s="41">
        <f t="shared" si="59"/>
        <v>137.44444444444446</v>
      </c>
      <c r="S79" s="41">
        <f t="shared" si="60"/>
        <v>137.44444444444446</v>
      </c>
      <c r="T79" s="82">
        <f t="shared" si="54"/>
        <v>-0.29699999999999993</v>
      </c>
      <c r="U79" s="82">
        <f t="shared" si="55"/>
        <v>0</v>
      </c>
      <c r="V79" s="216">
        <f t="shared" si="47"/>
        <v>0</v>
      </c>
    </row>
    <row r="80" spans="1:22" ht="12.75">
      <c r="A80" s="272"/>
      <c r="B80" s="140">
        <v>73</v>
      </c>
      <c r="C80" s="107" t="s">
        <v>304</v>
      </c>
      <c r="D80" s="43">
        <v>22</v>
      </c>
      <c r="E80" s="43" t="s">
        <v>105</v>
      </c>
      <c r="F80" s="43">
        <v>1161.06</v>
      </c>
      <c r="G80" s="43">
        <v>1161.06</v>
      </c>
      <c r="H80" s="101">
        <v>4.79</v>
      </c>
      <c r="I80" s="82">
        <f t="shared" si="57"/>
        <v>4.79</v>
      </c>
      <c r="J80" s="101">
        <v>3.52</v>
      </c>
      <c r="K80" s="82">
        <f t="shared" si="50"/>
        <v>3.4130000000000003</v>
      </c>
      <c r="L80" s="82">
        <f t="shared" si="51"/>
        <v>2.80253</v>
      </c>
      <c r="M80" s="82">
        <v>27</v>
      </c>
      <c r="N80" s="101">
        <f t="shared" si="52"/>
        <v>1.377</v>
      </c>
      <c r="O80" s="82">
        <v>38.97</v>
      </c>
      <c r="P80" s="82">
        <f t="shared" si="56"/>
        <v>1.9874699999999998</v>
      </c>
      <c r="Q80" s="41">
        <f t="shared" si="58"/>
        <v>160</v>
      </c>
      <c r="R80" s="41">
        <f t="shared" si="59"/>
        <v>155.13636363636365</v>
      </c>
      <c r="S80" s="41">
        <f t="shared" si="60"/>
        <v>127.38772727272726</v>
      </c>
      <c r="T80" s="82">
        <f t="shared" si="54"/>
        <v>-0.71747</v>
      </c>
      <c r="U80" s="82">
        <f t="shared" si="55"/>
        <v>-0.6104699999999998</v>
      </c>
      <c r="V80" s="216">
        <f t="shared" si="47"/>
        <v>11.969999999999999</v>
      </c>
    </row>
    <row r="81" spans="1:22" ht="12.75">
      <c r="A81" s="272"/>
      <c r="B81" s="140">
        <v>74</v>
      </c>
      <c r="C81" s="107" t="s">
        <v>166</v>
      </c>
      <c r="D81" s="43">
        <v>50</v>
      </c>
      <c r="E81" s="43" t="s">
        <v>105</v>
      </c>
      <c r="F81" s="82">
        <v>1886.21</v>
      </c>
      <c r="G81" s="82">
        <v>1886.21</v>
      </c>
      <c r="H81" s="101">
        <v>8.577</v>
      </c>
      <c r="I81" s="82">
        <f t="shared" si="57"/>
        <v>8.577</v>
      </c>
      <c r="J81" s="101">
        <v>6.948</v>
      </c>
      <c r="K81" s="82">
        <f t="shared" si="50"/>
        <v>5.109</v>
      </c>
      <c r="L81" s="82">
        <f t="shared" si="51"/>
        <v>5.03148</v>
      </c>
      <c r="M81" s="82">
        <v>68</v>
      </c>
      <c r="N81" s="101">
        <f t="shared" si="52"/>
        <v>3.468</v>
      </c>
      <c r="O81" s="82">
        <v>69.52</v>
      </c>
      <c r="P81" s="82">
        <f t="shared" si="56"/>
        <v>3.54552</v>
      </c>
      <c r="Q81" s="41">
        <f t="shared" si="58"/>
        <v>138.96</v>
      </c>
      <c r="R81" s="41">
        <f t="shared" si="59"/>
        <v>102.18</v>
      </c>
      <c r="S81" s="41">
        <f t="shared" si="60"/>
        <v>100.62960000000001</v>
      </c>
      <c r="T81" s="82">
        <f t="shared" si="54"/>
        <v>-1.9165200000000002</v>
      </c>
      <c r="U81" s="82">
        <f t="shared" si="55"/>
        <v>-0.07751999999999981</v>
      </c>
      <c r="V81" s="216">
        <f t="shared" si="47"/>
        <v>1.519999999999996</v>
      </c>
    </row>
    <row r="82" spans="1:22" ht="12.75">
      <c r="A82" s="272"/>
      <c r="B82" s="140">
        <v>75</v>
      </c>
      <c r="C82" s="107" t="s">
        <v>305</v>
      </c>
      <c r="D82" s="43">
        <v>8</v>
      </c>
      <c r="E82" s="43" t="s">
        <v>105</v>
      </c>
      <c r="F82" s="43">
        <v>361.26</v>
      </c>
      <c r="G82" s="43">
        <v>361.26</v>
      </c>
      <c r="H82" s="101">
        <v>0.727</v>
      </c>
      <c r="I82" s="82">
        <f t="shared" si="57"/>
        <v>0.727</v>
      </c>
      <c r="J82" s="101">
        <v>1.12</v>
      </c>
      <c r="K82" s="82">
        <f t="shared" si="50"/>
        <v>0.523</v>
      </c>
      <c r="L82" s="82">
        <f t="shared" si="51"/>
        <v>0.33124000000000003</v>
      </c>
      <c r="M82" s="82">
        <v>4</v>
      </c>
      <c r="N82" s="101">
        <f t="shared" si="52"/>
        <v>0.204</v>
      </c>
      <c r="O82" s="82">
        <v>7.76</v>
      </c>
      <c r="P82" s="82">
        <f t="shared" si="56"/>
        <v>0.39575999999999995</v>
      </c>
      <c r="Q82" s="41">
        <f t="shared" si="58"/>
        <v>140</v>
      </c>
      <c r="R82" s="41">
        <f t="shared" si="59"/>
        <v>65.375</v>
      </c>
      <c r="S82" s="41">
        <f t="shared" si="60"/>
        <v>41.405</v>
      </c>
      <c r="T82" s="82">
        <f t="shared" si="54"/>
        <v>-0.7887600000000001</v>
      </c>
      <c r="U82" s="82">
        <f t="shared" si="55"/>
        <v>-0.19175999999999996</v>
      </c>
      <c r="V82" s="216">
        <f t="shared" si="47"/>
        <v>3.76</v>
      </c>
    </row>
    <row r="83" spans="1:22" ht="12.75">
      <c r="A83" s="272"/>
      <c r="B83" s="140">
        <v>76</v>
      </c>
      <c r="C83" s="107" t="s">
        <v>306</v>
      </c>
      <c r="D83" s="43">
        <v>11</v>
      </c>
      <c r="E83" s="43" t="s">
        <v>105</v>
      </c>
      <c r="F83" s="82">
        <v>599.9</v>
      </c>
      <c r="G83" s="82">
        <v>599.9</v>
      </c>
      <c r="H83" s="101">
        <v>1.897</v>
      </c>
      <c r="I83" s="82">
        <f t="shared" si="57"/>
        <v>1.897</v>
      </c>
      <c r="J83" s="101">
        <v>1.68</v>
      </c>
      <c r="K83" s="82">
        <f t="shared" si="50"/>
        <v>0.7240000000000002</v>
      </c>
      <c r="L83" s="82">
        <f t="shared" si="51"/>
        <v>1.081</v>
      </c>
      <c r="M83" s="82">
        <v>23</v>
      </c>
      <c r="N83" s="101">
        <f t="shared" si="52"/>
        <v>1.1729999999999998</v>
      </c>
      <c r="O83" s="82">
        <v>16</v>
      </c>
      <c r="P83" s="82">
        <f t="shared" si="56"/>
        <v>0.816</v>
      </c>
      <c r="Q83" s="41">
        <f t="shared" si="58"/>
        <v>152.72727272727272</v>
      </c>
      <c r="R83" s="41">
        <f t="shared" si="59"/>
        <v>65.81818181818184</v>
      </c>
      <c r="S83" s="41">
        <f t="shared" si="60"/>
        <v>98.27272727272727</v>
      </c>
      <c r="T83" s="82">
        <f t="shared" si="54"/>
        <v>-0.599</v>
      </c>
      <c r="U83" s="82">
        <f t="shared" si="55"/>
        <v>0.3569999999999999</v>
      </c>
      <c r="V83" s="216">
        <f t="shared" si="47"/>
        <v>-7</v>
      </c>
    </row>
    <row r="84" spans="1:22" ht="12.75">
      <c r="A84" s="272"/>
      <c r="B84" s="140">
        <v>77</v>
      </c>
      <c r="C84" s="107" t="s">
        <v>165</v>
      </c>
      <c r="D84" s="43">
        <v>75</v>
      </c>
      <c r="E84" s="43" t="s">
        <v>105</v>
      </c>
      <c r="F84" s="43">
        <v>3389.63</v>
      </c>
      <c r="G84" s="43">
        <v>3389.63</v>
      </c>
      <c r="H84" s="101">
        <v>16.491</v>
      </c>
      <c r="I84" s="82">
        <f t="shared" si="57"/>
        <v>16.491</v>
      </c>
      <c r="J84" s="101">
        <v>11.64</v>
      </c>
      <c r="K84" s="82">
        <f t="shared" si="50"/>
        <v>8.076</v>
      </c>
      <c r="L84" s="82">
        <f t="shared" si="51"/>
        <v>9.6162</v>
      </c>
      <c r="M84" s="82">
        <v>165</v>
      </c>
      <c r="N84" s="101">
        <f t="shared" si="52"/>
        <v>8.415</v>
      </c>
      <c r="O84" s="82">
        <v>134.8</v>
      </c>
      <c r="P84" s="82">
        <f t="shared" si="56"/>
        <v>6.8748000000000005</v>
      </c>
      <c r="Q84" s="41">
        <f t="shared" si="58"/>
        <v>155.2</v>
      </c>
      <c r="R84" s="41">
        <f t="shared" si="59"/>
        <v>107.68</v>
      </c>
      <c r="S84" s="41">
        <f t="shared" si="60"/>
        <v>128.21599999999998</v>
      </c>
      <c r="T84" s="82">
        <f t="shared" si="54"/>
        <v>-2.0238000000000014</v>
      </c>
      <c r="U84" s="82">
        <f t="shared" si="55"/>
        <v>1.5401999999999987</v>
      </c>
      <c r="V84" s="216">
        <f t="shared" si="47"/>
        <v>-30.19999999999999</v>
      </c>
    </row>
    <row r="85" spans="1:22" ht="12.75">
      <c r="A85" s="272"/>
      <c r="B85" s="140">
        <v>78</v>
      </c>
      <c r="C85" s="107" t="s">
        <v>167</v>
      </c>
      <c r="D85" s="43">
        <v>23</v>
      </c>
      <c r="E85" s="43">
        <v>2009</v>
      </c>
      <c r="F85" s="82">
        <v>1098.31</v>
      </c>
      <c r="G85" s="82">
        <v>1098.31</v>
      </c>
      <c r="H85" s="101">
        <v>2.222</v>
      </c>
      <c r="I85" s="82">
        <f t="shared" si="57"/>
        <v>2.222</v>
      </c>
      <c r="J85" s="101">
        <v>1.84</v>
      </c>
      <c r="K85" s="82">
        <f t="shared" si="50"/>
        <v>0.9470000000000001</v>
      </c>
      <c r="L85" s="82">
        <f t="shared" si="51"/>
        <v>0.7430000000000001</v>
      </c>
      <c r="M85" s="82">
        <v>25</v>
      </c>
      <c r="N85" s="101">
        <f t="shared" si="52"/>
        <v>1.275</v>
      </c>
      <c r="O85" s="82">
        <v>29</v>
      </c>
      <c r="P85" s="82">
        <f t="shared" si="56"/>
        <v>1.4789999999999999</v>
      </c>
      <c r="Q85" s="41">
        <f t="shared" si="58"/>
        <v>80</v>
      </c>
      <c r="R85" s="41">
        <f t="shared" si="59"/>
        <v>41.173913043478265</v>
      </c>
      <c r="S85" s="41">
        <f t="shared" si="60"/>
        <v>32.30434782608696</v>
      </c>
      <c r="T85" s="82">
        <f t="shared" si="54"/>
        <v>-1.097</v>
      </c>
      <c r="U85" s="82">
        <f t="shared" si="55"/>
        <v>-0.20399999999999996</v>
      </c>
      <c r="V85" s="216">
        <f t="shared" si="47"/>
        <v>4</v>
      </c>
    </row>
    <row r="86" spans="1:22" ht="12.75">
      <c r="A86" s="272"/>
      <c r="B86" s="140">
        <v>79</v>
      </c>
      <c r="C86" s="18" t="s">
        <v>170</v>
      </c>
      <c r="D86" s="43">
        <v>45</v>
      </c>
      <c r="E86" s="43">
        <v>1974</v>
      </c>
      <c r="F86" s="43">
        <v>2304.2</v>
      </c>
      <c r="G86" s="43">
        <v>2304.2</v>
      </c>
      <c r="H86" s="101">
        <v>6.899</v>
      </c>
      <c r="I86" s="82">
        <f t="shared" si="57"/>
        <v>6.899</v>
      </c>
      <c r="J86" s="101">
        <v>7.2</v>
      </c>
      <c r="K86" s="82">
        <f t="shared" si="50"/>
        <v>3.7880000000000003</v>
      </c>
      <c r="L86" s="82">
        <f t="shared" si="51"/>
        <v>3.431</v>
      </c>
      <c r="M86" s="82">
        <v>61</v>
      </c>
      <c r="N86" s="101">
        <f t="shared" si="52"/>
        <v>3.1109999999999998</v>
      </c>
      <c r="O86" s="82">
        <v>68</v>
      </c>
      <c r="P86" s="82">
        <f t="shared" si="56"/>
        <v>3.468</v>
      </c>
      <c r="Q86" s="41">
        <f t="shared" si="58"/>
        <v>160</v>
      </c>
      <c r="R86" s="41">
        <f t="shared" si="59"/>
        <v>84.17777777777779</v>
      </c>
      <c r="S86" s="41">
        <f t="shared" si="60"/>
        <v>76.24444444444444</v>
      </c>
      <c r="T86" s="82">
        <f t="shared" si="54"/>
        <v>-3.769</v>
      </c>
      <c r="U86" s="82">
        <f t="shared" si="55"/>
        <v>-0.3570000000000002</v>
      </c>
      <c r="V86" s="216">
        <f t="shared" si="47"/>
        <v>7</v>
      </c>
    </row>
    <row r="87" spans="1:22" ht="12.75">
      <c r="A87" s="272"/>
      <c r="B87" s="140">
        <v>80</v>
      </c>
      <c r="C87" s="107" t="s">
        <v>328</v>
      </c>
      <c r="D87" s="43">
        <v>12</v>
      </c>
      <c r="E87" s="43">
        <v>1975</v>
      </c>
      <c r="F87" s="43">
        <v>608.16</v>
      </c>
      <c r="G87" s="43">
        <v>608.16</v>
      </c>
      <c r="H87" s="101">
        <v>2.314</v>
      </c>
      <c r="I87" s="82">
        <f t="shared" si="57"/>
        <v>2.314</v>
      </c>
      <c r="J87" s="82">
        <v>1.92</v>
      </c>
      <c r="K87" s="82">
        <f t="shared" si="50"/>
        <v>0.3250000000000002</v>
      </c>
      <c r="L87" s="82">
        <f t="shared" si="51"/>
        <v>1.09</v>
      </c>
      <c r="M87" s="41">
        <v>39</v>
      </c>
      <c r="N87" s="101">
        <f t="shared" si="52"/>
        <v>1.9889999999999999</v>
      </c>
      <c r="O87" s="41">
        <v>24</v>
      </c>
      <c r="P87" s="82">
        <f t="shared" si="56"/>
        <v>1.224</v>
      </c>
      <c r="Q87" s="41">
        <f t="shared" si="58"/>
        <v>160</v>
      </c>
      <c r="R87" s="41">
        <f t="shared" si="59"/>
        <v>27.083333333333346</v>
      </c>
      <c r="S87" s="41">
        <f t="shared" si="60"/>
        <v>90.83333333333333</v>
      </c>
      <c r="T87" s="82">
        <f t="shared" si="54"/>
        <v>-0.8299999999999998</v>
      </c>
      <c r="U87" s="82">
        <f t="shared" si="55"/>
        <v>0.7649999999999999</v>
      </c>
      <c r="V87" s="216">
        <f t="shared" si="47"/>
        <v>-15</v>
      </c>
    </row>
    <row r="88" spans="1:22" ht="12.75">
      <c r="A88" s="272"/>
      <c r="B88" s="140">
        <v>81</v>
      </c>
      <c r="C88" s="107" t="s">
        <v>172</v>
      </c>
      <c r="D88" s="43">
        <v>20</v>
      </c>
      <c r="E88" s="43">
        <v>1970</v>
      </c>
      <c r="F88" s="43">
        <v>955.9</v>
      </c>
      <c r="G88" s="43">
        <v>955.9</v>
      </c>
      <c r="H88" s="101">
        <v>4.246</v>
      </c>
      <c r="I88" s="82">
        <f t="shared" si="57"/>
        <v>4.246</v>
      </c>
      <c r="J88" s="82">
        <v>3.2</v>
      </c>
      <c r="K88" s="82">
        <f t="shared" si="50"/>
        <v>2.6650000000000005</v>
      </c>
      <c r="L88" s="82">
        <f t="shared" si="51"/>
        <v>2.6650000000000005</v>
      </c>
      <c r="M88" s="41">
        <v>31</v>
      </c>
      <c r="N88" s="101">
        <f t="shared" si="52"/>
        <v>1.581</v>
      </c>
      <c r="O88" s="41">
        <v>31</v>
      </c>
      <c r="P88" s="82">
        <f t="shared" si="56"/>
        <v>1.581</v>
      </c>
      <c r="Q88" s="41">
        <f t="shared" si="58"/>
        <v>160</v>
      </c>
      <c r="R88" s="41">
        <f t="shared" si="59"/>
        <v>133.25000000000003</v>
      </c>
      <c r="S88" s="41">
        <f t="shared" si="60"/>
        <v>133.25000000000003</v>
      </c>
      <c r="T88" s="82">
        <f t="shared" si="54"/>
        <v>-0.5349999999999997</v>
      </c>
      <c r="U88" s="82">
        <f t="shared" si="55"/>
        <v>0</v>
      </c>
      <c r="V88" s="216">
        <f t="shared" si="47"/>
        <v>0</v>
      </c>
    </row>
    <row r="89" spans="1:22" ht="12.75">
      <c r="A89" s="272"/>
      <c r="B89" s="140">
        <v>82</v>
      </c>
      <c r="C89" s="18" t="s">
        <v>171</v>
      </c>
      <c r="D89" s="43">
        <v>32</v>
      </c>
      <c r="E89" s="43">
        <v>1961</v>
      </c>
      <c r="F89" s="43">
        <v>1204.3</v>
      </c>
      <c r="G89" s="43">
        <v>1204.3</v>
      </c>
      <c r="H89" s="101">
        <v>5.857</v>
      </c>
      <c r="I89" s="82">
        <f t="shared" si="57"/>
        <v>5.857</v>
      </c>
      <c r="J89" s="82">
        <v>4.96</v>
      </c>
      <c r="K89" s="82">
        <f t="shared" si="50"/>
        <v>4.7860000000000005</v>
      </c>
      <c r="L89" s="82">
        <f t="shared" si="51"/>
        <v>4.582000000000001</v>
      </c>
      <c r="M89" s="41">
        <v>21</v>
      </c>
      <c r="N89" s="101">
        <f t="shared" si="52"/>
        <v>1.071</v>
      </c>
      <c r="O89" s="41">
        <v>25</v>
      </c>
      <c r="P89" s="82">
        <f t="shared" si="56"/>
        <v>1.275</v>
      </c>
      <c r="Q89" s="41">
        <f t="shared" si="58"/>
        <v>155</v>
      </c>
      <c r="R89" s="41">
        <f t="shared" si="59"/>
        <v>149.56250000000003</v>
      </c>
      <c r="S89" s="41">
        <f t="shared" si="60"/>
        <v>143.18750000000003</v>
      </c>
      <c r="T89" s="82">
        <f t="shared" si="54"/>
        <v>-0.3779999999999992</v>
      </c>
      <c r="U89" s="82">
        <f t="shared" si="55"/>
        <v>-0.20399999999999996</v>
      </c>
      <c r="V89" s="216">
        <f t="shared" si="47"/>
        <v>4</v>
      </c>
    </row>
    <row r="90" spans="1:22" ht="12.75">
      <c r="A90" s="272"/>
      <c r="B90" s="140">
        <v>83</v>
      </c>
      <c r="C90" s="18" t="s">
        <v>354</v>
      </c>
      <c r="D90" s="43">
        <v>16</v>
      </c>
      <c r="E90" s="43">
        <v>1991</v>
      </c>
      <c r="F90" s="43">
        <v>1070.04</v>
      </c>
      <c r="G90" s="43">
        <v>1070.04</v>
      </c>
      <c r="H90" s="101">
        <v>4.398</v>
      </c>
      <c r="I90" s="101">
        <f t="shared" si="57"/>
        <v>4.398</v>
      </c>
      <c r="J90" s="82">
        <v>2.56</v>
      </c>
      <c r="K90" s="82">
        <f t="shared" si="50"/>
        <v>2.3579999999999997</v>
      </c>
      <c r="L90" s="82">
        <f t="shared" si="51"/>
        <v>2.3579999999999997</v>
      </c>
      <c r="M90" s="82">
        <v>40</v>
      </c>
      <c r="N90" s="101">
        <f t="shared" si="52"/>
        <v>2.04</v>
      </c>
      <c r="O90" s="82">
        <v>40</v>
      </c>
      <c r="P90" s="101">
        <f t="shared" si="56"/>
        <v>2.04</v>
      </c>
      <c r="Q90" s="41">
        <f t="shared" si="58"/>
        <v>160</v>
      </c>
      <c r="R90" s="82">
        <f t="shared" si="59"/>
        <v>147.37499999999997</v>
      </c>
      <c r="S90" s="82">
        <f t="shared" si="60"/>
        <v>147.37499999999997</v>
      </c>
      <c r="T90" s="82">
        <f t="shared" si="54"/>
        <v>-0.2020000000000004</v>
      </c>
      <c r="U90" s="82">
        <f t="shared" si="55"/>
        <v>0</v>
      </c>
      <c r="V90" s="216">
        <f t="shared" si="47"/>
        <v>0</v>
      </c>
    </row>
    <row r="91" spans="1:22" ht="12.75">
      <c r="A91" s="272"/>
      <c r="B91" s="140">
        <v>84</v>
      </c>
      <c r="C91" s="18" t="s">
        <v>349</v>
      </c>
      <c r="D91" s="43">
        <v>40</v>
      </c>
      <c r="E91" s="43">
        <v>1992</v>
      </c>
      <c r="F91" s="43">
        <v>2227.72</v>
      </c>
      <c r="G91" s="43">
        <v>2227.72</v>
      </c>
      <c r="H91" s="101">
        <v>3.931</v>
      </c>
      <c r="I91" s="101">
        <f t="shared" si="57"/>
        <v>3.931</v>
      </c>
      <c r="J91" s="82">
        <v>2.95</v>
      </c>
      <c r="K91" s="82">
        <f t="shared" si="50"/>
        <v>2.0440000000000005</v>
      </c>
      <c r="L91" s="82">
        <f t="shared" si="51"/>
        <v>0.3733930000000001</v>
      </c>
      <c r="M91" s="82">
        <v>37</v>
      </c>
      <c r="N91" s="101">
        <f t="shared" si="52"/>
        <v>1.8869999999999998</v>
      </c>
      <c r="O91" s="82">
        <v>69.757</v>
      </c>
      <c r="P91" s="101">
        <f t="shared" si="56"/>
        <v>3.557607</v>
      </c>
      <c r="Q91" s="101">
        <v>73.643</v>
      </c>
      <c r="R91" s="82">
        <f t="shared" si="59"/>
        <v>51.10000000000001</v>
      </c>
      <c r="S91" s="82">
        <f t="shared" si="60"/>
        <v>9.334825000000002</v>
      </c>
      <c r="T91" s="82">
        <f t="shared" si="54"/>
        <v>-2.576607</v>
      </c>
      <c r="U91" s="82">
        <f t="shared" si="55"/>
        <v>-1.6706070000000002</v>
      </c>
      <c r="V91" s="216">
        <f t="shared" si="47"/>
        <v>32.757000000000005</v>
      </c>
    </row>
    <row r="92" spans="1:22" ht="12.75">
      <c r="A92" s="272"/>
      <c r="B92" s="140">
        <v>85</v>
      </c>
      <c r="C92" s="18" t="s">
        <v>348</v>
      </c>
      <c r="D92" s="43">
        <v>40</v>
      </c>
      <c r="E92" s="43">
        <v>1993</v>
      </c>
      <c r="F92" s="43">
        <v>2173.48</v>
      </c>
      <c r="G92" s="43">
        <v>2173.48</v>
      </c>
      <c r="H92" s="101">
        <v>3.94</v>
      </c>
      <c r="I92" s="101">
        <f t="shared" si="57"/>
        <v>3.94</v>
      </c>
      <c r="J92" s="82">
        <v>2.95</v>
      </c>
      <c r="K92" s="82">
        <f t="shared" si="50"/>
        <v>2.053</v>
      </c>
      <c r="L92" s="82">
        <f t="shared" si="51"/>
        <v>1.5175</v>
      </c>
      <c r="M92" s="82">
        <v>37</v>
      </c>
      <c r="N92" s="101">
        <f t="shared" si="52"/>
        <v>1.8869999999999998</v>
      </c>
      <c r="O92" s="82">
        <v>47.5</v>
      </c>
      <c r="P92" s="101">
        <f t="shared" si="56"/>
        <v>2.4225</v>
      </c>
      <c r="Q92" s="101">
        <v>73.643</v>
      </c>
      <c r="R92" s="82">
        <f t="shared" si="59"/>
        <v>51.325</v>
      </c>
      <c r="S92" s="82">
        <f t="shared" si="60"/>
        <v>37.9375</v>
      </c>
      <c r="T92" s="82">
        <f t="shared" si="54"/>
        <v>-1.4325</v>
      </c>
      <c r="U92" s="82">
        <f t="shared" si="55"/>
        <v>-0.5355000000000001</v>
      </c>
      <c r="V92" s="216">
        <f t="shared" si="47"/>
        <v>10.5</v>
      </c>
    </row>
    <row r="93" spans="1:22" ht="12.75">
      <c r="A93" s="272"/>
      <c r="B93" s="140">
        <v>86</v>
      </c>
      <c r="C93" s="18" t="s">
        <v>347</v>
      </c>
      <c r="D93" s="43">
        <v>40</v>
      </c>
      <c r="E93" s="43">
        <v>1986</v>
      </c>
      <c r="F93" s="43">
        <v>2246.36</v>
      </c>
      <c r="G93" s="43">
        <v>2246.36</v>
      </c>
      <c r="H93" s="101">
        <v>9.23</v>
      </c>
      <c r="I93" s="101">
        <f t="shared" si="57"/>
        <v>9.23</v>
      </c>
      <c r="J93" s="82">
        <v>6.4</v>
      </c>
      <c r="K93" s="82">
        <f t="shared" si="50"/>
        <v>4.130000000000001</v>
      </c>
      <c r="L93" s="82">
        <f t="shared" si="51"/>
        <v>5.405000000000001</v>
      </c>
      <c r="M93" s="82">
        <v>100</v>
      </c>
      <c r="N93" s="101">
        <f t="shared" si="52"/>
        <v>5.1</v>
      </c>
      <c r="O93" s="82">
        <v>75</v>
      </c>
      <c r="P93" s="101">
        <f t="shared" si="56"/>
        <v>3.8249999999999997</v>
      </c>
      <c r="Q93" s="41">
        <f>J93*1000/D93</f>
        <v>160</v>
      </c>
      <c r="R93" s="82">
        <f t="shared" si="59"/>
        <v>103.25000000000003</v>
      </c>
      <c r="S93" s="82">
        <f t="shared" si="60"/>
        <v>135.12500000000003</v>
      </c>
      <c r="T93" s="82">
        <f t="shared" si="54"/>
        <v>-0.9949999999999992</v>
      </c>
      <c r="U93" s="82">
        <f t="shared" si="55"/>
        <v>1.275</v>
      </c>
      <c r="V93" s="216">
        <f t="shared" si="47"/>
        <v>-25</v>
      </c>
    </row>
    <row r="94" spans="1:22" ht="12.75">
      <c r="A94" s="272"/>
      <c r="B94" s="140">
        <v>87</v>
      </c>
      <c r="C94" s="18" t="s">
        <v>346</v>
      </c>
      <c r="D94" s="43">
        <v>40</v>
      </c>
      <c r="E94" s="43">
        <v>1984</v>
      </c>
      <c r="F94" s="43">
        <v>2307.25</v>
      </c>
      <c r="G94" s="43">
        <v>2307.25</v>
      </c>
      <c r="H94" s="101">
        <v>8.07</v>
      </c>
      <c r="I94" s="101">
        <f t="shared" si="57"/>
        <v>8.07</v>
      </c>
      <c r="J94" s="82">
        <v>6.4</v>
      </c>
      <c r="K94" s="82">
        <f t="shared" si="50"/>
        <v>4.9590000000000005</v>
      </c>
      <c r="L94" s="82">
        <f t="shared" si="51"/>
        <v>5.984100000000001</v>
      </c>
      <c r="M94" s="82">
        <v>61</v>
      </c>
      <c r="N94" s="101">
        <f t="shared" si="52"/>
        <v>3.1109999999999998</v>
      </c>
      <c r="O94" s="82">
        <v>40.9</v>
      </c>
      <c r="P94" s="101">
        <f t="shared" si="56"/>
        <v>2.0858999999999996</v>
      </c>
      <c r="Q94" s="41">
        <f>J94*1000/D94</f>
        <v>160</v>
      </c>
      <c r="R94" s="82">
        <f t="shared" si="59"/>
        <v>123.97500000000002</v>
      </c>
      <c r="S94" s="82">
        <f t="shared" si="60"/>
        <v>149.60250000000002</v>
      </c>
      <c r="T94" s="82">
        <f t="shared" si="54"/>
        <v>-0.4158999999999997</v>
      </c>
      <c r="U94" s="82">
        <f t="shared" si="55"/>
        <v>1.0251000000000001</v>
      </c>
      <c r="V94" s="216">
        <f t="shared" si="47"/>
        <v>-20.1</v>
      </c>
    </row>
    <row r="95" spans="1:22" ht="12.75">
      <c r="A95" s="272"/>
      <c r="B95" s="140">
        <v>88</v>
      </c>
      <c r="C95" s="107" t="s">
        <v>381</v>
      </c>
      <c r="D95" s="43">
        <v>30</v>
      </c>
      <c r="E95" s="43">
        <v>1988</v>
      </c>
      <c r="F95" s="43">
        <v>1500.41</v>
      </c>
      <c r="G95" s="43">
        <v>1433.19</v>
      </c>
      <c r="H95" s="101">
        <v>5.963</v>
      </c>
      <c r="I95" s="101">
        <f t="shared" si="57"/>
        <v>5.963</v>
      </c>
      <c r="J95" s="101">
        <v>0.405</v>
      </c>
      <c r="K95" s="101">
        <f t="shared" si="50"/>
        <v>0.4040000000000008</v>
      </c>
      <c r="L95" s="101">
        <f t="shared" si="51"/>
        <v>3.4053500000000003</v>
      </c>
      <c r="M95" s="41">
        <v>109</v>
      </c>
      <c r="N95" s="101">
        <f t="shared" si="52"/>
        <v>5.558999999999999</v>
      </c>
      <c r="O95" s="82">
        <v>50.15</v>
      </c>
      <c r="P95" s="101">
        <f t="shared" si="56"/>
        <v>2.5576499999999998</v>
      </c>
      <c r="Q95" s="82">
        <v>160</v>
      </c>
      <c r="R95" s="82">
        <f t="shared" si="59"/>
        <v>13.466666666666693</v>
      </c>
      <c r="S95" s="82">
        <f t="shared" si="60"/>
        <v>113.51166666666668</v>
      </c>
      <c r="T95" s="101">
        <f t="shared" si="54"/>
        <v>3.00035</v>
      </c>
      <c r="U95" s="101">
        <f t="shared" si="55"/>
        <v>3.0013499999999995</v>
      </c>
      <c r="V95" s="216">
        <f t="shared" si="47"/>
        <v>-58.85</v>
      </c>
    </row>
    <row r="96" spans="1:22" ht="12.75">
      <c r="A96" s="272"/>
      <c r="B96" s="140">
        <v>89</v>
      </c>
      <c r="C96" s="107" t="s">
        <v>380</v>
      </c>
      <c r="D96" s="43">
        <v>45</v>
      </c>
      <c r="E96" s="43">
        <v>1983</v>
      </c>
      <c r="F96" s="43">
        <v>2329.76</v>
      </c>
      <c r="G96" s="43">
        <v>2329.76</v>
      </c>
      <c r="H96" s="101">
        <v>10.417</v>
      </c>
      <c r="I96" s="101">
        <f t="shared" si="57"/>
        <v>10.417</v>
      </c>
      <c r="J96" s="101">
        <v>1.288</v>
      </c>
      <c r="K96" s="101">
        <f t="shared" si="50"/>
        <v>1.2880000000000003</v>
      </c>
      <c r="L96" s="101">
        <f t="shared" si="51"/>
        <v>5.5709800000000005</v>
      </c>
      <c r="M96" s="41">
        <v>179</v>
      </c>
      <c r="N96" s="101">
        <f t="shared" si="52"/>
        <v>9.129</v>
      </c>
      <c r="O96" s="82">
        <v>95.02</v>
      </c>
      <c r="P96" s="101">
        <f t="shared" si="56"/>
        <v>4.846019999999999</v>
      </c>
      <c r="Q96" s="82">
        <v>160</v>
      </c>
      <c r="R96" s="82">
        <f t="shared" si="59"/>
        <v>28.622222222222227</v>
      </c>
      <c r="S96" s="82">
        <f t="shared" si="60"/>
        <v>123.79955555555557</v>
      </c>
      <c r="T96" s="101">
        <f t="shared" si="54"/>
        <v>4.28298</v>
      </c>
      <c r="U96" s="101">
        <f t="shared" si="55"/>
        <v>4.28298</v>
      </c>
      <c r="V96" s="216">
        <f t="shared" si="47"/>
        <v>-83.98</v>
      </c>
    </row>
    <row r="97" spans="1:22" ht="12.75">
      <c r="A97" s="272"/>
      <c r="B97" s="140">
        <v>90</v>
      </c>
      <c r="C97" s="107" t="s">
        <v>379</v>
      </c>
      <c r="D97" s="43">
        <v>25</v>
      </c>
      <c r="E97" s="43">
        <v>1990</v>
      </c>
      <c r="F97" s="82">
        <v>1515.06</v>
      </c>
      <c r="G97" s="82">
        <v>1515.06</v>
      </c>
      <c r="H97" s="101">
        <v>5.42</v>
      </c>
      <c r="I97" s="101">
        <f t="shared" si="57"/>
        <v>5.42</v>
      </c>
      <c r="J97" s="101">
        <v>0.983</v>
      </c>
      <c r="K97" s="101">
        <f t="shared" si="50"/>
        <v>0.9830000000000005</v>
      </c>
      <c r="L97" s="101">
        <f t="shared" si="51"/>
        <v>2.09735</v>
      </c>
      <c r="M97" s="41">
        <v>87</v>
      </c>
      <c r="N97" s="101">
        <f t="shared" si="52"/>
        <v>4.436999999999999</v>
      </c>
      <c r="O97" s="82">
        <v>65.15</v>
      </c>
      <c r="P97" s="101">
        <f t="shared" si="56"/>
        <v>3.32265</v>
      </c>
      <c r="Q97" s="82">
        <v>160</v>
      </c>
      <c r="R97" s="82">
        <f t="shared" si="59"/>
        <v>39.32000000000002</v>
      </c>
      <c r="S97" s="82">
        <f t="shared" si="60"/>
        <v>83.89399999999999</v>
      </c>
      <c r="T97" s="101">
        <f t="shared" si="54"/>
        <v>1.11435</v>
      </c>
      <c r="U97" s="101">
        <f t="shared" si="55"/>
        <v>1.1143499999999995</v>
      </c>
      <c r="V97" s="216">
        <f t="shared" si="47"/>
        <v>-21.849999999999994</v>
      </c>
    </row>
    <row r="98" spans="1:22" ht="12.75">
      <c r="A98" s="272"/>
      <c r="B98" s="140">
        <v>91</v>
      </c>
      <c r="C98" s="107" t="s">
        <v>378</v>
      </c>
      <c r="D98" s="43">
        <v>30</v>
      </c>
      <c r="E98" s="43">
        <v>1980</v>
      </c>
      <c r="F98" s="43">
        <v>1495.88</v>
      </c>
      <c r="G98" s="43">
        <v>1495.88</v>
      </c>
      <c r="H98" s="101">
        <v>5.436</v>
      </c>
      <c r="I98" s="101">
        <f t="shared" si="57"/>
        <v>5.436</v>
      </c>
      <c r="J98" s="101">
        <v>1.866</v>
      </c>
      <c r="K98" s="101">
        <f t="shared" si="50"/>
        <v>1.866</v>
      </c>
      <c r="L98" s="101">
        <f t="shared" si="51"/>
        <v>3.10122</v>
      </c>
      <c r="M98" s="41">
        <v>70</v>
      </c>
      <c r="N98" s="101">
        <f t="shared" si="52"/>
        <v>3.57</v>
      </c>
      <c r="O98" s="82">
        <v>45.78</v>
      </c>
      <c r="P98" s="101">
        <f t="shared" si="56"/>
        <v>2.33478</v>
      </c>
      <c r="Q98" s="82">
        <v>160</v>
      </c>
      <c r="R98" s="82">
        <f t="shared" si="59"/>
        <v>62.2</v>
      </c>
      <c r="S98" s="82">
        <f t="shared" si="60"/>
        <v>103.37400000000001</v>
      </c>
      <c r="T98" s="101">
        <f t="shared" si="54"/>
        <v>1.23522</v>
      </c>
      <c r="U98" s="101">
        <f t="shared" si="55"/>
        <v>1.23522</v>
      </c>
      <c r="V98" s="216">
        <f t="shared" si="47"/>
        <v>-24.22</v>
      </c>
    </row>
    <row r="99" spans="1:22" ht="12.75">
      <c r="A99" s="272"/>
      <c r="B99" s="140">
        <v>92</v>
      </c>
      <c r="C99" s="107" t="s">
        <v>377</v>
      </c>
      <c r="D99" s="43">
        <v>45</v>
      </c>
      <c r="E99" s="43">
        <v>1984</v>
      </c>
      <c r="F99" s="43">
        <v>2329.6</v>
      </c>
      <c r="G99" s="43">
        <v>2329.6</v>
      </c>
      <c r="H99" s="101">
        <v>10.029</v>
      </c>
      <c r="I99" s="101">
        <f t="shared" si="57"/>
        <v>10.029</v>
      </c>
      <c r="J99" s="101">
        <v>3.297</v>
      </c>
      <c r="K99" s="101">
        <f t="shared" si="50"/>
        <v>3.2970000000000006</v>
      </c>
      <c r="L99" s="101">
        <f t="shared" si="51"/>
        <v>4.54548</v>
      </c>
      <c r="M99" s="41">
        <v>132</v>
      </c>
      <c r="N99" s="101">
        <f t="shared" si="52"/>
        <v>6.731999999999999</v>
      </c>
      <c r="O99" s="82">
        <v>107.52</v>
      </c>
      <c r="P99" s="101">
        <f t="shared" si="56"/>
        <v>5.4835199999999995</v>
      </c>
      <c r="Q99" s="82">
        <v>160</v>
      </c>
      <c r="R99" s="82">
        <f t="shared" si="59"/>
        <v>73.26666666666668</v>
      </c>
      <c r="S99" s="82">
        <f t="shared" si="60"/>
        <v>101.01066666666668</v>
      </c>
      <c r="T99" s="101">
        <f t="shared" si="54"/>
        <v>1.2484800000000003</v>
      </c>
      <c r="U99" s="101">
        <f t="shared" si="55"/>
        <v>1.2484799999999998</v>
      </c>
      <c r="V99" s="216">
        <f t="shared" si="47"/>
        <v>-24.480000000000004</v>
      </c>
    </row>
    <row r="100" spans="1:22" ht="12.75">
      <c r="A100" s="272"/>
      <c r="B100" s="140">
        <v>93</v>
      </c>
      <c r="C100" s="107" t="s">
        <v>376</v>
      </c>
      <c r="D100" s="43">
        <v>45</v>
      </c>
      <c r="E100" s="43">
        <v>1980</v>
      </c>
      <c r="F100" s="43">
        <v>2333.1</v>
      </c>
      <c r="G100" s="43">
        <v>2333.1</v>
      </c>
      <c r="H100" s="101">
        <v>9.124</v>
      </c>
      <c r="I100" s="101">
        <f t="shared" si="57"/>
        <v>9.124</v>
      </c>
      <c r="J100" s="101">
        <v>3.463</v>
      </c>
      <c r="K100" s="101">
        <f t="shared" si="50"/>
        <v>3.463000000000001</v>
      </c>
      <c r="L100" s="101">
        <f t="shared" si="51"/>
        <v>5.1475300000000015</v>
      </c>
      <c r="M100" s="41">
        <v>111</v>
      </c>
      <c r="N100" s="101">
        <f t="shared" si="52"/>
        <v>5.661</v>
      </c>
      <c r="O100" s="82">
        <v>77.97</v>
      </c>
      <c r="P100" s="101">
        <f t="shared" si="56"/>
        <v>3.9764699999999995</v>
      </c>
      <c r="Q100" s="82">
        <v>160</v>
      </c>
      <c r="R100" s="82">
        <f t="shared" si="59"/>
        <v>76.95555555555558</v>
      </c>
      <c r="S100" s="82">
        <f t="shared" si="60"/>
        <v>114.38955555555559</v>
      </c>
      <c r="T100" s="101">
        <f t="shared" si="54"/>
        <v>1.6845300000000014</v>
      </c>
      <c r="U100" s="101">
        <f t="shared" si="55"/>
        <v>1.68453</v>
      </c>
      <c r="V100" s="216">
        <f t="shared" si="47"/>
        <v>-33.03</v>
      </c>
    </row>
    <row r="101" spans="1:22" ht="12.75">
      <c r="A101" s="272"/>
      <c r="B101" s="140">
        <v>94</v>
      </c>
      <c r="C101" s="107" t="s">
        <v>375</v>
      </c>
      <c r="D101" s="43">
        <v>30</v>
      </c>
      <c r="E101" s="43">
        <v>1984</v>
      </c>
      <c r="F101" s="82">
        <v>1509.22</v>
      </c>
      <c r="G101" s="82">
        <v>1509.22</v>
      </c>
      <c r="H101" s="101">
        <v>5.332</v>
      </c>
      <c r="I101" s="101">
        <f t="shared" si="57"/>
        <v>5.332</v>
      </c>
      <c r="J101" s="101">
        <v>2.323</v>
      </c>
      <c r="K101" s="101">
        <f t="shared" si="50"/>
        <v>2.323</v>
      </c>
      <c r="L101" s="101">
        <f t="shared" si="51"/>
        <v>2.75854</v>
      </c>
      <c r="M101" s="41">
        <v>59</v>
      </c>
      <c r="N101" s="101">
        <f t="shared" si="52"/>
        <v>3.009</v>
      </c>
      <c r="O101" s="82">
        <v>50.46</v>
      </c>
      <c r="P101" s="101">
        <f t="shared" si="56"/>
        <v>2.57346</v>
      </c>
      <c r="Q101" s="82">
        <v>160</v>
      </c>
      <c r="R101" s="82">
        <f t="shared" si="59"/>
        <v>77.43333333333334</v>
      </c>
      <c r="S101" s="82">
        <f t="shared" si="60"/>
        <v>91.95133333333334</v>
      </c>
      <c r="T101" s="101">
        <f t="shared" si="54"/>
        <v>0.43554000000000004</v>
      </c>
      <c r="U101" s="101">
        <f t="shared" si="55"/>
        <v>0.43554000000000004</v>
      </c>
      <c r="V101" s="216">
        <f t="shared" si="47"/>
        <v>-8.54</v>
      </c>
    </row>
    <row r="102" spans="1:22" ht="12.75">
      <c r="A102" s="272"/>
      <c r="B102" s="140">
        <v>95</v>
      </c>
      <c r="C102" s="107" t="s">
        <v>374</v>
      </c>
      <c r="D102" s="43">
        <v>30</v>
      </c>
      <c r="E102" s="43">
        <v>1982</v>
      </c>
      <c r="F102" s="43">
        <v>1509.28</v>
      </c>
      <c r="G102" s="43">
        <v>1509.28</v>
      </c>
      <c r="H102" s="101">
        <v>6.584</v>
      </c>
      <c r="I102" s="101">
        <f t="shared" si="57"/>
        <v>6.584</v>
      </c>
      <c r="J102" s="101">
        <v>2.402</v>
      </c>
      <c r="K102" s="101">
        <f t="shared" si="50"/>
        <v>2.402</v>
      </c>
      <c r="L102" s="101">
        <f t="shared" si="51"/>
        <v>2.55347</v>
      </c>
      <c r="M102" s="41">
        <v>82</v>
      </c>
      <c r="N102" s="101">
        <f t="shared" si="52"/>
        <v>4.1819999999999995</v>
      </c>
      <c r="O102" s="82">
        <v>79.03</v>
      </c>
      <c r="P102" s="101">
        <f t="shared" si="56"/>
        <v>4.03053</v>
      </c>
      <c r="Q102" s="82">
        <v>160</v>
      </c>
      <c r="R102" s="82">
        <f t="shared" si="59"/>
        <v>80.06666666666666</v>
      </c>
      <c r="S102" s="82">
        <f t="shared" si="60"/>
        <v>85.11566666666666</v>
      </c>
      <c r="T102" s="101">
        <f t="shared" si="54"/>
        <v>0.15146999999999977</v>
      </c>
      <c r="U102" s="101">
        <f t="shared" si="55"/>
        <v>0.15146999999999977</v>
      </c>
      <c r="V102" s="216">
        <f t="shared" si="47"/>
        <v>-2.969999999999999</v>
      </c>
    </row>
    <row r="103" spans="1:22" ht="12.75">
      <c r="A103" s="272"/>
      <c r="B103" s="140">
        <v>96</v>
      </c>
      <c r="C103" s="107" t="s">
        <v>373</v>
      </c>
      <c r="D103" s="43">
        <v>45</v>
      </c>
      <c r="E103" s="43">
        <v>1985</v>
      </c>
      <c r="F103" s="43">
        <v>2320.5</v>
      </c>
      <c r="G103" s="43">
        <v>2270.39</v>
      </c>
      <c r="H103" s="101">
        <v>9.005</v>
      </c>
      <c r="I103" s="101">
        <f t="shared" si="57"/>
        <v>9.005</v>
      </c>
      <c r="J103" s="101">
        <v>3.956</v>
      </c>
      <c r="K103" s="101">
        <f t="shared" si="50"/>
        <v>3.9560000000000013</v>
      </c>
      <c r="L103" s="101">
        <f t="shared" si="51"/>
        <v>5.439590000000001</v>
      </c>
      <c r="M103" s="41">
        <v>99</v>
      </c>
      <c r="N103" s="101">
        <f t="shared" si="52"/>
        <v>5.0489999999999995</v>
      </c>
      <c r="O103" s="82">
        <v>69.91</v>
      </c>
      <c r="P103" s="101">
        <f t="shared" si="56"/>
        <v>3.5654099999999995</v>
      </c>
      <c r="Q103" s="82">
        <v>160</v>
      </c>
      <c r="R103" s="82">
        <f t="shared" si="59"/>
        <v>87.91111111111114</v>
      </c>
      <c r="S103" s="82">
        <f t="shared" si="60"/>
        <v>120.8797777777778</v>
      </c>
      <c r="T103" s="101">
        <f t="shared" si="54"/>
        <v>1.4835900000000009</v>
      </c>
      <c r="U103" s="101">
        <f t="shared" si="55"/>
        <v>1.48359</v>
      </c>
      <c r="V103" s="216">
        <f t="shared" si="47"/>
        <v>-29.090000000000003</v>
      </c>
    </row>
    <row r="104" spans="1:22" ht="12.75">
      <c r="A104" s="272"/>
      <c r="B104" s="140">
        <v>97</v>
      </c>
      <c r="C104" s="107" t="s">
        <v>372</v>
      </c>
      <c r="D104" s="43">
        <v>35</v>
      </c>
      <c r="E104" s="43">
        <v>1994</v>
      </c>
      <c r="F104" s="43">
        <v>2418.88</v>
      </c>
      <c r="G104" s="43">
        <v>2418.88</v>
      </c>
      <c r="H104" s="101">
        <v>8.097</v>
      </c>
      <c r="I104" s="101">
        <f t="shared" si="57"/>
        <v>8.097</v>
      </c>
      <c r="J104" s="101">
        <v>3.405</v>
      </c>
      <c r="K104" s="101">
        <f t="shared" si="50"/>
        <v>3.4050000000000002</v>
      </c>
      <c r="L104" s="101">
        <f t="shared" si="51"/>
        <v>4.6621500000000005</v>
      </c>
      <c r="M104" s="41">
        <v>92</v>
      </c>
      <c r="N104" s="101">
        <f t="shared" si="52"/>
        <v>4.691999999999999</v>
      </c>
      <c r="O104" s="82">
        <v>67.35</v>
      </c>
      <c r="P104" s="101">
        <f t="shared" si="56"/>
        <v>3.4348499999999995</v>
      </c>
      <c r="Q104" s="82">
        <v>160</v>
      </c>
      <c r="R104" s="82">
        <f t="shared" si="59"/>
        <v>97.28571428571429</v>
      </c>
      <c r="S104" s="82">
        <f t="shared" si="60"/>
        <v>133.20428571428573</v>
      </c>
      <c r="T104" s="101">
        <f t="shared" si="54"/>
        <v>1.2571500000000007</v>
      </c>
      <c r="U104" s="101">
        <f t="shared" si="55"/>
        <v>1.2571499999999998</v>
      </c>
      <c r="V104" s="216">
        <f t="shared" si="47"/>
        <v>-24.650000000000006</v>
      </c>
    </row>
    <row r="105" spans="1:22" ht="12.75">
      <c r="A105" s="272"/>
      <c r="B105" s="140">
        <v>98</v>
      </c>
      <c r="C105" s="107" t="s">
        <v>396</v>
      </c>
      <c r="D105" s="43">
        <v>9</v>
      </c>
      <c r="E105" s="43" t="s">
        <v>105</v>
      </c>
      <c r="F105" s="43">
        <v>513.1</v>
      </c>
      <c r="G105" s="43">
        <v>513.1</v>
      </c>
      <c r="H105" s="82">
        <v>2</v>
      </c>
      <c r="I105" s="82">
        <f t="shared" si="57"/>
        <v>2</v>
      </c>
      <c r="J105" s="82">
        <v>1.44</v>
      </c>
      <c r="K105" s="82">
        <f t="shared" si="50"/>
        <v>1.1840000000000002</v>
      </c>
      <c r="L105" s="82">
        <f t="shared" si="51"/>
        <v>1.388</v>
      </c>
      <c r="M105" s="41">
        <v>16</v>
      </c>
      <c r="N105" s="101">
        <f t="shared" si="52"/>
        <v>0.816</v>
      </c>
      <c r="O105" s="41">
        <v>12</v>
      </c>
      <c r="P105" s="82">
        <f t="shared" si="56"/>
        <v>0.612</v>
      </c>
      <c r="Q105" s="41">
        <f>J105*1000/D105</f>
        <v>160</v>
      </c>
      <c r="R105" s="41">
        <f t="shared" si="59"/>
        <v>131.55555555555557</v>
      </c>
      <c r="S105" s="41">
        <f t="shared" si="60"/>
        <v>154.22222222222223</v>
      </c>
      <c r="T105" s="82">
        <f t="shared" si="54"/>
        <v>-0.052000000000000046</v>
      </c>
      <c r="U105" s="82">
        <f t="shared" si="55"/>
        <v>0.20399999999999996</v>
      </c>
      <c r="V105" s="216">
        <f t="shared" si="47"/>
        <v>-4</v>
      </c>
    </row>
    <row r="106" spans="1:22" ht="12.75">
      <c r="A106" s="272"/>
      <c r="B106" s="140">
        <v>99</v>
      </c>
      <c r="C106" s="18" t="s">
        <v>204</v>
      </c>
      <c r="D106" s="43">
        <v>50</v>
      </c>
      <c r="E106" s="43">
        <v>2006</v>
      </c>
      <c r="F106" s="43">
        <v>2986.18</v>
      </c>
      <c r="G106" s="43">
        <v>2824.28</v>
      </c>
      <c r="H106" s="43">
        <v>6.989</v>
      </c>
      <c r="I106" s="101">
        <f t="shared" si="57"/>
        <v>6.989</v>
      </c>
      <c r="J106" s="43">
        <v>3.68</v>
      </c>
      <c r="K106" s="219">
        <f t="shared" si="50"/>
        <v>-0.9669999999999996</v>
      </c>
      <c r="L106" s="219">
        <f t="shared" si="51"/>
        <v>-1.0103400000000002</v>
      </c>
      <c r="M106" s="43">
        <v>156</v>
      </c>
      <c r="N106" s="101">
        <f t="shared" si="52"/>
        <v>7.9559999999999995</v>
      </c>
      <c r="O106" s="82">
        <v>149.01900149031297</v>
      </c>
      <c r="P106" s="43">
        <v>7.99934</v>
      </c>
      <c r="Q106" s="41">
        <f aca="true" t="shared" si="61" ref="Q106:Q120">J106*1000/D106</f>
        <v>73.6</v>
      </c>
      <c r="R106" s="220">
        <f t="shared" si="59"/>
        <v>-19.339999999999993</v>
      </c>
      <c r="S106" s="220">
        <f t="shared" si="60"/>
        <v>-20.206800000000005</v>
      </c>
      <c r="T106" s="101">
        <f t="shared" si="54"/>
        <v>-4.690340000000001</v>
      </c>
      <c r="U106" s="101">
        <f t="shared" si="55"/>
        <v>-0.0433400000000006</v>
      </c>
      <c r="V106" s="216">
        <f aca="true" t="shared" si="62" ref="V106:V120">O106-M106</f>
        <v>-6.980998509687026</v>
      </c>
    </row>
    <row r="107" spans="1:22" ht="12.75">
      <c r="A107" s="272"/>
      <c r="B107" s="140">
        <v>100</v>
      </c>
      <c r="C107" s="18" t="s">
        <v>205</v>
      </c>
      <c r="D107" s="43">
        <v>28</v>
      </c>
      <c r="E107" s="43">
        <v>2000</v>
      </c>
      <c r="F107" s="43">
        <v>1552.52</v>
      </c>
      <c r="G107" s="43">
        <v>1552.52</v>
      </c>
      <c r="H107" s="43">
        <v>7.302</v>
      </c>
      <c r="I107" s="101">
        <f t="shared" si="57"/>
        <v>7.302</v>
      </c>
      <c r="J107" s="43">
        <v>4.4</v>
      </c>
      <c r="K107" s="219">
        <f t="shared" si="50"/>
        <v>2.763</v>
      </c>
      <c r="L107" s="219">
        <f t="shared" si="51"/>
        <v>3.3833599999999997</v>
      </c>
      <c r="M107" s="43">
        <v>89</v>
      </c>
      <c r="N107" s="101">
        <f t="shared" si="52"/>
        <v>4.539</v>
      </c>
      <c r="O107" s="82">
        <v>73</v>
      </c>
      <c r="P107" s="43">
        <v>3.91864</v>
      </c>
      <c r="Q107" s="41">
        <f t="shared" si="61"/>
        <v>157.14285714285714</v>
      </c>
      <c r="R107" s="220">
        <f t="shared" si="59"/>
        <v>98.67857142857143</v>
      </c>
      <c r="S107" s="220">
        <f t="shared" si="60"/>
        <v>120.8342857142857</v>
      </c>
      <c r="T107" s="101">
        <f t="shared" si="54"/>
        <v>-1.0166400000000007</v>
      </c>
      <c r="U107" s="101">
        <f t="shared" si="55"/>
        <v>0.6203599999999998</v>
      </c>
      <c r="V107" s="216">
        <f t="shared" si="62"/>
        <v>-16</v>
      </c>
    </row>
    <row r="108" spans="1:22" ht="12.75">
      <c r="A108" s="272"/>
      <c r="B108" s="140">
        <v>101</v>
      </c>
      <c r="C108" s="18" t="s">
        <v>206</v>
      </c>
      <c r="D108" s="43">
        <v>18</v>
      </c>
      <c r="E108" s="43">
        <v>2002</v>
      </c>
      <c r="F108" s="43">
        <v>1348.23</v>
      </c>
      <c r="G108" s="43">
        <v>1231.03</v>
      </c>
      <c r="H108" s="43">
        <v>4.189</v>
      </c>
      <c r="I108" s="101">
        <f t="shared" si="57"/>
        <v>4.189</v>
      </c>
      <c r="J108" s="43">
        <v>1.44</v>
      </c>
      <c r="K108" s="219">
        <f t="shared" si="50"/>
        <v>0.5680000000000005</v>
      </c>
      <c r="L108" s="219">
        <f t="shared" si="51"/>
        <v>0.28324300000000013</v>
      </c>
      <c r="M108" s="43">
        <v>71</v>
      </c>
      <c r="N108" s="101">
        <f t="shared" si="52"/>
        <v>3.6209999999999996</v>
      </c>
      <c r="O108" s="82">
        <v>72.76000372578241</v>
      </c>
      <c r="P108" s="43">
        <v>3.905757</v>
      </c>
      <c r="Q108" s="41">
        <f t="shared" si="61"/>
        <v>80</v>
      </c>
      <c r="R108" s="220">
        <f t="shared" si="59"/>
        <v>31.555555555555582</v>
      </c>
      <c r="S108" s="220">
        <f t="shared" si="60"/>
        <v>15.735722222222229</v>
      </c>
      <c r="T108" s="101">
        <f t="shared" si="54"/>
        <v>-1.1567569999999998</v>
      </c>
      <c r="U108" s="101">
        <f t="shared" si="55"/>
        <v>-0.28475700000000037</v>
      </c>
      <c r="V108" s="216">
        <f t="shared" si="62"/>
        <v>1.7600037257824113</v>
      </c>
    </row>
    <row r="109" spans="1:22" ht="12.75">
      <c r="A109" s="272"/>
      <c r="B109" s="140">
        <v>102</v>
      </c>
      <c r="C109" s="18" t="s">
        <v>212</v>
      </c>
      <c r="D109" s="43">
        <v>119</v>
      </c>
      <c r="E109" s="43">
        <v>1997</v>
      </c>
      <c r="F109" s="43">
        <v>4630.31</v>
      </c>
      <c r="G109" s="43">
        <v>4630.31</v>
      </c>
      <c r="H109" s="43">
        <v>29.466</v>
      </c>
      <c r="I109" s="101">
        <f t="shared" si="57"/>
        <v>29.466</v>
      </c>
      <c r="J109" s="43">
        <v>19.13456</v>
      </c>
      <c r="K109" s="219">
        <f t="shared" si="50"/>
        <v>18.654000000000003</v>
      </c>
      <c r="L109" s="219">
        <f t="shared" si="51"/>
        <v>17.622582</v>
      </c>
      <c r="M109" s="43">
        <v>212</v>
      </c>
      <c r="N109" s="101">
        <f t="shared" si="52"/>
        <v>10.812</v>
      </c>
      <c r="O109" s="82">
        <v>220.62999254843518</v>
      </c>
      <c r="P109" s="43">
        <v>11.843418</v>
      </c>
      <c r="Q109" s="41">
        <f t="shared" si="61"/>
        <v>160.7946218487395</v>
      </c>
      <c r="R109" s="220">
        <f t="shared" si="59"/>
        <v>156.75630252100842</v>
      </c>
      <c r="S109" s="220">
        <f t="shared" si="60"/>
        <v>148.08892436974793</v>
      </c>
      <c r="T109" s="101">
        <f t="shared" si="54"/>
        <v>-1.5119779999999992</v>
      </c>
      <c r="U109" s="101">
        <f t="shared" si="55"/>
        <v>-1.0314180000000004</v>
      </c>
      <c r="V109" s="216">
        <f t="shared" si="62"/>
        <v>8.629992548435183</v>
      </c>
    </row>
    <row r="110" spans="1:22" ht="12.75">
      <c r="A110" s="272"/>
      <c r="B110" s="140">
        <v>103</v>
      </c>
      <c r="C110" s="116" t="s">
        <v>287</v>
      </c>
      <c r="D110" s="117">
        <v>20</v>
      </c>
      <c r="E110" s="117" t="s">
        <v>276</v>
      </c>
      <c r="F110" s="117">
        <v>1275.88</v>
      </c>
      <c r="G110" s="117">
        <v>1275.88</v>
      </c>
      <c r="H110" s="101">
        <v>4.93</v>
      </c>
      <c r="I110" s="82">
        <f t="shared" si="57"/>
        <v>4.93</v>
      </c>
      <c r="J110" s="119">
        <v>3.2</v>
      </c>
      <c r="K110" s="82">
        <f t="shared" si="50"/>
        <v>1.717</v>
      </c>
      <c r="L110" s="82">
        <f t="shared" si="51"/>
        <v>2.6401</v>
      </c>
      <c r="M110" s="82">
        <v>63</v>
      </c>
      <c r="N110" s="101">
        <f t="shared" si="52"/>
        <v>3.2129999999999996</v>
      </c>
      <c r="O110" s="82">
        <v>44.9</v>
      </c>
      <c r="P110" s="82">
        <f aca="true" t="shared" si="63" ref="P110:P121">O110*0.051</f>
        <v>2.2899</v>
      </c>
      <c r="Q110" s="41">
        <f t="shared" si="61"/>
        <v>160</v>
      </c>
      <c r="R110" s="82">
        <f t="shared" si="59"/>
        <v>85.85</v>
      </c>
      <c r="S110" s="41">
        <f t="shared" si="60"/>
        <v>132.005</v>
      </c>
      <c r="T110" s="82">
        <f t="shared" si="54"/>
        <v>-0.5599000000000003</v>
      </c>
      <c r="U110" s="82">
        <f t="shared" si="55"/>
        <v>0.9230999999999998</v>
      </c>
      <c r="V110" s="216">
        <f t="shared" si="62"/>
        <v>-18.1</v>
      </c>
    </row>
    <row r="111" spans="1:22" ht="12.75">
      <c r="A111" s="272"/>
      <c r="B111" s="140">
        <v>104</v>
      </c>
      <c r="C111" s="107" t="s">
        <v>288</v>
      </c>
      <c r="D111" s="43">
        <v>50</v>
      </c>
      <c r="E111" s="117" t="s">
        <v>276</v>
      </c>
      <c r="F111" s="43">
        <v>2615.11</v>
      </c>
      <c r="G111" s="43">
        <v>2615.11</v>
      </c>
      <c r="H111" s="101">
        <v>12.393</v>
      </c>
      <c r="I111" s="82">
        <f t="shared" si="57"/>
        <v>12.393</v>
      </c>
      <c r="J111" s="82">
        <v>8</v>
      </c>
      <c r="K111" s="82">
        <f t="shared" si="50"/>
        <v>6.579000000000001</v>
      </c>
      <c r="L111" s="82">
        <f t="shared" si="51"/>
        <v>6.477000000000001</v>
      </c>
      <c r="M111" s="82">
        <v>114</v>
      </c>
      <c r="N111" s="101">
        <f t="shared" si="52"/>
        <v>5.814</v>
      </c>
      <c r="O111" s="81">
        <v>116</v>
      </c>
      <c r="P111" s="82">
        <f t="shared" si="63"/>
        <v>5.9159999999999995</v>
      </c>
      <c r="Q111" s="41">
        <f t="shared" si="61"/>
        <v>160</v>
      </c>
      <c r="R111" s="82">
        <f t="shared" si="59"/>
        <v>131.58</v>
      </c>
      <c r="S111" s="82">
        <f t="shared" si="60"/>
        <v>129.54000000000002</v>
      </c>
      <c r="T111" s="82">
        <f t="shared" si="54"/>
        <v>-1.5229999999999988</v>
      </c>
      <c r="U111" s="82">
        <f t="shared" si="55"/>
        <v>-0.10199999999999942</v>
      </c>
      <c r="V111" s="216">
        <f t="shared" si="62"/>
        <v>2</v>
      </c>
    </row>
    <row r="112" spans="1:22" ht="12.75">
      <c r="A112" s="272"/>
      <c r="B112" s="140">
        <v>105</v>
      </c>
      <c r="C112" s="107" t="s">
        <v>289</v>
      </c>
      <c r="D112" s="43">
        <v>40</v>
      </c>
      <c r="E112" s="117" t="s">
        <v>276</v>
      </c>
      <c r="F112" s="82">
        <v>2272.52</v>
      </c>
      <c r="G112" s="82">
        <v>2272.52</v>
      </c>
      <c r="H112" s="101">
        <v>10.69</v>
      </c>
      <c r="I112" s="82">
        <f t="shared" si="57"/>
        <v>10.69</v>
      </c>
      <c r="J112" s="82">
        <v>6.4</v>
      </c>
      <c r="K112" s="82">
        <f t="shared" si="50"/>
        <v>5.539</v>
      </c>
      <c r="L112" s="82">
        <f t="shared" si="51"/>
        <v>5.156499999999999</v>
      </c>
      <c r="M112" s="82">
        <v>101</v>
      </c>
      <c r="N112" s="101">
        <f t="shared" si="52"/>
        <v>5.151</v>
      </c>
      <c r="O112" s="82">
        <v>108.5</v>
      </c>
      <c r="P112" s="82">
        <f t="shared" si="63"/>
        <v>5.5335</v>
      </c>
      <c r="Q112" s="41">
        <f t="shared" si="61"/>
        <v>160</v>
      </c>
      <c r="R112" s="82">
        <f t="shared" si="59"/>
        <v>138.475</v>
      </c>
      <c r="S112" s="82">
        <f t="shared" si="60"/>
        <v>128.91249999999997</v>
      </c>
      <c r="T112" s="82">
        <f t="shared" si="54"/>
        <v>-1.243500000000001</v>
      </c>
      <c r="U112" s="82">
        <f t="shared" si="55"/>
        <v>-0.3825000000000003</v>
      </c>
      <c r="V112" s="216">
        <f t="shared" si="62"/>
        <v>7.5</v>
      </c>
    </row>
    <row r="113" spans="1:22" ht="12.75">
      <c r="A113" s="272"/>
      <c r="B113" s="140">
        <v>106</v>
      </c>
      <c r="C113" s="107" t="s">
        <v>290</v>
      </c>
      <c r="D113" s="43">
        <v>60</v>
      </c>
      <c r="E113" s="117" t="s">
        <v>276</v>
      </c>
      <c r="F113" s="43">
        <v>3153.07</v>
      </c>
      <c r="G113" s="43">
        <v>3153.07</v>
      </c>
      <c r="H113" s="101">
        <v>13.19</v>
      </c>
      <c r="I113" s="82">
        <f t="shared" si="57"/>
        <v>13.19</v>
      </c>
      <c r="J113" s="82">
        <v>9.6</v>
      </c>
      <c r="K113" s="82">
        <f aca="true" t="shared" si="64" ref="K113:K120">I113-N113</f>
        <v>5.846</v>
      </c>
      <c r="L113" s="82">
        <f aca="true" t="shared" si="65" ref="L113:L120">I113-P113</f>
        <v>6.8405</v>
      </c>
      <c r="M113" s="82">
        <v>144</v>
      </c>
      <c r="N113" s="101">
        <f aca="true" t="shared" si="66" ref="N113:N121">M113*0.051</f>
        <v>7.343999999999999</v>
      </c>
      <c r="O113" s="82">
        <v>124.5</v>
      </c>
      <c r="P113" s="82">
        <f t="shared" si="63"/>
        <v>6.3495</v>
      </c>
      <c r="Q113" s="41">
        <f t="shared" si="61"/>
        <v>160</v>
      </c>
      <c r="R113" s="82">
        <f t="shared" si="59"/>
        <v>97.43333333333334</v>
      </c>
      <c r="S113" s="41">
        <f t="shared" si="60"/>
        <v>114.00833333333334</v>
      </c>
      <c r="T113" s="82">
        <f aca="true" t="shared" si="67" ref="T113:T120">L113-J113</f>
        <v>-2.7595</v>
      </c>
      <c r="U113" s="82">
        <f aca="true" t="shared" si="68" ref="U113:U120">N113-P113</f>
        <v>0.9944999999999995</v>
      </c>
      <c r="V113" s="216">
        <f t="shared" si="62"/>
        <v>-19.5</v>
      </c>
    </row>
    <row r="114" spans="1:22" ht="12.75">
      <c r="A114" s="272"/>
      <c r="B114" s="140">
        <v>107</v>
      </c>
      <c r="C114" s="107" t="s">
        <v>291</v>
      </c>
      <c r="D114" s="43">
        <v>24</v>
      </c>
      <c r="E114" s="117" t="s">
        <v>276</v>
      </c>
      <c r="F114" s="43">
        <v>1073.73</v>
      </c>
      <c r="G114" s="43">
        <v>1073.73</v>
      </c>
      <c r="H114" s="101">
        <v>4.451</v>
      </c>
      <c r="I114" s="82">
        <f t="shared" si="57"/>
        <v>4.451</v>
      </c>
      <c r="J114" s="82">
        <v>3.84</v>
      </c>
      <c r="K114" s="82">
        <f t="shared" si="64"/>
        <v>2.768</v>
      </c>
      <c r="L114" s="82">
        <f t="shared" si="65"/>
        <v>3.0862399999999997</v>
      </c>
      <c r="M114" s="82">
        <v>33</v>
      </c>
      <c r="N114" s="101">
        <f t="shared" si="66"/>
        <v>1.6829999999999998</v>
      </c>
      <c r="O114" s="82">
        <v>26.76</v>
      </c>
      <c r="P114" s="82">
        <f t="shared" si="63"/>
        <v>1.36476</v>
      </c>
      <c r="Q114" s="41">
        <f t="shared" si="61"/>
        <v>160</v>
      </c>
      <c r="R114" s="82">
        <f t="shared" si="59"/>
        <v>115.33333333333333</v>
      </c>
      <c r="S114" s="82">
        <f t="shared" si="60"/>
        <v>128.59333333333333</v>
      </c>
      <c r="T114" s="82">
        <f t="shared" si="67"/>
        <v>-0.7537600000000002</v>
      </c>
      <c r="U114" s="82">
        <f t="shared" si="68"/>
        <v>0.31823999999999986</v>
      </c>
      <c r="V114" s="216">
        <f t="shared" si="62"/>
        <v>-6.239999999999998</v>
      </c>
    </row>
    <row r="115" spans="1:22" ht="12.75">
      <c r="A115" s="272"/>
      <c r="B115" s="140">
        <v>108</v>
      </c>
      <c r="C115" s="107" t="s">
        <v>292</v>
      </c>
      <c r="D115" s="43">
        <v>25</v>
      </c>
      <c r="E115" s="117" t="s">
        <v>276</v>
      </c>
      <c r="F115" s="43">
        <v>1349.82</v>
      </c>
      <c r="G115" s="43">
        <v>1349.82</v>
      </c>
      <c r="H115" s="101">
        <v>7.602</v>
      </c>
      <c r="I115" s="82">
        <f t="shared" si="57"/>
        <v>7.602</v>
      </c>
      <c r="J115" s="82">
        <v>4</v>
      </c>
      <c r="K115" s="82">
        <f t="shared" si="64"/>
        <v>3.8280000000000007</v>
      </c>
      <c r="L115" s="82">
        <f t="shared" si="65"/>
        <v>2.7672000000000008</v>
      </c>
      <c r="M115" s="82">
        <v>74</v>
      </c>
      <c r="N115" s="101">
        <f t="shared" si="66"/>
        <v>3.7739999999999996</v>
      </c>
      <c r="O115" s="82">
        <v>94.8</v>
      </c>
      <c r="P115" s="82">
        <f t="shared" si="63"/>
        <v>4.8347999999999995</v>
      </c>
      <c r="Q115" s="41">
        <f t="shared" si="61"/>
        <v>160</v>
      </c>
      <c r="R115" s="82">
        <f t="shared" si="59"/>
        <v>153.12000000000003</v>
      </c>
      <c r="S115" s="82">
        <f t="shared" si="60"/>
        <v>110.68800000000003</v>
      </c>
      <c r="T115" s="82">
        <f t="shared" si="67"/>
        <v>-1.2327999999999992</v>
      </c>
      <c r="U115" s="82">
        <f t="shared" si="68"/>
        <v>-1.0608</v>
      </c>
      <c r="V115" s="216">
        <f t="shared" si="62"/>
        <v>20.799999999999997</v>
      </c>
    </row>
    <row r="116" spans="1:22" ht="12.75">
      <c r="A116" s="272"/>
      <c r="B116" s="140">
        <v>109</v>
      </c>
      <c r="C116" s="107" t="s">
        <v>293</v>
      </c>
      <c r="D116" s="43">
        <v>45</v>
      </c>
      <c r="E116" s="117" t="s">
        <v>276</v>
      </c>
      <c r="F116" s="82">
        <v>2224.3</v>
      </c>
      <c r="G116" s="82">
        <v>2224.3</v>
      </c>
      <c r="H116" s="101">
        <v>10.456</v>
      </c>
      <c r="I116" s="82">
        <f t="shared" si="57"/>
        <v>10.456</v>
      </c>
      <c r="J116" s="82">
        <v>7.2</v>
      </c>
      <c r="K116" s="82">
        <f t="shared" si="64"/>
        <v>5.254</v>
      </c>
      <c r="L116" s="82">
        <f t="shared" si="65"/>
        <v>5.87824</v>
      </c>
      <c r="M116" s="82">
        <v>102</v>
      </c>
      <c r="N116" s="101">
        <f t="shared" si="66"/>
        <v>5.202</v>
      </c>
      <c r="O116" s="82">
        <v>89.76</v>
      </c>
      <c r="P116" s="82">
        <f t="shared" si="63"/>
        <v>4.57776</v>
      </c>
      <c r="Q116" s="41">
        <f t="shared" si="61"/>
        <v>160</v>
      </c>
      <c r="R116" s="82">
        <f t="shared" si="59"/>
        <v>116.75555555555556</v>
      </c>
      <c r="S116" s="82">
        <f t="shared" si="60"/>
        <v>130.62755555555555</v>
      </c>
      <c r="T116" s="82">
        <f t="shared" si="67"/>
        <v>-1.3217600000000003</v>
      </c>
      <c r="U116" s="82">
        <f t="shared" si="68"/>
        <v>0.6242400000000004</v>
      </c>
      <c r="V116" s="216">
        <f t="shared" si="62"/>
        <v>-12.239999999999995</v>
      </c>
    </row>
    <row r="117" spans="1:22" ht="12.75">
      <c r="A117" s="272"/>
      <c r="B117" s="140">
        <v>110</v>
      </c>
      <c r="C117" s="107" t="s">
        <v>294</v>
      </c>
      <c r="D117" s="43">
        <v>30</v>
      </c>
      <c r="E117" s="117" t="s">
        <v>276</v>
      </c>
      <c r="F117" s="82">
        <v>1593.2</v>
      </c>
      <c r="G117" s="82">
        <v>1593.2</v>
      </c>
      <c r="H117" s="101">
        <v>9.292</v>
      </c>
      <c r="I117" s="82">
        <f t="shared" si="57"/>
        <v>9.292</v>
      </c>
      <c r="J117" s="82">
        <v>4.8</v>
      </c>
      <c r="K117" s="82">
        <f t="shared" si="64"/>
        <v>3.4779999999999998</v>
      </c>
      <c r="L117" s="82">
        <f t="shared" si="65"/>
        <v>3.8145999999999995</v>
      </c>
      <c r="M117" s="82">
        <v>114</v>
      </c>
      <c r="N117" s="101">
        <f t="shared" si="66"/>
        <v>5.814</v>
      </c>
      <c r="O117" s="82">
        <v>107.4</v>
      </c>
      <c r="P117" s="82">
        <f t="shared" si="63"/>
        <v>5.4774</v>
      </c>
      <c r="Q117" s="41">
        <f t="shared" si="61"/>
        <v>160</v>
      </c>
      <c r="R117" s="82">
        <f t="shared" si="59"/>
        <v>115.93333333333332</v>
      </c>
      <c r="S117" s="82">
        <f t="shared" si="60"/>
        <v>127.15333333333332</v>
      </c>
      <c r="T117" s="82">
        <f t="shared" si="67"/>
        <v>-0.9854000000000003</v>
      </c>
      <c r="U117" s="82">
        <f t="shared" si="68"/>
        <v>0.3365999999999998</v>
      </c>
      <c r="V117" s="216">
        <f t="shared" si="62"/>
        <v>-6.599999999999994</v>
      </c>
    </row>
    <row r="118" spans="1:22" ht="12.75">
      <c r="A118" s="272"/>
      <c r="B118" s="140">
        <v>111</v>
      </c>
      <c r="C118" s="107" t="s">
        <v>295</v>
      </c>
      <c r="D118" s="43">
        <v>8</v>
      </c>
      <c r="E118" s="117" t="s">
        <v>276</v>
      </c>
      <c r="F118" s="43">
        <v>357.16</v>
      </c>
      <c r="G118" s="43">
        <v>357.16</v>
      </c>
      <c r="H118" s="101">
        <v>1.535</v>
      </c>
      <c r="I118" s="82">
        <f t="shared" si="57"/>
        <v>1.535</v>
      </c>
      <c r="J118" s="82">
        <v>1.28</v>
      </c>
      <c r="K118" s="82">
        <f t="shared" si="64"/>
        <v>0.974</v>
      </c>
      <c r="L118" s="82">
        <f t="shared" si="65"/>
        <v>0.9229999999999999</v>
      </c>
      <c r="M118" s="82">
        <v>11</v>
      </c>
      <c r="N118" s="101">
        <f t="shared" si="66"/>
        <v>0.5609999999999999</v>
      </c>
      <c r="O118" s="82">
        <v>12</v>
      </c>
      <c r="P118" s="82">
        <f t="shared" si="63"/>
        <v>0.612</v>
      </c>
      <c r="Q118" s="41">
        <f t="shared" si="61"/>
        <v>160</v>
      </c>
      <c r="R118" s="82">
        <f t="shared" si="59"/>
        <v>121.75</v>
      </c>
      <c r="S118" s="82">
        <f t="shared" si="60"/>
        <v>115.37499999999999</v>
      </c>
      <c r="T118" s="82">
        <f t="shared" si="67"/>
        <v>-0.3570000000000001</v>
      </c>
      <c r="U118" s="82">
        <f t="shared" si="68"/>
        <v>-0.051000000000000045</v>
      </c>
      <c r="V118" s="216">
        <f t="shared" si="62"/>
        <v>1</v>
      </c>
    </row>
    <row r="119" spans="1:22" ht="12.75">
      <c r="A119" s="272"/>
      <c r="B119" s="140">
        <v>112</v>
      </c>
      <c r="C119" s="114" t="s">
        <v>296</v>
      </c>
      <c r="D119" s="43">
        <v>8</v>
      </c>
      <c r="E119" s="117" t="s">
        <v>276</v>
      </c>
      <c r="F119" s="43">
        <v>350.23</v>
      </c>
      <c r="G119" s="43">
        <v>350.23</v>
      </c>
      <c r="H119" s="101">
        <v>1.893</v>
      </c>
      <c r="I119" s="82">
        <f t="shared" si="57"/>
        <v>1.893</v>
      </c>
      <c r="J119" s="82">
        <v>1.28</v>
      </c>
      <c r="K119" s="82">
        <f t="shared" si="64"/>
        <v>1.077</v>
      </c>
      <c r="L119" s="82">
        <f t="shared" si="65"/>
        <v>0.9750000000000001</v>
      </c>
      <c r="M119" s="82">
        <v>16</v>
      </c>
      <c r="N119" s="101">
        <f t="shared" si="66"/>
        <v>0.816</v>
      </c>
      <c r="O119" s="82">
        <v>18</v>
      </c>
      <c r="P119" s="82">
        <f t="shared" si="63"/>
        <v>0.9179999999999999</v>
      </c>
      <c r="Q119" s="41">
        <f t="shared" si="61"/>
        <v>160</v>
      </c>
      <c r="R119" s="82">
        <f t="shared" si="59"/>
        <v>134.625</v>
      </c>
      <c r="S119" s="82">
        <f t="shared" si="60"/>
        <v>121.87500000000001</v>
      </c>
      <c r="T119" s="82">
        <f t="shared" si="67"/>
        <v>-0.30499999999999994</v>
      </c>
      <c r="U119" s="82">
        <f t="shared" si="68"/>
        <v>-0.10199999999999998</v>
      </c>
      <c r="V119" s="216">
        <f t="shared" si="62"/>
        <v>2</v>
      </c>
    </row>
    <row r="120" spans="1:22" ht="12.75">
      <c r="A120" s="272"/>
      <c r="B120" s="140">
        <v>113</v>
      </c>
      <c r="C120" s="18" t="s">
        <v>66</v>
      </c>
      <c r="D120" s="43">
        <v>58</v>
      </c>
      <c r="E120" s="43">
        <v>1993</v>
      </c>
      <c r="F120" s="43">
        <v>3859</v>
      </c>
      <c r="G120" s="43">
        <v>3859</v>
      </c>
      <c r="H120" s="101">
        <v>16.58</v>
      </c>
      <c r="I120" s="101">
        <v>16.58</v>
      </c>
      <c r="J120" s="101">
        <v>9.28</v>
      </c>
      <c r="K120" s="101">
        <f t="shared" si="64"/>
        <v>4.594999999999999</v>
      </c>
      <c r="L120" s="101">
        <f t="shared" si="65"/>
        <v>5.8801999999999985</v>
      </c>
      <c r="M120" s="101">
        <v>235</v>
      </c>
      <c r="N120" s="101">
        <f t="shared" si="66"/>
        <v>11.985</v>
      </c>
      <c r="O120" s="101">
        <v>209.8</v>
      </c>
      <c r="P120" s="101">
        <f t="shared" si="63"/>
        <v>10.6998</v>
      </c>
      <c r="Q120" s="41">
        <f t="shared" si="61"/>
        <v>160</v>
      </c>
      <c r="R120" s="82">
        <f t="shared" si="59"/>
        <v>79.22413793103446</v>
      </c>
      <c r="S120" s="82">
        <f t="shared" si="60"/>
        <v>101.38275862068964</v>
      </c>
      <c r="T120" s="101">
        <f t="shared" si="67"/>
        <v>-3.399800000000001</v>
      </c>
      <c r="U120" s="101">
        <f t="shared" si="68"/>
        <v>1.2851999999999997</v>
      </c>
      <c r="V120" s="216">
        <f t="shared" si="62"/>
        <v>-25.19999999999999</v>
      </c>
    </row>
    <row r="121" spans="1:22" ht="12.75">
      <c r="A121" s="272"/>
      <c r="B121" s="140">
        <v>114</v>
      </c>
      <c r="C121" s="222" t="s">
        <v>97</v>
      </c>
      <c r="D121" s="115">
        <v>18</v>
      </c>
      <c r="E121" s="115"/>
      <c r="F121" s="115">
        <v>935.07</v>
      </c>
      <c r="G121" s="115">
        <v>935.07</v>
      </c>
      <c r="H121" s="82">
        <v>3.84</v>
      </c>
      <c r="I121" s="82">
        <v>3.84</v>
      </c>
      <c r="J121" s="105">
        <f>D121*160/1000</f>
        <v>2.88</v>
      </c>
      <c r="K121" s="218">
        <f>I121-N121</f>
        <v>2.3609999999999998</v>
      </c>
      <c r="L121" s="41">
        <f>I121-P121</f>
        <v>2.769</v>
      </c>
      <c r="M121" s="108">
        <v>29</v>
      </c>
      <c r="N121" s="101">
        <f t="shared" si="66"/>
        <v>1.4789999999999999</v>
      </c>
      <c r="O121" s="41">
        <v>21</v>
      </c>
      <c r="P121" s="101">
        <f t="shared" si="63"/>
        <v>1.071</v>
      </c>
      <c r="Q121" s="41">
        <f>J121*1000/D121</f>
        <v>160</v>
      </c>
      <c r="R121" s="41">
        <f>K121*1000/D121</f>
        <v>131.16666666666663</v>
      </c>
      <c r="S121" s="41">
        <f>L121*1000/D121</f>
        <v>153.83333333333334</v>
      </c>
      <c r="T121" s="101">
        <f>L121-J121</f>
        <v>-0.11099999999999977</v>
      </c>
      <c r="U121" s="101">
        <f>N121-P121</f>
        <v>0.4079999999999999</v>
      </c>
      <c r="V121" s="216">
        <f>O121-M121</f>
        <v>-8</v>
      </c>
    </row>
    <row r="122" spans="1:22" ht="12.75">
      <c r="A122" s="272"/>
      <c r="B122" s="140">
        <v>115</v>
      </c>
      <c r="C122" s="109" t="s">
        <v>128</v>
      </c>
      <c r="D122" s="110">
        <v>108</v>
      </c>
      <c r="E122" s="110" t="s">
        <v>105</v>
      </c>
      <c r="F122" s="110">
        <v>2582.45</v>
      </c>
      <c r="G122" s="110">
        <v>2582.45</v>
      </c>
      <c r="H122" s="113">
        <v>21.75</v>
      </c>
      <c r="I122" s="113">
        <f>H122</f>
        <v>21.75</v>
      </c>
      <c r="J122" s="112">
        <v>17.28</v>
      </c>
      <c r="K122" s="113">
        <f>I122-N122</f>
        <v>15.834</v>
      </c>
      <c r="L122" s="113">
        <f>I122-P122</f>
        <v>14.81502</v>
      </c>
      <c r="M122" s="113">
        <v>116</v>
      </c>
      <c r="N122" s="111">
        <f>M122*0.051</f>
        <v>5.9159999999999995</v>
      </c>
      <c r="O122" s="223">
        <v>135.98</v>
      </c>
      <c r="P122" s="113">
        <f aca="true" t="shared" si="69" ref="P122:P129">O122*0.051</f>
        <v>6.934979999999999</v>
      </c>
      <c r="Q122" s="112">
        <f>J122*1000/D122</f>
        <v>160</v>
      </c>
      <c r="R122" s="112">
        <f>K122*1000/D122</f>
        <v>146.61111111111111</v>
      </c>
      <c r="S122" s="112">
        <f>L122*1000/D122</f>
        <v>137.1761111111111</v>
      </c>
      <c r="T122" s="113">
        <f>L122-J122</f>
        <v>-2.4649800000000006</v>
      </c>
      <c r="U122" s="113">
        <f>N122-P122</f>
        <v>-1.018979999999999</v>
      </c>
      <c r="V122" s="221">
        <f>O122-M122</f>
        <v>19.97999999999999</v>
      </c>
    </row>
    <row r="123" spans="1:22" ht="12.75">
      <c r="A123" s="272"/>
      <c r="B123" s="140">
        <v>116</v>
      </c>
      <c r="C123" s="107" t="s">
        <v>327</v>
      </c>
      <c r="D123" s="43">
        <v>36</v>
      </c>
      <c r="E123" s="43">
        <v>1995</v>
      </c>
      <c r="F123" s="82">
        <v>2179.2</v>
      </c>
      <c r="G123" s="82">
        <v>2179.2</v>
      </c>
      <c r="H123" s="82">
        <v>10.555</v>
      </c>
      <c r="I123" s="82">
        <f>H123</f>
        <v>10.555</v>
      </c>
      <c r="J123" s="105">
        <v>5.76</v>
      </c>
      <c r="K123" s="82">
        <f>I123-N123</f>
        <v>4.333</v>
      </c>
      <c r="L123" s="82">
        <f>I123-P123</f>
        <v>4.333</v>
      </c>
      <c r="M123" s="108">
        <v>122</v>
      </c>
      <c r="N123" s="101">
        <f>M123*0.051</f>
        <v>6.2219999999999995</v>
      </c>
      <c r="O123" s="41">
        <v>122</v>
      </c>
      <c r="P123" s="82">
        <f t="shared" si="69"/>
        <v>6.2219999999999995</v>
      </c>
      <c r="Q123" s="41">
        <f>J123*1000/D123</f>
        <v>160</v>
      </c>
      <c r="R123" s="41">
        <f>K123*1000/D123</f>
        <v>120.36111111111111</v>
      </c>
      <c r="S123" s="41">
        <f>L123*1000/D123</f>
        <v>120.36111111111111</v>
      </c>
      <c r="T123" s="82">
        <f>L123-J123</f>
        <v>-1.4269999999999996</v>
      </c>
      <c r="U123" s="82">
        <f>N123-P123</f>
        <v>0</v>
      </c>
      <c r="V123" s="216">
        <f>O123-M123</f>
        <v>0</v>
      </c>
    </row>
    <row r="124" spans="1:22" ht="12.75">
      <c r="A124" s="272"/>
      <c r="B124" s="140">
        <v>117</v>
      </c>
      <c r="C124" s="18" t="s">
        <v>345</v>
      </c>
      <c r="D124" s="43">
        <v>40</v>
      </c>
      <c r="E124" s="43">
        <v>1975</v>
      </c>
      <c r="F124" s="43">
        <v>2260.93</v>
      </c>
      <c r="G124" s="43">
        <v>2260.93</v>
      </c>
      <c r="H124" s="101">
        <v>4.121</v>
      </c>
      <c r="I124" s="101">
        <f>H124</f>
        <v>4.121</v>
      </c>
      <c r="J124" s="82">
        <v>2.95</v>
      </c>
      <c r="K124" s="82">
        <f>I124-N124</f>
        <v>2.4380000000000006</v>
      </c>
      <c r="L124" s="82">
        <f>I124-P124</f>
        <v>1.6730000000000005</v>
      </c>
      <c r="M124" s="82">
        <v>33</v>
      </c>
      <c r="N124" s="101">
        <f>M124*0.051</f>
        <v>1.6829999999999998</v>
      </c>
      <c r="O124" s="82">
        <v>48</v>
      </c>
      <c r="P124" s="101">
        <f t="shared" si="69"/>
        <v>2.448</v>
      </c>
      <c r="Q124" s="101">
        <v>73.643</v>
      </c>
      <c r="R124" s="82">
        <f>K124*1000/D124</f>
        <v>60.95000000000001</v>
      </c>
      <c r="S124" s="82">
        <f>L124*1000/D124</f>
        <v>41.82500000000001</v>
      </c>
      <c r="T124" s="82">
        <f>L124-J124</f>
        <v>-1.2769999999999997</v>
      </c>
      <c r="U124" s="82">
        <f>N124-P124</f>
        <v>-0.7650000000000001</v>
      </c>
      <c r="V124" s="216">
        <f>O124-M124</f>
        <v>15</v>
      </c>
    </row>
    <row r="125" spans="1:22" ht="12.75">
      <c r="A125" s="272"/>
      <c r="B125" s="140">
        <v>118</v>
      </c>
      <c r="C125" s="18" t="s">
        <v>343</v>
      </c>
      <c r="D125" s="43">
        <v>50</v>
      </c>
      <c r="E125" s="43">
        <v>1975</v>
      </c>
      <c r="F125" s="82">
        <v>2596.6</v>
      </c>
      <c r="G125" s="82">
        <v>2596.6</v>
      </c>
      <c r="H125" s="101">
        <v>4.955</v>
      </c>
      <c r="I125" s="101">
        <f>H125</f>
        <v>4.955</v>
      </c>
      <c r="J125" s="82">
        <v>3.68</v>
      </c>
      <c r="K125" s="82">
        <f>I125-N125</f>
        <v>2.7110000000000003</v>
      </c>
      <c r="L125" s="82">
        <f>I125-P125</f>
        <v>2.099</v>
      </c>
      <c r="M125" s="82">
        <v>44</v>
      </c>
      <c r="N125" s="101">
        <f>M125*0.051</f>
        <v>2.2439999999999998</v>
      </c>
      <c r="O125" s="81">
        <v>56</v>
      </c>
      <c r="P125" s="101">
        <f t="shared" si="69"/>
        <v>2.856</v>
      </c>
      <c r="Q125" s="101">
        <v>73.643</v>
      </c>
      <c r="R125" s="82">
        <f>K125*1000/D125</f>
        <v>54.220000000000006</v>
      </c>
      <c r="S125" s="82">
        <f>L125*1000/D125</f>
        <v>41.98</v>
      </c>
      <c r="T125" s="82">
        <f>L125-J125</f>
        <v>-1.581</v>
      </c>
      <c r="U125" s="82">
        <f>N125-P125</f>
        <v>-0.6120000000000001</v>
      </c>
      <c r="V125" s="216">
        <f>O125-M125</f>
        <v>12</v>
      </c>
    </row>
    <row r="126" spans="1:22" ht="12.75">
      <c r="A126" s="272"/>
      <c r="B126" s="140">
        <v>119</v>
      </c>
      <c r="C126" s="18" t="s">
        <v>342</v>
      </c>
      <c r="D126" s="43">
        <v>25</v>
      </c>
      <c r="E126" s="43">
        <v>1976</v>
      </c>
      <c r="F126" s="43">
        <v>1329.94</v>
      </c>
      <c r="G126" s="43">
        <v>1329.94</v>
      </c>
      <c r="H126" s="101">
        <v>2.303</v>
      </c>
      <c r="I126" s="101">
        <f aca="true" t="shared" si="70" ref="I126:I132">H126</f>
        <v>2.303</v>
      </c>
      <c r="J126" s="82">
        <v>1.184</v>
      </c>
      <c r="K126" s="82">
        <f aca="true" t="shared" si="71" ref="K126:K135">I126-N126</f>
        <v>1.079</v>
      </c>
      <c r="L126" s="82">
        <f aca="true" t="shared" si="72" ref="L126:L135">I126-P126</f>
        <v>0.6097999999999999</v>
      </c>
      <c r="M126" s="82">
        <v>24</v>
      </c>
      <c r="N126" s="101">
        <f aca="true" t="shared" si="73" ref="N126:N133">M126*0.051</f>
        <v>1.224</v>
      </c>
      <c r="O126" s="82">
        <v>33.2</v>
      </c>
      <c r="P126" s="101">
        <f t="shared" si="69"/>
        <v>1.6932</v>
      </c>
      <c r="Q126" s="101">
        <v>47.342</v>
      </c>
      <c r="R126" s="82">
        <f aca="true" t="shared" si="74" ref="R126:R139">K126*1000/D126</f>
        <v>43.16</v>
      </c>
      <c r="S126" s="82">
        <f aca="true" t="shared" si="75" ref="S126:S136">L126*1000/D126</f>
        <v>24.392</v>
      </c>
      <c r="T126" s="82">
        <f aca="true" t="shared" si="76" ref="T126:T136">L126-J126</f>
        <v>-0.5742</v>
      </c>
      <c r="U126" s="82">
        <f aca="true" t="shared" si="77" ref="U126:U136">N126-P126</f>
        <v>-0.46920000000000006</v>
      </c>
      <c r="V126" s="216">
        <f aca="true" t="shared" si="78" ref="V126:V136">O126-M126</f>
        <v>9.200000000000003</v>
      </c>
    </row>
    <row r="127" spans="1:22" ht="12.75">
      <c r="A127" s="272"/>
      <c r="B127" s="140">
        <v>120</v>
      </c>
      <c r="C127" s="18" t="s">
        <v>341</v>
      </c>
      <c r="D127" s="43">
        <v>45</v>
      </c>
      <c r="E127" s="43">
        <v>1974</v>
      </c>
      <c r="F127" s="43">
        <v>1899.15</v>
      </c>
      <c r="G127" s="43">
        <v>1899.15</v>
      </c>
      <c r="H127" s="101">
        <v>3.699</v>
      </c>
      <c r="I127" s="101">
        <f t="shared" si="70"/>
        <v>3.699</v>
      </c>
      <c r="J127" s="82">
        <v>3.31</v>
      </c>
      <c r="K127" s="82">
        <f t="shared" si="71"/>
        <v>1.863</v>
      </c>
      <c r="L127" s="82">
        <f t="shared" si="72"/>
        <v>1.5059999999999998</v>
      </c>
      <c r="M127" s="82">
        <v>36</v>
      </c>
      <c r="N127" s="101">
        <f t="shared" si="73"/>
        <v>1.8359999999999999</v>
      </c>
      <c r="O127" s="82">
        <v>43</v>
      </c>
      <c r="P127" s="101">
        <f t="shared" si="69"/>
        <v>2.193</v>
      </c>
      <c r="Q127" s="101">
        <v>73.643</v>
      </c>
      <c r="R127" s="82">
        <f t="shared" si="74"/>
        <v>41.4</v>
      </c>
      <c r="S127" s="82">
        <f t="shared" si="75"/>
        <v>33.46666666666666</v>
      </c>
      <c r="T127" s="82">
        <f t="shared" si="76"/>
        <v>-1.8040000000000003</v>
      </c>
      <c r="U127" s="82">
        <f t="shared" si="77"/>
        <v>-0.3570000000000002</v>
      </c>
      <c r="V127" s="216">
        <f t="shared" si="78"/>
        <v>7</v>
      </c>
    </row>
    <row r="128" spans="1:22" ht="12.75">
      <c r="A128" s="272"/>
      <c r="B128" s="140">
        <v>121</v>
      </c>
      <c r="C128" s="18" t="s">
        <v>340</v>
      </c>
      <c r="D128" s="43">
        <v>45</v>
      </c>
      <c r="E128" s="43">
        <v>1971</v>
      </c>
      <c r="F128" s="43">
        <v>1906.15</v>
      </c>
      <c r="G128" s="43">
        <v>1906.15</v>
      </c>
      <c r="H128" s="101">
        <v>5.458</v>
      </c>
      <c r="I128" s="101">
        <f t="shared" si="70"/>
        <v>5.458</v>
      </c>
      <c r="J128" s="82">
        <v>3.31</v>
      </c>
      <c r="K128" s="82">
        <f t="shared" si="71"/>
        <v>3.0610000000000004</v>
      </c>
      <c r="L128" s="82">
        <f t="shared" si="72"/>
        <v>2.78101</v>
      </c>
      <c r="M128" s="82">
        <v>47</v>
      </c>
      <c r="N128" s="101">
        <f t="shared" si="73"/>
        <v>2.397</v>
      </c>
      <c r="O128" s="82">
        <v>52.49</v>
      </c>
      <c r="P128" s="101">
        <f t="shared" si="69"/>
        <v>2.67699</v>
      </c>
      <c r="Q128" s="101">
        <v>73.643</v>
      </c>
      <c r="R128" s="82">
        <f t="shared" si="74"/>
        <v>68.02222222222223</v>
      </c>
      <c r="S128" s="82">
        <f t="shared" si="75"/>
        <v>61.800222222222224</v>
      </c>
      <c r="T128" s="82">
        <f t="shared" si="76"/>
        <v>-0.5289899999999998</v>
      </c>
      <c r="U128" s="82">
        <f t="shared" si="77"/>
        <v>-0.2799900000000002</v>
      </c>
      <c r="V128" s="216">
        <f t="shared" si="78"/>
        <v>5.490000000000002</v>
      </c>
    </row>
    <row r="129" spans="1:22" ht="12.75">
      <c r="A129" s="272"/>
      <c r="B129" s="140">
        <v>122</v>
      </c>
      <c r="C129" s="18" t="s">
        <v>338</v>
      </c>
      <c r="D129" s="43">
        <v>50</v>
      </c>
      <c r="E129" s="43">
        <v>1978</v>
      </c>
      <c r="F129" s="43">
        <v>2609.35</v>
      </c>
      <c r="G129" s="43">
        <v>2609.35</v>
      </c>
      <c r="H129" s="101">
        <v>5.479</v>
      </c>
      <c r="I129" s="101">
        <f t="shared" si="70"/>
        <v>5.479</v>
      </c>
      <c r="J129" s="82">
        <v>3.68</v>
      </c>
      <c r="K129" s="82">
        <f t="shared" si="71"/>
        <v>2.011</v>
      </c>
      <c r="L129" s="82">
        <f t="shared" si="72"/>
        <v>2.2150000000000003</v>
      </c>
      <c r="M129" s="82">
        <v>68</v>
      </c>
      <c r="N129" s="101">
        <f t="shared" si="73"/>
        <v>3.468</v>
      </c>
      <c r="O129" s="82">
        <v>64</v>
      </c>
      <c r="P129" s="101">
        <f t="shared" si="69"/>
        <v>3.264</v>
      </c>
      <c r="Q129" s="101">
        <v>73.643</v>
      </c>
      <c r="R129" s="82">
        <f t="shared" si="74"/>
        <v>40.220000000000006</v>
      </c>
      <c r="S129" s="82">
        <f t="shared" si="75"/>
        <v>44.30000000000001</v>
      </c>
      <c r="T129" s="82">
        <f t="shared" si="76"/>
        <v>-1.4649999999999999</v>
      </c>
      <c r="U129" s="82">
        <f t="shared" si="77"/>
        <v>0.20400000000000018</v>
      </c>
      <c r="V129" s="216">
        <f t="shared" si="78"/>
        <v>-4</v>
      </c>
    </row>
    <row r="130" spans="1:22" ht="12.75">
      <c r="A130" s="272"/>
      <c r="B130" s="140">
        <v>123</v>
      </c>
      <c r="C130" s="107" t="s">
        <v>260</v>
      </c>
      <c r="D130" s="43">
        <v>22</v>
      </c>
      <c r="E130" s="117" t="s">
        <v>32</v>
      </c>
      <c r="F130" s="82">
        <v>1124.8</v>
      </c>
      <c r="G130" s="119">
        <f>F130/D130</f>
        <v>51.127272727272725</v>
      </c>
      <c r="H130" s="82">
        <f>J130+P130</f>
        <v>6.615003999999999</v>
      </c>
      <c r="I130" s="82">
        <f t="shared" si="70"/>
        <v>6.615003999999999</v>
      </c>
      <c r="J130" s="101">
        <v>4.292464</v>
      </c>
      <c r="K130" s="82">
        <f t="shared" si="71"/>
        <v>3.9630039999999993</v>
      </c>
      <c r="L130" s="82">
        <f t="shared" si="72"/>
        <v>4.292463999999999</v>
      </c>
      <c r="M130" s="82">
        <v>52</v>
      </c>
      <c r="N130" s="101">
        <f t="shared" si="73"/>
        <v>2.6519999999999997</v>
      </c>
      <c r="O130" s="101">
        <v>41.4</v>
      </c>
      <c r="P130" s="82">
        <f>O130*0.0561</f>
        <v>2.3225399999999996</v>
      </c>
      <c r="Q130" s="41">
        <f>J130*1000/D130</f>
        <v>195.112</v>
      </c>
      <c r="R130" s="41">
        <f t="shared" si="74"/>
        <v>180.13654545454543</v>
      </c>
      <c r="S130" s="41">
        <f t="shared" si="75"/>
        <v>195.11199999999997</v>
      </c>
      <c r="T130" s="82">
        <f t="shared" si="76"/>
        <v>0</v>
      </c>
      <c r="U130" s="82">
        <f t="shared" si="77"/>
        <v>0.3294600000000001</v>
      </c>
      <c r="V130" s="216">
        <f t="shared" si="78"/>
        <v>-10.600000000000001</v>
      </c>
    </row>
    <row r="131" spans="1:22" ht="12.75">
      <c r="A131" s="272"/>
      <c r="B131" s="140">
        <v>124</v>
      </c>
      <c r="C131" s="107" t="s">
        <v>261</v>
      </c>
      <c r="D131" s="43">
        <v>22</v>
      </c>
      <c r="E131" s="117" t="s">
        <v>32</v>
      </c>
      <c r="F131" s="82">
        <v>1206.54</v>
      </c>
      <c r="G131" s="119">
        <f>F131/D131</f>
        <v>54.842727272727274</v>
      </c>
      <c r="H131" s="82">
        <f>J131+P131</f>
        <v>6.2209959999999995</v>
      </c>
      <c r="I131" s="82">
        <f t="shared" si="70"/>
        <v>6.2209959999999995</v>
      </c>
      <c r="J131" s="101">
        <v>4.909939</v>
      </c>
      <c r="K131" s="82">
        <f t="shared" si="71"/>
        <v>4.384995999999999</v>
      </c>
      <c r="L131" s="82">
        <f t="shared" si="72"/>
        <v>4.909939</v>
      </c>
      <c r="M131" s="82">
        <v>36</v>
      </c>
      <c r="N131" s="101">
        <f t="shared" si="73"/>
        <v>1.8359999999999999</v>
      </c>
      <c r="O131" s="101">
        <v>23.37</v>
      </c>
      <c r="P131" s="82">
        <f>O131*0.0561</f>
        <v>1.311057</v>
      </c>
      <c r="Q131" s="41">
        <f>J131*1000/D131</f>
        <v>223.17904545454542</v>
      </c>
      <c r="R131" s="41">
        <f t="shared" si="74"/>
        <v>199.31799999999996</v>
      </c>
      <c r="S131" s="41">
        <f t="shared" si="75"/>
        <v>223.17904545454542</v>
      </c>
      <c r="T131" s="82">
        <f t="shared" si="76"/>
        <v>0</v>
      </c>
      <c r="U131" s="82">
        <f t="shared" si="77"/>
        <v>0.5249429999999999</v>
      </c>
      <c r="V131" s="216">
        <f t="shared" si="78"/>
        <v>-12.629999999999999</v>
      </c>
    </row>
    <row r="132" spans="1:22" ht="12.75">
      <c r="A132" s="272"/>
      <c r="B132" s="140">
        <v>125</v>
      </c>
      <c r="C132" s="107" t="s">
        <v>262</v>
      </c>
      <c r="D132" s="43">
        <v>22</v>
      </c>
      <c r="E132" s="117" t="s">
        <v>32</v>
      </c>
      <c r="F132" s="82">
        <v>1081.63</v>
      </c>
      <c r="G132" s="119">
        <f>F132/D132</f>
        <v>49.165000000000006</v>
      </c>
      <c r="H132" s="82">
        <f>J132+P132</f>
        <v>5.166599</v>
      </c>
      <c r="I132" s="82">
        <f t="shared" si="70"/>
        <v>5.166599</v>
      </c>
      <c r="J132" s="101">
        <v>3.731</v>
      </c>
      <c r="K132" s="82">
        <f t="shared" si="71"/>
        <v>3.534599</v>
      </c>
      <c r="L132" s="82">
        <f t="shared" si="72"/>
        <v>3.731</v>
      </c>
      <c r="M132" s="82">
        <v>32</v>
      </c>
      <c r="N132" s="101">
        <f t="shared" si="73"/>
        <v>1.632</v>
      </c>
      <c r="O132" s="101">
        <v>25.59</v>
      </c>
      <c r="P132" s="82">
        <f>O132*0.0561</f>
        <v>1.4355989999999998</v>
      </c>
      <c r="Q132" s="41">
        <f>J132*1000/D132</f>
        <v>169.5909090909091</v>
      </c>
      <c r="R132" s="41">
        <f t="shared" si="74"/>
        <v>160.6635909090909</v>
      </c>
      <c r="S132" s="41">
        <f t="shared" si="75"/>
        <v>169.5909090909091</v>
      </c>
      <c r="T132" s="82">
        <f t="shared" si="76"/>
        <v>0</v>
      </c>
      <c r="U132" s="82">
        <f t="shared" si="77"/>
        <v>0.19640100000000005</v>
      </c>
      <c r="V132" s="216">
        <f t="shared" si="78"/>
        <v>-6.41</v>
      </c>
    </row>
    <row r="133" spans="1:22" ht="12.75">
      <c r="A133" s="272"/>
      <c r="B133" s="140">
        <v>126</v>
      </c>
      <c r="C133" s="217" t="s">
        <v>99</v>
      </c>
      <c r="D133" s="118">
        <v>4</v>
      </c>
      <c r="E133" s="118"/>
      <c r="F133" s="118">
        <v>296.57</v>
      </c>
      <c r="G133" s="118">
        <v>216.46</v>
      </c>
      <c r="H133" s="82">
        <v>0.7</v>
      </c>
      <c r="I133" s="82">
        <v>0.7</v>
      </c>
      <c r="J133" s="105">
        <f>D133*160/1000</f>
        <v>0.64</v>
      </c>
      <c r="K133" s="218">
        <f t="shared" si="71"/>
        <v>0.496</v>
      </c>
      <c r="L133" s="41">
        <f t="shared" si="72"/>
        <v>0.6392</v>
      </c>
      <c r="M133" s="108">
        <v>4</v>
      </c>
      <c r="N133" s="101">
        <f t="shared" si="73"/>
        <v>0.204</v>
      </c>
      <c r="O133" s="41">
        <v>1</v>
      </c>
      <c r="P133" s="41">
        <f>O133*60.8/1000</f>
        <v>0.0608</v>
      </c>
      <c r="Q133" s="41">
        <f>J133*1000/D133</f>
        <v>160</v>
      </c>
      <c r="R133" s="41">
        <f t="shared" si="74"/>
        <v>124</v>
      </c>
      <c r="S133" s="41">
        <f t="shared" si="75"/>
        <v>159.8</v>
      </c>
      <c r="T133" s="101">
        <f t="shared" si="76"/>
        <v>-0.0008000000000000229</v>
      </c>
      <c r="U133" s="101">
        <f t="shared" si="77"/>
        <v>0.1432</v>
      </c>
      <c r="V133" s="216">
        <f t="shared" si="78"/>
        <v>-3</v>
      </c>
    </row>
    <row r="134" spans="1:22" ht="12.75">
      <c r="A134" s="272"/>
      <c r="B134" s="140">
        <v>127</v>
      </c>
      <c r="C134" s="18" t="s">
        <v>335</v>
      </c>
      <c r="D134" s="43">
        <v>11</v>
      </c>
      <c r="E134" s="43">
        <v>1962</v>
      </c>
      <c r="F134" s="43">
        <v>538.06</v>
      </c>
      <c r="G134" s="43">
        <v>538.06</v>
      </c>
      <c r="H134" s="101">
        <v>1.153</v>
      </c>
      <c r="I134" s="101">
        <f>H134</f>
        <v>1.153</v>
      </c>
      <c r="J134" s="82">
        <v>0.81</v>
      </c>
      <c r="K134" s="82">
        <f t="shared" si="71"/>
        <v>0.6940000000000001</v>
      </c>
      <c r="L134" s="82">
        <f t="shared" si="72"/>
        <v>0.6940000000000001</v>
      </c>
      <c r="M134" s="82">
        <v>9</v>
      </c>
      <c r="N134" s="101">
        <f aca="true" t="shared" si="79" ref="N134:N139">M134*0.051</f>
        <v>0.45899999999999996</v>
      </c>
      <c r="O134" s="82">
        <v>9</v>
      </c>
      <c r="P134" s="101">
        <f>O134*0.051</f>
        <v>0.45899999999999996</v>
      </c>
      <c r="Q134" s="101">
        <v>73.643</v>
      </c>
      <c r="R134" s="82">
        <f t="shared" si="74"/>
        <v>63.0909090909091</v>
      </c>
      <c r="S134" s="82">
        <f t="shared" si="75"/>
        <v>63.0909090909091</v>
      </c>
      <c r="T134" s="82">
        <f t="shared" si="76"/>
        <v>-0.11599999999999999</v>
      </c>
      <c r="U134" s="82">
        <f t="shared" si="77"/>
        <v>0</v>
      </c>
      <c r="V134" s="216">
        <f t="shared" si="78"/>
        <v>0</v>
      </c>
    </row>
    <row r="135" spans="1:22" ht="12.75">
      <c r="A135" s="272"/>
      <c r="B135" s="140">
        <v>128</v>
      </c>
      <c r="C135" s="18" t="s">
        <v>334</v>
      </c>
      <c r="D135" s="43">
        <v>12</v>
      </c>
      <c r="E135" s="43">
        <v>1960</v>
      </c>
      <c r="F135" s="43">
        <v>531.53</v>
      </c>
      <c r="G135" s="43">
        <v>531.53</v>
      </c>
      <c r="H135" s="101">
        <v>1.165</v>
      </c>
      <c r="I135" s="101">
        <f>H135</f>
        <v>1.165</v>
      </c>
      <c r="J135" s="82">
        <v>0.88</v>
      </c>
      <c r="K135" s="82">
        <f t="shared" si="71"/>
        <v>0.7570000000000001</v>
      </c>
      <c r="L135" s="82">
        <f t="shared" si="72"/>
        <v>0.7570000000000001</v>
      </c>
      <c r="M135" s="82">
        <v>8</v>
      </c>
      <c r="N135" s="101">
        <f t="shared" si="79"/>
        <v>0.408</v>
      </c>
      <c r="O135" s="82">
        <v>8</v>
      </c>
      <c r="P135" s="101">
        <f>O135*0.051</f>
        <v>0.408</v>
      </c>
      <c r="Q135" s="101">
        <v>73.643</v>
      </c>
      <c r="R135" s="82">
        <f t="shared" si="74"/>
        <v>63.08333333333334</v>
      </c>
      <c r="S135" s="82">
        <f t="shared" si="75"/>
        <v>63.08333333333334</v>
      </c>
      <c r="T135" s="82">
        <f t="shared" si="76"/>
        <v>-0.12299999999999989</v>
      </c>
      <c r="U135" s="82">
        <f t="shared" si="77"/>
        <v>0</v>
      </c>
      <c r="V135" s="216">
        <f t="shared" si="78"/>
        <v>0</v>
      </c>
    </row>
    <row r="136" spans="1:22" ht="12.75">
      <c r="A136" s="272"/>
      <c r="B136" s="140">
        <v>129</v>
      </c>
      <c r="C136" s="18" t="s">
        <v>183</v>
      </c>
      <c r="D136" s="43">
        <v>20</v>
      </c>
      <c r="E136" s="43">
        <v>1914</v>
      </c>
      <c r="F136" s="43">
        <v>1142.95</v>
      </c>
      <c r="G136" s="43">
        <v>1142.95</v>
      </c>
      <c r="H136" s="43">
        <v>4.57</v>
      </c>
      <c r="I136" s="101">
        <f>H136</f>
        <v>4.57</v>
      </c>
      <c r="J136" s="43">
        <v>0</v>
      </c>
      <c r="K136" s="219">
        <v>0</v>
      </c>
      <c r="L136" s="219">
        <v>0</v>
      </c>
      <c r="M136" s="43">
        <v>103</v>
      </c>
      <c r="N136" s="101">
        <f t="shared" si="79"/>
        <v>5.252999999999999</v>
      </c>
      <c r="O136" s="82">
        <v>43.560003725782416</v>
      </c>
      <c r="P136" s="43">
        <v>2.338301</v>
      </c>
      <c r="Q136" s="41">
        <f>J136*1000/D136</f>
        <v>0</v>
      </c>
      <c r="R136" s="220">
        <f t="shared" si="74"/>
        <v>0</v>
      </c>
      <c r="S136" s="220">
        <f t="shared" si="75"/>
        <v>0</v>
      </c>
      <c r="T136" s="101">
        <f t="shared" si="76"/>
        <v>0</v>
      </c>
      <c r="U136" s="101">
        <f t="shared" si="77"/>
        <v>2.9146989999999993</v>
      </c>
      <c r="V136" s="216">
        <f t="shared" si="78"/>
        <v>-59.439996274217584</v>
      </c>
    </row>
    <row r="137" spans="1:22" ht="12.75">
      <c r="A137" s="273" t="s">
        <v>224</v>
      </c>
      <c r="B137" s="142">
        <v>1</v>
      </c>
      <c r="C137" s="84" t="s">
        <v>33</v>
      </c>
      <c r="D137" s="85">
        <v>28</v>
      </c>
      <c r="E137" s="85">
        <v>1974</v>
      </c>
      <c r="F137" s="85">
        <v>1391</v>
      </c>
      <c r="G137" s="85">
        <v>1391</v>
      </c>
      <c r="H137" s="83">
        <v>6.4</v>
      </c>
      <c r="I137" s="86">
        <v>6.4</v>
      </c>
      <c r="J137" s="86">
        <v>4.48</v>
      </c>
      <c r="K137" s="86">
        <v>4.8</v>
      </c>
      <c r="L137" s="86">
        <v>4.41</v>
      </c>
      <c r="M137" s="83">
        <v>31</v>
      </c>
      <c r="N137" s="89">
        <f t="shared" si="79"/>
        <v>1.581</v>
      </c>
      <c r="O137" s="86">
        <v>39</v>
      </c>
      <c r="P137" s="86">
        <f>O137*0.051</f>
        <v>1.9889999999999999</v>
      </c>
      <c r="Q137" s="83">
        <f>J137*1000/D137</f>
        <v>160</v>
      </c>
      <c r="R137" s="83">
        <f t="shared" si="74"/>
        <v>171.42857142857142</v>
      </c>
      <c r="S137" s="83">
        <f>L137*1000/D137</f>
        <v>157.5</v>
      </c>
      <c r="T137" s="86">
        <f>L137-J137</f>
        <v>-0.07000000000000028</v>
      </c>
      <c r="U137" s="86">
        <f>N137-P137</f>
        <v>-0.4079999999999999</v>
      </c>
      <c r="V137" s="224">
        <f>O137-M137</f>
        <v>8</v>
      </c>
    </row>
    <row r="138" spans="1:22" ht="12.75">
      <c r="A138" s="274"/>
      <c r="B138" s="141">
        <v>2</v>
      </c>
      <c r="C138" s="127" t="s">
        <v>79</v>
      </c>
      <c r="D138" s="128">
        <v>40</v>
      </c>
      <c r="E138" s="128"/>
      <c r="F138" s="225">
        <v>2256.03</v>
      </c>
      <c r="G138" s="225">
        <v>2256.03</v>
      </c>
      <c r="H138" s="86">
        <v>9.5</v>
      </c>
      <c r="I138" s="86">
        <v>9.5</v>
      </c>
      <c r="J138" s="87">
        <f>D138*160/1000</f>
        <v>6.4</v>
      </c>
      <c r="K138" s="189">
        <f>I138-N138</f>
        <v>6.542</v>
      </c>
      <c r="L138" s="83">
        <f>I138-P138</f>
        <v>6.9311300000000005</v>
      </c>
      <c r="M138" s="88">
        <v>58</v>
      </c>
      <c r="N138" s="89">
        <f t="shared" si="79"/>
        <v>2.9579999999999997</v>
      </c>
      <c r="O138" s="83">
        <v>50.37</v>
      </c>
      <c r="P138" s="86">
        <f>O138*0.051</f>
        <v>2.5688699999999995</v>
      </c>
      <c r="Q138" s="83">
        <f>J138*1000/D138</f>
        <v>160</v>
      </c>
      <c r="R138" s="83">
        <f t="shared" si="74"/>
        <v>163.55</v>
      </c>
      <c r="S138" s="83">
        <f>L138*1000/D138</f>
        <v>173.27825</v>
      </c>
      <c r="T138" s="89">
        <f>L138-J138</f>
        <v>0.5311300000000001</v>
      </c>
      <c r="U138" s="89">
        <f>N138-P138</f>
        <v>0.3891300000000002</v>
      </c>
      <c r="V138" s="204">
        <f>O138-M138</f>
        <v>-7.630000000000003</v>
      </c>
    </row>
    <row r="139" spans="1:22" ht="12.75">
      <c r="A139" s="274"/>
      <c r="B139" s="141">
        <v>3</v>
      </c>
      <c r="C139" s="15" t="s">
        <v>236</v>
      </c>
      <c r="D139" s="53">
        <v>75</v>
      </c>
      <c r="E139" s="53" t="s">
        <v>105</v>
      </c>
      <c r="F139" s="53">
        <v>3977.54</v>
      </c>
      <c r="G139" s="53">
        <v>3977.54</v>
      </c>
      <c r="H139" s="54">
        <v>18.412</v>
      </c>
      <c r="I139" s="55">
        <f>H139</f>
        <v>18.412</v>
      </c>
      <c r="J139" s="55">
        <v>10.8</v>
      </c>
      <c r="K139" s="55">
        <f>I139-N139</f>
        <v>12.036999999999999</v>
      </c>
      <c r="L139" s="55">
        <f>I139-P139</f>
        <v>9.57166</v>
      </c>
      <c r="M139" s="24">
        <v>125</v>
      </c>
      <c r="N139" s="54">
        <f t="shared" si="79"/>
        <v>6.375</v>
      </c>
      <c r="O139" s="24">
        <v>173.34</v>
      </c>
      <c r="P139" s="55">
        <f>O139*0.051</f>
        <v>8.84034</v>
      </c>
      <c r="Q139" s="24">
        <f>J139*1000/D139</f>
        <v>144</v>
      </c>
      <c r="R139" s="24">
        <f t="shared" si="74"/>
        <v>160.4933333333333</v>
      </c>
      <c r="S139" s="24">
        <f>L139*1000/D139</f>
        <v>127.62213333333334</v>
      </c>
      <c r="T139" s="55">
        <f>L139-J139</f>
        <v>-1.228340000000001</v>
      </c>
      <c r="U139" s="55">
        <f>N139-P139</f>
        <v>-2.4653399999999994</v>
      </c>
      <c r="V139" s="166">
        <f>O139-M139</f>
        <v>48.34</v>
      </c>
    </row>
    <row r="140" spans="1:22" ht="12.75">
      <c r="A140" s="274"/>
      <c r="B140" s="141">
        <v>4</v>
      </c>
      <c r="C140" s="19" t="s">
        <v>50</v>
      </c>
      <c r="D140" s="53">
        <v>45</v>
      </c>
      <c r="E140" s="53">
        <v>1967</v>
      </c>
      <c r="F140" s="53">
        <v>2460</v>
      </c>
      <c r="G140" s="53">
        <v>2460</v>
      </c>
      <c r="H140" s="54">
        <v>12.65</v>
      </c>
      <c r="I140" s="54">
        <v>12.65</v>
      </c>
      <c r="J140" s="54">
        <v>6.32</v>
      </c>
      <c r="K140" s="54">
        <v>6.734000000000001</v>
      </c>
      <c r="L140" s="54">
        <v>5.790500000000001</v>
      </c>
      <c r="M140" s="54">
        <v>116</v>
      </c>
      <c r="N140" s="54">
        <v>5.9159999999999995</v>
      </c>
      <c r="O140" s="54">
        <v>134.5</v>
      </c>
      <c r="P140" s="54">
        <v>6.8595</v>
      </c>
      <c r="Q140" s="55">
        <v>140.44444444444446</v>
      </c>
      <c r="R140" s="54">
        <v>149.64444444444447</v>
      </c>
      <c r="S140" s="54">
        <v>128.67777777777778</v>
      </c>
      <c r="T140" s="54">
        <v>-0.5294999999999996</v>
      </c>
      <c r="U140" s="54">
        <v>-0.9435000000000002</v>
      </c>
      <c r="V140" s="166">
        <v>18.5</v>
      </c>
    </row>
    <row r="141" spans="1:22" ht="12.75">
      <c r="A141" s="274"/>
      <c r="B141" s="141">
        <v>5</v>
      </c>
      <c r="C141" s="19" t="s">
        <v>52</v>
      </c>
      <c r="D141" s="53">
        <v>71</v>
      </c>
      <c r="E141" s="53">
        <v>1985</v>
      </c>
      <c r="F141" s="53">
        <v>2194</v>
      </c>
      <c r="G141" s="53">
        <v>2194</v>
      </c>
      <c r="H141" s="54">
        <v>17.49</v>
      </c>
      <c r="I141" s="54">
        <v>17.49</v>
      </c>
      <c r="J141" s="54">
        <v>11.36</v>
      </c>
      <c r="K141" s="54">
        <v>11.471999999999998</v>
      </c>
      <c r="L141" s="54">
        <v>12.323699999999999</v>
      </c>
      <c r="M141" s="54">
        <v>118</v>
      </c>
      <c r="N141" s="54">
        <v>6.018</v>
      </c>
      <c r="O141" s="54">
        <v>101.3</v>
      </c>
      <c r="P141" s="54">
        <v>5.1663</v>
      </c>
      <c r="Q141" s="55">
        <v>160</v>
      </c>
      <c r="R141" s="54">
        <v>161.57746478873236</v>
      </c>
      <c r="S141" s="54">
        <v>173.5732394366197</v>
      </c>
      <c r="T141" s="54">
        <v>0.9636999999999993</v>
      </c>
      <c r="U141" s="54">
        <v>0.8517000000000001</v>
      </c>
      <c r="V141" s="166">
        <v>-16.700000000000003</v>
      </c>
    </row>
    <row r="142" spans="1:22" ht="12.75">
      <c r="A142" s="274"/>
      <c r="B142" s="141">
        <v>6</v>
      </c>
      <c r="C142" s="186" t="s">
        <v>84</v>
      </c>
      <c r="D142" s="187">
        <v>40</v>
      </c>
      <c r="E142" s="187"/>
      <c r="F142" s="188">
        <v>2271.99</v>
      </c>
      <c r="G142" s="188">
        <v>2271.99</v>
      </c>
      <c r="H142" s="86">
        <v>9.2</v>
      </c>
      <c r="I142" s="86">
        <v>9.2</v>
      </c>
      <c r="J142" s="87">
        <f>D142*160/1000</f>
        <v>6.4</v>
      </c>
      <c r="K142" s="189">
        <f aca="true" t="shared" si="80" ref="K142:K148">I142-N142</f>
        <v>6.853999999999999</v>
      </c>
      <c r="L142" s="83">
        <f>I142-P142</f>
        <v>6.6220799999999995</v>
      </c>
      <c r="M142" s="88">
        <v>46</v>
      </c>
      <c r="N142" s="89">
        <f>M142*51/1000</f>
        <v>2.346</v>
      </c>
      <c r="O142" s="83">
        <v>42.4</v>
      </c>
      <c r="P142" s="83">
        <f>O142*60.8/1000</f>
        <v>2.5779199999999998</v>
      </c>
      <c r="Q142" s="83">
        <f>J142*1000/D142</f>
        <v>160</v>
      </c>
      <c r="R142" s="83">
        <f>K142*1000/D142</f>
        <v>171.34999999999997</v>
      </c>
      <c r="S142" s="83">
        <f>L142*1000/D142</f>
        <v>165.552</v>
      </c>
      <c r="T142" s="89">
        <f>L142-J142</f>
        <v>0.22207999999999917</v>
      </c>
      <c r="U142" s="89">
        <f>N142-P142</f>
        <v>-0.23191999999999968</v>
      </c>
      <c r="V142" s="204">
        <f>O142-M142</f>
        <v>-3.6000000000000014</v>
      </c>
    </row>
    <row r="143" spans="1:22" ht="12.75">
      <c r="A143" s="274"/>
      <c r="B143" s="141">
        <v>7</v>
      </c>
      <c r="C143" s="186" t="s">
        <v>87</v>
      </c>
      <c r="D143" s="187">
        <v>40</v>
      </c>
      <c r="E143" s="187"/>
      <c r="F143" s="188">
        <v>2289.49</v>
      </c>
      <c r="G143" s="188">
        <v>2289.49</v>
      </c>
      <c r="H143" s="86">
        <v>10.3</v>
      </c>
      <c r="I143" s="86">
        <v>10.3</v>
      </c>
      <c r="J143" s="87">
        <f>D143*160/1000</f>
        <v>6.4</v>
      </c>
      <c r="K143" s="189">
        <f t="shared" si="80"/>
        <v>6.934000000000001</v>
      </c>
      <c r="L143" s="83">
        <f>I143-P143</f>
        <v>6.6511488000000005</v>
      </c>
      <c r="M143" s="88">
        <v>66</v>
      </c>
      <c r="N143" s="89">
        <f>M143*51/1000</f>
        <v>3.366</v>
      </c>
      <c r="O143" s="83">
        <v>60.014</v>
      </c>
      <c r="P143" s="83">
        <f>O143*60.8/1000</f>
        <v>3.6488512</v>
      </c>
      <c r="Q143" s="83">
        <f>J143*1000/D143</f>
        <v>160</v>
      </c>
      <c r="R143" s="83">
        <f>K143*1000/D143</f>
        <v>173.35000000000002</v>
      </c>
      <c r="S143" s="83">
        <f>L143*1000/D143</f>
        <v>166.27872000000002</v>
      </c>
      <c r="T143" s="89">
        <f>L143-J143</f>
        <v>0.25114880000000017</v>
      </c>
      <c r="U143" s="89">
        <f>N143-P143</f>
        <v>-0.2828512000000001</v>
      </c>
      <c r="V143" s="204">
        <f>O143-M143</f>
        <v>-5.985999999999997</v>
      </c>
    </row>
    <row r="144" spans="1:22" ht="12.75">
      <c r="A144" s="274"/>
      <c r="B144" s="141">
        <v>8</v>
      </c>
      <c r="C144" s="186" t="s">
        <v>89</v>
      </c>
      <c r="D144" s="187">
        <v>40</v>
      </c>
      <c r="E144" s="187"/>
      <c r="F144" s="188">
        <v>2269.75</v>
      </c>
      <c r="G144" s="187">
        <v>2190.15</v>
      </c>
      <c r="H144" s="86">
        <v>10.11</v>
      </c>
      <c r="I144" s="86">
        <v>10.11</v>
      </c>
      <c r="J144" s="87">
        <f>D144*160/1000</f>
        <v>6.4</v>
      </c>
      <c r="K144" s="189">
        <f t="shared" si="80"/>
        <v>7.049999999999999</v>
      </c>
      <c r="L144" s="83">
        <f>I144-P144</f>
        <v>7.388591999999999</v>
      </c>
      <c r="M144" s="88">
        <v>60</v>
      </c>
      <c r="N144" s="89">
        <f>M144*51/1000</f>
        <v>3.06</v>
      </c>
      <c r="O144" s="83">
        <v>44.76</v>
      </c>
      <c r="P144" s="83">
        <f>O144*60.8/1000</f>
        <v>2.721408</v>
      </c>
      <c r="Q144" s="83">
        <f>J144*1000/D144</f>
        <v>160</v>
      </c>
      <c r="R144" s="83">
        <f>K144*1000/D144</f>
        <v>176.24999999999997</v>
      </c>
      <c r="S144" s="83">
        <f>L144*1000/D144</f>
        <v>184.71479999999997</v>
      </c>
      <c r="T144" s="89">
        <f>L144-J144</f>
        <v>0.9885919999999988</v>
      </c>
      <c r="U144" s="89">
        <f>N144-P144</f>
        <v>0.3385920000000002</v>
      </c>
      <c r="V144" s="204">
        <f>O144-M144</f>
        <v>-15.240000000000002</v>
      </c>
    </row>
    <row r="145" spans="1:22" ht="12.75">
      <c r="A145" s="274"/>
      <c r="B145" s="141">
        <v>9</v>
      </c>
      <c r="C145" s="84" t="s">
        <v>151</v>
      </c>
      <c r="D145" s="85">
        <v>30</v>
      </c>
      <c r="E145" s="85">
        <v>1985</v>
      </c>
      <c r="F145" s="85">
        <v>1555.7</v>
      </c>
      <c r="G145" s="85">
        <v>1555.7</v>
      </c>
      <c r="H145" s="83">
        <v>8.4</v>
      </c>
      <c r="I145" s="89">
        <v>8.4</v>
      </c>
      <c r="J145" s="89">
        <v>4.8</v>
      </c>
      <c r="K145" s="190">
        <f t="shared" si="80"/>
        <v>4.881</v>
      </c>
      <c r="L145" s="190">
        <f>I145-P145</f>
        <v>4.83</v>
      </c>
      <c r="M145" s="83">
        <v>69</v>
      </c>
      <c r="N145" s="89">
        <v>3.519</v>
      </c>
      <c r="O145" s="83">
        <v>70</v>
      </c>
      <c r="P145" s="89">
        <v>3.57</v>
      </c>
      <c r="Q145" s="89">
        <f>J145/D145*1000</f>
        <v>160</v>
      </c>
      <c r="R145" s="191">
        <f>K145/D145*1000</f>
        <v>162.70000000000002</v>
      </c>
      <c r="S145" s="89">
        <f>L145/D145*1000</f>
        <v>161</v>
      </c>
      <c r="T145" s="190">
        <f>L145-J145</f>
        <v>0.03000000000000025</v>
      </c>
      <c r="U145" s="89">
        <f>N145-P145</f>
        <v>-0.05099999999999971</v>
      </c>
      <c r="V145" s="204">
        <f>O145-M145</f>
        <v>1</v>
      </c>
    </row>
    <row r="146" spans="1:22" ht="12.75">
      <c r="A146" s="274"/>
      <c r="B146" s="141">
        <v>10</v>
      </c>
      <c r="C146" s="84" t="s">
        <v>153</v>
      </c>
      <c r="D146" s="85">
        <v>40</v>
      </c>
      <c r="E146" s="85">
        <v>1973</v>
      </c>
      <c r="F146" s="85">
        <v>2567.4</v>
      </c>
      <c r="G146" s="85">
        <v>2567.4</v>
      </c>
      <c r="H146" s="83">
        <v>10.8</v>
      </c>
      <c r="I146" s="83">
        <v>10.8</v>
      </c>
      <c r="J146" s="89">
        <v>6.4</v>
      </c>
      <c r="K146" s="190">
        <f t="shared" si="80"/>
        <v>6.6690000000000005</v>
      </c>
      <c r="L146" s="190">
        <f>I146-P146</f>
        <v>7.434000000000001</v>
      </c>
      <c r="M146" s="83">
        <v>81</v>
      </c>
      <c r="N146" s="89">
        <v>4.131</v>
      </c>
      <c r="O146" s="83">
        <v>66</v>
      </c>
      <c r="P146" s="89">
        <v>3.366</v>
      </c>
      <c r="Q146" s="89">
        <f>J146/D146*1000</f>
        <v>160</v>
      </c>
      <c r="R146" s="191">
        <f>K146/D146*1000</f>
        <v>166.72500000000002</v>
      </c>
      <c r="S146" s="89">
        <f>L146/D146*1000</f>
        <v>185.85000000000002</v>
      </c>
      <c r="T146" s="190">
        <f>L146-J146</f>
        <v>1.0340000000000007</v>
      </c>
      <c r="U146" s="89">
        <f>N146-P146</f>
        <v>0.7650000000000001</v>
      </c>
      <c r="V146" s="204">
        <f>O146-M146</f>
        <v>-15</v>
      </c>
    </row>
    <row r="147" spans="1:22" ht="12.75">
      <c r="A147" s="274"/>
      <c r="B147" s="141">
        <v>11</v>
      </c>
      <c r="C147" s="15" t="s">
        <v>307</v>
      </c>
      <c r="D147" s="53">
        <v>22</v>
      </c>
      <c r="E147" s="53" t="s">
        <v>105</v>
      </c>
      <c r="F147" s="53">
        <v>1205.61</v>
      </c>
      <c r="G147" s="53">
        <v>1205.61</v>
      </c>
      <c r="H147" s="54">
        <v>5.588</v>
      </c>
      <c r="I147" s="55">
        <f>H147</f>
        <v>5.588</v>
      </c>
      <c r="J147" s="54">
        <v>3.52</v>
      </c>
      <c r="K147" s="55">
        <f t="shared" si="80"/>
        <v>3.7520000000000002</v>
      </c>
      <c r="L147" s="55">
        <f aca="true" t="shared" si="81" ref="L147:L154">I147-P147</f>
        <v>3.5255600000000005</v>
      </c>
      <c r="M147" s="55">
        <v>36</v>
      </c>
      <c r="N147" s="54">
        <f>M147*0.051</f>
        <v>1.8359999999999999</v>
      </c>
      <c r="O147" s="55">
        <v>40.44</v>
      </c>
      <c r="P147" s="55">
        <f>O147*0.051</f>
        <v>2.0624399999999996</v>
      </c>
      <c r="Q147" s="24">
        <f>J147*1000/D147</f>
        <v>160</v>
      </c>
      <c r="R147" s="24">
        <f>K147*1000/D147</f>
        <v>170.54545454545453</v>
      </c>
      <c r="S147" s="24">
        <f>L147*1000/D147</f>
        <v>160.2527272727273</v>
      </c>
      <c r="T147" s="55">
        <f aca="true" t="shared" si="82" ref="T147:T154">L147-J147</f>
        <v>0.0055600000000004535</v>
      </c>
      <c r="U147" s="55">
        <f aca="true" t="shared" si="83" ref="U147:U154">N147-P147</f>
        <v>-0.22643999999999975</v>
      </c>
      <c r="V147" s="166">
        <f aca="true" t="shared" si="84" ref="V147:V154">O147-M147</f>
        <v>4.439999999999998</v>
      </c>
    </row>
    <row r="148" spans="1:22" ht="12.75">
      <c r="A148" s="274"/>
      <c r="B148" s="141">
        <v>12</v>
      </c>
      <c r="C148" s="15" t="s">
        <v>388</v>
      </c>
      <c r="D148" s="53">
        <v>28</v>
      </c>
      <c r="E148" s="53">
        <v>1987</v>
      </c>
      <c r="F148" s="53">
        <v>1110.13</v>
      </c>
      <c r="G148" s="53">
        <v>1110.13</v>
      </c>
      <c r="H148" s="55">
        <v>6</v>
      </c>
      <c r="I148" s="55">
        <f>H148</f>
        <v>6</v>
      </c>
      <c r="J148" s="55">
        <v>3.52</v>
      </c>
      <c r="K148" s="55">
        <f t="shared" si="80"/>
        <v>3.603</v>
      </c>
      <c r="L148" s="55">
        <f t="shared" si="81"/>
        <v>4.164</v>
      </c>
      <c r="M148" s="24">
        <v>47</v>
      </c>
      <c r="N148" s="54">
        <f>M148*0.051</f>
        <v>2.397</v>
      </c>
      <c r="O148" s="24">
        <v>36</v>
      </c>
      <c r="P148" s="55">
        <f>O148*0.051</f>
        <v>1.8359999999999999</v>
      </c>
      <c r="Q148" s="24">
        <f>J148*1000/D148</f>
        <v>125.71428571428571</v>
      </c>
      <c r="R148" s="24">
        <f>K148*1000/D148</f>
        <v>128.67857142857142</v>
      </c>
      <c r="S148" s="24">
        <f>L148*1000/D148</f>
        <v>148.71428571428572</v>
      </c>
      <c r="T148" s="55">
        <f t="shared" si="82"/>
        <v>0.6439999999999997</v>
      </c>
      <c r="U148" s="55">
        <f t="shared" si="83"/>
        <v>0.5609999999999999</v>
      </c>
      <c r="V148" s="166">
        <f t="shared" si="84"/>
        <v>-11</v>
      </c>
    </row>
    <row r="149" spans="1:22" ht="12.75">
      <c r="A149" s="274"/>
      <c r="B149" s="141">
        <v>13</v>
      </c>
      <c r="C149" s="15" t="s">
        <v>394</v>
      </c>
      <c r="D149" s="53">
        <v>22</v>
      </c>
      <c r="E149" s="53">
        <v>1983</v>
      </c>
      <c r="F149" s="53">
        <v>1072.94</v>
      </c>
      <c r="G149" s="53">
        <v>1072.94</v>
      </c>
      <c r="H149" s="55">
        <v>5.07</v>
      </c>
      <c r="I149" s="55">
        <f>H149</f>
        <v>5.07</v>
      </c>
      <c r="J149" s="55">
        <v>3.36</v>
      </c>
      <c r="K149" s="55">
        <f aca="true" t="shared" si="85" ref="K149:K154">I149-N149</f>
        <v>3.591</v>
      </c>
      <c r="L149" s="55">
        <f t="shared" si="81"/>
        <v>3.9480000000000004</v>
      </c>
      <c r="M149" s="24">
        <v>29</v>
      </c>
      <c r="N149" s="54">
        <f aca="true" t="shared" si="86" ref="N149:N154">M149*0.051</f>
        <v>1.4789999999999999</v>
      </c>
      <c r="O149" s="24">
        <v>22</v>
      </c>
      <c r="P149" s="55">
        <f>O149*0.051</f>
        <v>1.1219999999999999</v>
      </c>
      <c r="Q149" s="24">
        <f>J149*1000/D149</f>
        <v>152.72727272727272</v>
      </c>
      <c r="R149" s="24">
        <f>K149*1000/D149</f>
        <v>163.22727272727272</v>
      </c>
      <c r="S149" s="24">
        <f>L149*1000/D149</f>
        <v>179.45454545454547</v>
      </c>
      <c r="T149" s="55">
        <f t="shared" si="82"/>
        <v>0.5880000000000005</v>
      </c>
      <c r="U149" s="55">
        <f t="shared" si="83"/>
        <v>0.357</v>
      </c>
      <c r="V149" s="166">
        <f t="shared" si="84"/>
        <v>-7</v>
      </c>
    </row>
    <row r="150" spans="1:22" ht="12.75">
      <c r="A150" s="274"/>
      <c r="B150" s="141">
        <v>14</v>
      </c>
      <c r="C150" s="19" t="s">
        <v>208</v>
      </c>
      <c r="D150" s="53">
        <v>25</v>
      </c>
      <c r="E150" s="53">
        <v>1998</v>
      </c>
      <c r="F150" s="53">
        <v>1537.95</v>
      </c>
      <c r="G150" s="53">
        <v>1449.06</v>
      </c>
      <c r="H150" s="53">
        <v>7.958</v>
      </c>
      <c r="I150" s="54">
        <f>H150</f>
        <v>7.958</v>
      </c>
      <c r="J150" s="53">
        <v>4</v>
      </c>
      <c r="K150" s="167">
        <f t="shared" si="85"/>
        <v>4.235</v>
      </c>
      <c r="L150" s="167">
        <f t="shared" si="81"/>
        <v>4.03936</v>
      </c>
      <c r="M150" s="53">
        <v>73</v>
      </c>
      <c r="N150" s="54">
        <f t="shared" si="86"/>
        <v>3.723</v>
      </c>
      <c r="O150" s="55">
        <v>73</v>
      </c>
      <c r="P150" s="53">
        <v>3.91864</v>
      </c>
      <c r="Q150" s="24">
        <f>J150*1000/D150</f>
        <v>160</v>
      </c>
      <c r="R150" s="168">
        <f>K150*1000/D150</f>
        <v>169.4</v>
      </c>
      <c r="S150" s="168">
        <f>L150*1000/D150</f>
        <v>161.5744</v>
      </c>
      <c r="T150" s="54">
        <f t="shared" si="82"/>
        <v>0.039360000000000284</v>
      </c>
      <c r="U150" s="54">
        <f t="shared" si="83"/>
        <v>-0.19564000000000004</v>
      </c>
      <c r="V150" s="166">
        <f t="shared" si="84"/>
        <v>0</v>
      </c>
    </row>
    <row r="151" spans="1:22" ht="12.75">
      <c r="A151" s="274"/>
      <c r="B151" s="141">
        <v>15</v>
      </c>
      <c r="C151" s="19" t="s">
        <v>210</v>
      </c>
      <c r="D151" s="53">
        <v>50</v>
      </c>
      <c r="E151" s="53">
        <v>2000</v>
      </c>
      <c r="F151" s="53">
        <v>2639.32</v>
      </c>
      <c r="G151" s="53">
        <v>2639.32</v>
      </c>
      <c r="H151" s="53">
        <v>15.42</v>
      </c>
      <c r="I151" s="54">
        <f>H151</f>
        <v>15.42</v>
      </c>
      <c r="J151" s="53">
        <v>8</v>
      </c>
      <c r="K151" s="167">
        <f t="shared" si="85"/>
        <v>8.331</v>
      </c>
      <c r="L151" s="167">
        <f t="shared" si="81"/>
        <v>11.576512000000001</v>
      </c>
      <c r="M151" s="53">
        <v>139</v>
      </c>
      <c r="N151" s="54">
        <f t="shared" si="86"/>
        <v>7.0889999999999995</v>
      </c>
      <c r="O151" s="55">
        <v>71.6</v>
      </c>
      <c r="P151" s="53">
        <v>3.843488</v>
      </c>
      <c r="Q151" s="24">
        <f>J151*1000/D151</f>
        <v>160</v>
      </c>
      <c r="R151" s="168">
        <f>K151*1000/D151</f>
        <v>166.62</v>
      </c>
      <c r="S151" s="168">
        <f>L151*1000/D151</f>
        <v>231.53024000000002</v>
      </c>
      <c r="T151" s="54">
        <f t="shared" si="82"/>
        <v>3.576512000000001</v>
      </c>
      <c r="U151" s="54">
        <f t="shared" si="83"/>
        <v>3.2455119999999997</v>
      </c>
      <c r="V151" s="166">
        <f t="shared" si="84"/>
        <v>-67.4</v>
      </c>
    </row>
    <row r="152" spans="1:22" ht="12.75">
      <c r="A152" s="274"/>
      <c r="B152" s="141">
        <v>16</v>
      </c>
      <c r="C152" s="84" t="s">
        <v>62</v>
      </c>
      <c r="D152" s="85">
        <v>52</v>
      </c>
      <c r="E152" s="85">
        <v>1971</v>
      </c>
      <c r="F152" s="85">
        <v>2598</v>
      </c>
      <c r="G152" s="85">
        <v>2598</v>
      </c>
      <c r="H152" s="89">
        <v>14.53</v>
      </c>
      <c r="I152" s="89">
        <v>14.53</v>
      </c>
      <c r="J152" s="89">
        <v>8</v>
      </c>
      <c r="K152" s="89">
        <f t="shared" si="85"/>
        <v>8.155</v>
      </c>
      <c r="L152" s="89">
        <f t="shared" si="81"/>
        <v>9.1954</v>
      </c>
      <c r="M152" s="89">
        <v>125</v>
      </c>
      <c r="N152" s="89">
        <f t="shared" si="86"/>
        <v>6.375</v>
      </c>
      <c r="O152" s="89">
        <v>104.6</v>
      </c>
      <c r="P152" s="89">
        <f>O152*0.051</f>
        <v>5.334599999999999</v>
      </c>
      <c r="Q152" s="86">
        <f>J152/D152*1000</f>
        <v>153.84615384615387</v>
      </c>
      <c r="R152" s="89">
        <f>K152/D152*1000</f>
        <v>156.82692307692307</v>
      </c>
      <c r="S152" s="89">
        <f>L152/D152*1000</f>
        <v>176.83461538461538</v>
      </c>
      <c r="T152" s="89">
        <f t="shared" si="82"/>
        <v>1.1953999999999994</v>
      </c>
      <c r="U152" s="89">
        <f t="shared" si="83"/>
        <v>1.0404000000000009</v>
      </c>
      <c r="V152" s="204">
        <f t="shared" si="84"/>
        <v>-20.400000000000006</v>
      </c>
    </row>
    <row r="153" spans="1:22" ht="12.75">
      <c r="A153" s="274"/>
      <c r="B153" s="141">
        <v>17</v>
      </c>
      <c r="C153" s="84" t="s">
        <v>64</v>
      </c>
      <c r="D153" s="85">
        <v>46</v>
      </c>
      <c r="E153" s="85">
        <v>1978</v>
      </c>
      <c r="F153" s="85">
        <v>2185</v>
      </c>
      <c r="G153" s="85">
        <v>2185</v>
      </c>
      <c r="H153" s="89">
        <v>13.87</v>
      </c>
      <c r="I153" s="89">
        <v>13.87</v>
      </c>
      <c r="J153" s="89">
        <v>7.2</v>
      </c>
      <c r="K153" s="89">
        <f t="shared" si="85"/>
        <v>7.5969999999999995</v>
      </c>
      <c r="L153" s="89">
        <f t="shared" si="81"/>
        <v>9.570699999999999</v>
      </c>
      <c r="M153" s="89">
        <v>123</v>
      </c>
      <c r="N153" s="89">
        <f t="shared" si="86"/>
        <v>6.273</v>
      </c>
      <c r="O153" s="89">
        <v>84.3</v>
      </c>
      <c r="P153" s="89">
        <f>O153*0.051</f>
        <v>4.2993</v>
      </c>
      <c r="Q153" s="86">
        <f>J153/D153*1000</f>
        <v>156.52173913043478</v>
      </c>
      <c r="R153" s="89">
        <f>K153/D153*1000</f>
        <v>165.15217391304347</v>
      </c>
      <c r="S153" s="89">
        <f>L153/D153*1000</f>
        <v>208.0586956521739</v>
      </c>
      <c r="T153" s="89">
        <f t="shared" si="82"/>
        <v>2.3706999999999985</v>
      </c>
      <c r="U153" s="89">
        <f t="shared" si="83"/>
        <v>1.9737</v>
      </c>
      <c r="V153" s="204">
        <f t="shared" si="84"/>
        <v>-38.7</v>
      </c>
    </row>
    <row r="154" spans="1:22" ht="12.75">
      <c r="A154" s="274"/>
      <c r="B154" s="141">
        <v>18</v>
      </c>
      <c r="C154" s="123" t="s">
        <v>136</v>
      </c>
      <c r="D154" s="124">
        <v>24</v>
      </c>
      <c r="E154" s="124" t="s">
        <v>105</v>
      </c>
      <c r="F154" s="124">
        <v>884.66</v>
      </c>
      <c r="G154" s="124">
        <v>884.66</v>
      </c>
      <c r="H154" s="126">
        <v>5.39</v>
      </c>
      <c r="I154" s="126">
        <f>H154</f>
        <v>5.39</v>
      </c>
      <c r="J154" s="102">
        <v>3.69</v>
      </c>
      <c r="K154" s="126">
        <f t="shared" si="85"/>
        <v>3.8089999999999997</v>
      </c>
      <c r="L154" s="126">
        <f t="shared" si="81"/>
        <v>3.8946799999999997</v>
      </c>
      <c r="M154" s="126">
        <v>31</v>
      </c>
      <c r="N154" s="125">
        <f t="shared" si="86"/>
        <v>1.581</v>
      </c>
      <c r="O154" s="126">
        <v>29.32</v>
      </c>
      <c r="P154" s="126">
        <f>O154*0.051</f>
        <v>1.49532</v>
      </c>
      <c r="Q154" s="86">
        <f>J154/D154*1000</f>
        <v>153.75</v>
      </c>
      <c r="R154" s="89">
        <f>K154/D154*1000</f>
        <v>158.70833333333331</v>
      </c>
      <c r="S154" s="89">
        <f>L154/D154*1000</f>
        <v>162.27833333333334</v>
      </c>
      <c r="T154" s="126">
        <f t="shared" si="82"/>
        <v>0.20467999999999975</v>
      </c>
      <c r="U154" s="126">
        <f t="shared" si="83"/>
        <v>0.08567999999999998</v>
      </c>
      <c r="V154" s="226">
        <f t="shared" si="84"/>
        <v>-1.6799999999999997</v>
      </c>
    </row>
    <row r="155" spans="1:22" ht="12.75">
      <c r="A155" s="274"/>
      <c r="B155" s="141">
        <v>19</v>
      </c>
      <c r="C155" s="84" t="s">
        <v>157</v>
      </c>
      <c r="D155" s="85">
        <v>60</v>
      </c>
      <c r="E155" s="85">
        <v>1981</v>
      </c>
      <c r="F155" s="85">
        <v>3123.05</v>
      </c>
      <c r="G155" s="85">
        <v>3123.05</v>
      </c>
      <c r="H155" s="83">
        <v>16.5</v>
      </c>
      <c r="I155" s="83">
        <v>16.5</v>
      </c>
      <c r="J155" s="89">
        <v>9.6</v>
      </c>
      <c r="K155" s="190">
        <f>I155-N155</f>
        <v>10.023</v>
      </c>
      <c r="L155" s="190">
        <f>I155-P155</f>
        <v>11.043</v>
      </c>
      <c r="M155" s="83">
        <v>127</v>
      </c>
      <c r="N155" s="89">
        <v>6.477</v>
      </c>
      <c r="O155" s="83">
        <v>107</v>
      </c>
      <c r="P155" s="89">
        <v>5.457</v>
      </c>
      <c r="Q155" s="89">
        <f>J155/D155*1000</f>
        <v>160</v>
      </c>
      <c r="R155" s="191">
        <f>K155/D155*1000</f>
        <v>167.05</v>
      </c>
      <c r="S155" s="89">
        <f>L155/D155*1000</f>
        <v>184.04999999999998</v>
      </c>
      <c r="T155" s="190">
        <f>L155-J155</f>
        <v>1.4429999999999996</v>
      </c>
      <c r="U155" s="89">
        <f>N155-P155</f>
        <v>1.0200000000000005</v>
      </c>
      <c r="V155" s="204">
        <f>O155-M155</f>
        <v>-20</v>
      </c>
    </row>
    <row r="156" spans="1:22" ht="12.75">
      <c r="A156" s="274"/>
      <c r="B156" s="141">
        <v>20</v>
      </c>
      <c r="C156" s="84" t="s">
        <v>159</v>
      </c>
      <c r="D156" s="85">
        <v>85</v>
      </c>
      <c r="E156" s="85">
        <v>1970</v>
      </c>
      <c r="F156" s="85">
        <v>3839.76</v>
      </c>
      <c r="G156" s="85">
        <v>3839.76</v>
      </c>
      <c r="H156" s="83">
        <v>22.4</v>
      </c>
      <c r="I156" s="83">
        <v>22.4</v>
      </c>
      <c r="J156" s="89">
        <v>13.6</v>
      </c>
      <c r="K156" s="190">
        <f>I156-N156</f>
        <v>14.800999999999998</v>
      </c>
      <c r="L156" s="190">
        <f>I156-P156</f>
        <v>16.637</v>
      </c>
      <c r="M156" s="83">
        <v>149</v>
      </c>
      <c r="N156" s="89">
        <v>7.599</v>
      </c>
      <c r="O156" s="83">
        <v>113</v>
      </c>
      <c r="P156" s="89">
        <v>5.763</v>
      </c>
      <c r="Q156" s="89">
        <f>J156/D156*1000</f>
        <v>160</v>
      </c>
      <c r="R156" s="191">
        <f>K156/D156*1000</f>
        <v>174.12941176470588</v>
      </c>
      <c r="S156" s="89">
        <f>L156/D156*1000</f>
        <v>195.72941176470587</v>
      </c>
      <c r="T156" s="190">
        <f>L156-J156</f>
        <v>3.037000000000001</v>
      </c>
      <c r="U156" s="89">
        <f>N156-P156</f>
        <v>1.8360000000000003</v>
      </c>
      <c r="V156" s="204">
        <f>O156-M156</f>
        <v>-36</v>
      </c>
    </row>
    <row r="157" spans="1:22" ht="12.75">
      <c r="A157" s="274"/>
      <c r="B157" s="141">
        <v>21</v>
      </c>
      <c r="C157" s="127" t="s">
        <v>308</v>
      </c>
      <c r="D157" s="128">
        <v>24</v>
      </c>
      <c r="E157" s="128" t="s">
        <v>105</v>
      </c>
      <c r="F157" s="128">
        <v>903.24</v>
      </c>
      <c r="G157" s="128">
        <v>903.24</v>
      </c>
      <c r="H157" s="89">
        <v>5.84</v>
      </c>
      <c r="I157" s="86">
        <f aca="true" t="shared" si="87" ref="I157:I167">H157</f>
        <v>5.84</v>
      </c>
      <c r="J157" s="87">
        <v>3.92</v>
      </c>
      <c r="K157" s="86">
        <f aca="true" t="shared" si="88" ref="K157:K171">I157-N157</f>
        <v>4.004</v>
      </c>
      <c r="L157" s="86">
        <f aca="true" t="shared" si="89" ref="L157:L171">I157-P157</f>
        <v>4.667</v>
      </c>
      <c r="M157" s="86">
        <v>36</v>
      </c>
      <c r="N157" s="89">
        <f aca="true" t="shared" si="90" ref="N157:N168">M157*0.051</f>
        <v>1.8359999999999999</v>
      </c>
      <c r="O157" s="86">
        <v>23</v>
      </c>
      <c r="P157" s="86">
        <f>O157*0.051</f>
        <v>1.1729999999999998</v>
      </c>
      <c r="Q157" s="83">
        <f>J157*1000/D157</f>
        <v>163.33333333333334</v>
      </c>
      <c r="R157" s="83">
        <f aca="true" t="shared" si="91" ref="R157:R172">K157*1000/D157</f>
        <v>166.83333333333331</v>
      </c>
      <c r="S157" s="83">
        <f aca="true" t="shared" si="92" ref="S157:S172">L157*1000/D157</f>
        <v>194.45833333333334</v>
      </c>
      <c r="T157" s="86">
        <f aca="true" t="shared" si="93" ref="T157:T171">L157-J157</f>
        <v>0.7469999999999999</v>
      </c>
      <c r="U157" s="86">
        <f aca="true" t="shared" si="94" ref="U157:U171">N157-P157</f>
        <v>0.663</v>
      </c>
      <c r="V157" s="204">
        <f aca="true" t="shared" si="95" ref="V157:V171">O157-M157</f>
        <v>-13</v>
      </c>
    </row>
    <row r="158" spans="1:22" ht="12.75">
      <c r="A158" s="274"/>
      <c r="B158" s="141">
        <v>22</v>
      </c>
      <c r="C158" s="84" t="s">
        <v>173</v>
      </c>
      <c r="D158" s="85">
        <v>32</v>
      </c>
      <c r="E158" s="85">
        <v>1962</v>
      </c>
      <c r="F158" s="85">
        <v>1210</v>
      </c>
      <c r="G158" s="85">
        <v>1210</v>
      </c>
      <c r="H158" s="83">
        <v>6.924</v>
      </c>
      <c r="I158" s="86">
        <f t="shared" si="87"/>
        <v>6.924</v>
      </c>
      <c r="J158" s="83">
        <v>5.12</v>
      </c>
      <c r="K158" s="86">
        <f t="shared" si="88"/>
        <v>5.2410000000000005</v>
      </c>
      <c r="L158" s="86">
        <f t="shared" si="89"/>
        <v>5.598000000000001</v>
      </c>
      <c r="M158" s="83">
        <v>33</v>
      </c>
      <c r="N158" s="89">
        <f t="shared" si="90"/>
        <v>1.6829999999999998</v>
      </c>
      <c r="O158" s="122">
        <v>26</v>
      </c>
      <c r="P158" s="86">
        <f>O158*0.051</f>
        <v>1.3259999999999998</v>
      </c>
      <c r="Q158" s="83">
        <f>J158*1000/D158</f>
        <v>160</v>
      </c>
      <c r="R158" s="83">
        <f t="shared" si="91"/>
        <v>163.78125000000003</v>
      </c>
      <c r="S158" s="83">
        <f t="shared" si="92"/>
        <v>174.93750000000003</v>
      </c>
      <c r="T158" s="86">
        <f t="shared" si="93"/>
        <v>0.47800000000000065</v>
      </c>
      <c r="U158" s="86">
        <f t="shared" si="94"/>
        <v>0.357</v>
      </c>
      <c r="V158" s="204">
        <f t="shared" si="95"/>
        <v>-7</v>
      </c>
    </row>
    <row r="159" spans="1:22" ht="12.75">
      <c r="A159" s="274"/>
      <c r="B159" s="141">
        <v>23</v>
      </c>
      <c r="C159" s="84" t="s">
        <v>344</v>
      </c>
      <c r="D159" s="85">
        <v>50</v>
      </c>
      <c r="E159" s="85">
        <v>1975</v>
      </c>
      <c r="F159" s="85">
        <v>2579.54</v>
      </c>
      <c r="G159" s="85">
        <v>2579.54</v>
      </c>
      <c r="H159" s="89">
        <v>6.089</v>
      </c>
      <c r="I159" s="89">
        <f t="shared" si="87"/>
        <v>6.089</v>
      </c>
      <c r="J159" s="86">
        <v>3.68</v>
      </c>
      <c r="K159" s="86">
        <f t="shared" si="88"/>
        <v>4.049</v>
      </c>
      <c r="L159" s="86">
        <f t="shared" si="89"/>
        <v>2.740952000000001</v>
      </c>
      <c r="M159" s="86">
        <v>40</v>
      </c>
      <c r="N159" s="89">
        <f t="shared" si="90"/>
        <v>2.04</v>
      </c>
      <c r="O159" s="86">
        <v>65.648</v>
      </c>
      <c r="P159" s="89">
        <f>O159*0.051</f>
        <v>3.3480479999999995</v>
      </c>
      <c r="Q159" s="89">
        <v>73.643</v>
      </c>
      <c r="R159" s="86">
        <f t="shared" si="91"/>
        <v>80.98</v>
      </c>
      <c r="S159" s="86">
        <f t="shared" si="92"/>
        <v>54.81904000000002</v>
      </c>
      <c r="T159" s="86">
        <f t="shared" si="93"/>
        <v>-0.9390479999999992</v>
      </c>
      <c r="U159" s="86">
        <f t="shared" si="94"/>
        <v>-1.3080479999999994</v>
      </c>
      <c r="V159" s="204">
        <f t="shared" si="95"/>
        <v>25.647999999999996</v>
      </c>
    </row>
    <row r="160" spans="1:22" ht="12.75">
      <c r="A160" s="274"/>
      <c r="B160" s="141">
        <v>24</v>
      </c>
      <c r="C160" s="84" t="s">
        <v>339</v>
      </c>
      <c r="D160" s="85">
        <v>50</v>
      </c>
      <c r="E160" s="85">
        <v>1975</v>
      </c>
      <c r="F160" s="85">
        <v>2614.69</v>
      </c>
      <c r="G160" s="85">
        <v>2614.69</v>
      </c>
      <c r="H160" s="89">
        <v>6.844</v>
      </c>
      <c r="I160" s="89">
        <f t="shared" si="87"/>
        <v>6.844</v>
      </c>
      <c r="J160" s="86">
        <v>3.68</v>
      </c>
      <c r="K160" s="86">
        <f t="shared" si="88"/>
        <v>4.447000000000001</v>
      </c>
      <c r="L160" s="86">
        <f t="shared" si="89"/>
        <v>3.5800000000000005</v>
      </c>
      <c r="M160" s="86">
        <v>47</v>
      </c>
      <c r="N160" s="89">
        <f t="shared" si="90"/>
        <v>2.397</v>
      </c>
      <c r="O160" s="86">
        <v>64</v>
      </c>
      <c r="P160" s="89">
        <f>O160*0.051</f>
        <v>3.264</v>
      </c>
      <c r="Q160" s="89">
        <v>73.643</v>
      </c>
      <c r="R160" s="86">
        <f t="shared" si="91"/>
        <v>88.94000000000001</v>
      </c>
      <c r="S160" s="86">
        <f t="shared" si="92"/>
        <v>71.60000000000001</v>
      </c>
      <c r="T160" s="86">
        <f t="shared" si="93"/>
        <v>-0.09999999999999964</v>
      </c>
      <c r="U160" s="86">
        <f t="shared" si="94"/>
        <v>-0.867</v>
      </c>
      <c r="V160" s="204">
        <f t="shared" si="95"/>
        <v>17</v>
      </c>
    </row>
    <row r="161" spans="1:22" ht="12.75">
      <c r="A161" s="274"/>
      <c r="B161" s="141">
        <v>25</v>
      </c>
      <c r="C161" s="127" t="s">
        <v>371</v>
      </c>
      <c r="D161" s="128">
        <v>63</v>
      </c>
      <c r="E161" s="128">
        <v>1989</v>
      </c>
      <c r="F161" s="128">
        <v>4640.61</v>
      </c>
      <c r="G161" s="128">
        <v>4640.61</v>
      </c>
      <c r="H161" s="89">
        <v>19.265</v>
      </c>
      <c r="I161" s="89">
        <f t="shared" si="87"/>
        <v>19.265</v>
      </c>
      <c r="J161" s="87">
        <v>10.08</v>
      </c>
      <c r="K161" s="89">
        <f t="shared" si="88"/>
        <v>11.054</v>
      </c>
      <c r="L161" s="89">
        <f t="shared" si="89"/>
        <v>11.276360000000002</v>
      </c>
      <c r="M161" s="83">
        <v>161</v>
      </c>
      <c r="N161" s="89">
        <f t="shared" si="90"/>
        <v>8.211</v>
      </c>
      <c r="O161" s="86">
        <v>156.64</v>
      </c>
      <c r="P161" s="89">
        <f>O161*0.051</f>
        <v>7.988639999999998</v>
      </c>
      <c r="Q161" s="86">
        <f>J161*1000/D161</f>
        <v>160</v>
      </c>
      <c r="R161" s="86">
        <f t="shared" si="91"/>
        <v>175.46031746031747</v>
      </c>
      <c r="S161" s="86">
        <f t="shared" si="92"/>
        <v>178.98984126984132</v>
      </c>
      <c r="T161" s="89">
        <f t="shared" si="93"/>
        <v>1.196360000000002</v>
      </c>
      <c r="U161" s="89">
        <f t="shared" si="94"/>
        <v>0.2223600000000019</v>
      </c>
      <c r="V161" s="204">
        <f t="shared" si="95"/>
        <v>-4.360000000000014</v>
      </c>
    </row>
    <row r="162" spans="1:22" ht="12.75">
      <c r="A162" s="274"/>
      <c r="B162" s="141">
        <v>26</v>
      </c>
      <c r="C162" s="84" t="s">
        <v>193</v>
      </c>
      <c r="D162" s="85">
        <v>22</v>
      </c>
      <c r="E162" s="85">
        <v>1989</v>
      </c>
      <c r="F162" s="85">
        <v>1179.64</v>
      </c>
      <c r="G162" s="85">
        <v>1179.64</v>
      </c>
      <c r="H162" s="85">
        <v>7.393</v>
      </c>
      <c r="I162" s="89">
        <f t="shared" si="87"/>
        <v>7.393</v>
      </c>
      <c r="J162" s="85">
        <v>3.52</v>
      </c>
      <c r="K162" s="190">
        <f t="shared" si="88"/>
        <v>3.619</v>
      </c>
      <c r="L162" s="190">
        <f t="shared" si="89"/>
        <v>0.13117</v>
      </c>
      <c r="M162" s="85">
        <v>74</v>
      </c>
      <c r="N162" s="89">
        <f t="shared" si="90"/>
        <v>3.7739999999999996</v>
      </c>
      <c r="O162" s="86">
        <v>135.27999254843516</v>
      </c>
      <c r="P162" s="85">
        <v>7.26183</v>
      </c>
      <c r="Q162" s="83">
        <f aca="true" t="shared" si="96" ref="Q162:Q171">J162*1000/D162</f>
        <v>160</v>
      </c>
      <c r="R162" s="227">
        <f t="shared" si="91"/>
        <v>164.5</v>
      </c>
      <c r="S162" s="227">
        <f t="shared" si="92"/>
        <v>5.962272727272728</v>
      </c>
      <c r="T162" s="89">
        <f t="shared" si="93"/>
        <v>-3.38883</v>
      </c>
      <c r="U162" s="89">
        <f t="shared" si="94"/>
        <v>-3.48783</v>
      </c>
      <c r="V162" s="204">
        <f t="shared" si="95"/>
        <v>61.27999254843516</v>
      </c>
    </row>
    <row r="163" spans="1:22" ht="12.75">
      <c r="A163" s="274"/>
      <c r="B163" s="141">
        <v>27</v>
      </c>
      <c r="C163" s="121" t="s">
        <v>252</v>
      </c>
      <c r="D163" s="85">
        <v>100</v>
      </c>
      <c r="E163" s="85" t="s">
        <v>30</v>
      </c>
      <c r="F163" s="86">
        <v>4434.32</v>
      </c>
      <c r="G163" s="86">
        <v>4432.32</v>
      </c>
      <c r="H163" s="89">
        <v>16.93</v>
      </c>
      <c r="I163" s="86">
        <f t="shared" si="87"/>
        <v>16.93</v>
      </c>
      <c r="J163" s="89">
        <v>11.9</v>
      </c>
      <c r="K163" s="86">
        <f t="shared" si="88"/>
        <v>12.238</v>
      </c>
      <c r="L163" s="86">
        <f t="shared" si="89"/>
        <v>14.16325</v>
      </c>
      <c r="M163" s="86">
        <v>92</v>
      </c>
      <c r="N163" s="89">
        <f t="shared" si="90"/>
        <v>4.691999999999999</v>
      </c>
      <c r="O163" s="89">
        <v>54.25</v>
      </c>
      <c r="P163" s="86">
        <f>O163*0.051</f>
        <v>2.76675</v>
      </c>
      <c r="Q163" s="83">
        <f t="shared" si="96"/>
        <v>119</v>
      </c>
      <c r="R163" s="83">
        <f t="shared" si="91"/>
        <v>122.38</v>
      </c>
      <c r="S163" s="83">
        <f t="shared" si="92"/>
        <v>141.6325</v>
      </c>
      <c r="T163" s="86">
        <f t="shared" si="93"/>
        <v>2.2632499999999993</v>
      </c>
      <c r="U163" s="86">
        <f t="shared" si="94"/>
        <v>1.9252499999999992</v>
      </c>
      <c r="V163" s="204">
        <f t="shared" si="95"/>
        <v>-37.75</v>
      </c>
    </row>
    <row r="164" spans="1:22" ht="12.75">
      <c r="A164" s="274"/>
      <c r="B164" s="141">
        <v>28</v>
      </c>
      <c r="C164" s="127" t="s">
        <v>253</v>
      </c>
      <c r="D164" s="128">
        <v>30</v>
      </c>
      <c r="E164" s="128" t="s">
        <v>32</v>
      </c>
      <c r="F164" s="225">
        <v>1607.03</v>
      </c>
      <c r="G164" s="225">
        <f>F164/D164</f>
        <v>53.56766666666667</v>
      </c>
      <c r="H164" s="86">
        <f>J164+P164</f>
        <v>7.593996000000001</v>
      </c>
      <c r="I164" s="86">
        <f t="shared" si="87"/>
        <v>7.593996000000001</v>
      </c>
      <c r="J164" s="87">
        <v>5.21199</v>
      </c>
      <c r="K164" s="86">
        <f t="shared" si="88"/>
        <v>5.502996000000001</v>
      </c>
      <c r="L164" s="86">
        <f t="shared" si="89"/>
        <v>5.21199</v>
      </c>
      <c r="M164" s="88">
        <v>41</v>
      </c>
      <c r="N164" s="89">
        <f t="shared" si="90"/>
        <v>2.0909999999999997</v>
      </c>
      <c r="O164" s="83">
        <v>42.46</v>
      </c>
      <c r="P164" s="86">
        <f>O164*0.0561</f>
        <v>2.382006</v>
      </c>
      <c r="Q164" s="83">
        <f t="shared" si="96"/>
        <v>173.733</v>
      </c>
      <c r="R164" s="83">
        <f t="shared" si="91"/>
        <v>183.43320000000003</v>
      </c>
      <c r="S164" s="83">
        <f t="shared" si="92"/>
        <v>173.733</v>
      </c>
      <c r="T164" s="86">
        <f t="shared" si="93"/>
        <v>0</v>
      </c>
      <c r="U164" s="86">
        <f t="shared" si="94"/>
        <v>-0.2910060000000003</v>
      </c>
      <c r="V164" s="204">
        <f t="shared" si="95"/>
        <v>1.4600000000000009</v>
      </c>
    </row>
    <row r="165" spans="1:22" ht="12.75">
      <c r="A165" s="274"/>
      <c r="B165" s="141">
        <v>29</v>
      </c>
      <c r="C165" s="121" t="s">
        <v>257</v>
      </c>
      <c r="D165" s="85">
        <v>44</v>
      </c>
      <c r="E165" s="128" t="s">
        <v>32</v>
      </c>
      <c r="F165" s="86">
        <v>2515.72</v>
      </c>
      <c r="G165" s="225">
        <f>F165/D165</f>
        <v>57.17545454545454</v>
      </c>
      <c r="H165" s="86">
        <f>J165+P165</f>
        <v>11.129007999999999</v>
      </c>
      <c r="I165" s="86">
        <f t="shared" si="87"/>
        <v>11.129007999999999</v>
      </c>
      <c r="J165" s="89">
        <v>7.83706</v>
      </c>
      <c r="K165" s="86">
        <f t="shared" si="88"/>
        <v>8.324008</v>
      </c>
      <c r="L165" s="86">
        <f t="shared" si="89"/>
        <v>7.837059999999999</v>
      </c>
      <c r="M165" s="86">
        <v>55</v>
      </c>
      <c r="N165" s="89">
        <f t="shared" si="90"/>
        <v>2.8049999999999997</v>
      </c>
      <c r="O165" s="89">
        <v>58.68</v>
      </c>
      <c r="P165" s="86">
        <f>O165*0.0561</f>
        <v>3.2919479999999997</v>
      </c>
      <c r="Q165" s="83">
        <f t="shared" si="96"/>
        <v>178.115</v>
      </c>
      <c r="R165" s="83">
        <f t="shared" si="91"/>
        <v>189.182</v>
      </c>
      <c r="S165" s="83">
        <f t="shared" si="92"/>
        <v>178.11499999999998</v>
      </c>
      <c r="T165" s="86">
        <f t="shared" si="93"/>
        <v>0</v>
      </c>
      <c r="U165" s="86">
        <f t="shared" si="94"/>
        <v>-0.48694799999999994</v>
      </c>
      <c r="V165" s="204">
        <f t="shared" si="95"/>
        <v>3.6799999999999997</v>
      </c>
    </row>
    <row r="166" spans="1:22" ht="12.75">
      <c r="A166" s="274"/>
      <c r="B166" s="141">
        <v>30</v>
      </c>
      <c r="C166" s="121" t="s">
        <v>278</v>
      </c>
      <c r="D166" s="85">
        <v>40</v>
      </c>
      <c r="E166" s="128" t="s">
        <v>275</v>
      </c>
      <c r="F166" s="85">
        <v>2270.55</v>
      </c>
      <c r="G166" s="85">
        <v>2270.55</v>
      </c>
      <c r="H166" s="89">
        <v>11.289</v>
      </c>
      <c r="I166" s="86">
        <f t="shared" si="87"/>
        <v>11.289</v>
      </c>
      <c r="J166" s="86">
        <v>6.4</v>
      </c>
      <c r="K166" s="86">
        <f t="shared" si="88"/>
        <v>6.852</v>
      </c>
      <c r="L166" s="86">
        <f t="shared" si="89"/>
        <v>7.7241</v>
      </c>
      <c r="M166" s="86">
        <v>87</v>
      </c>
      <c r="N166" s="89">
        <f t="shared" si="90"/>
        <v>4.436999999999999</v>
      </c>
      <c r="O166" s="86">
        <v>69.9</v>
      </c>
      <c r="P166" s="86">
        <f aca="true" t="shared" si="97" ref="P166:P171">O166*0.051</f>
        <v>3.5649</v>
      </c>
      <c r="Q166" s="83">
        <f t="shared" si="96"/>
        <v>160</v>
      </c>
      <c r="R166" s="86">
        <f t="shared" si="91"/>
        <v>171.3</v>
      </c>
      <c r="S166" s="86">
        <f t="shared" si="92"/>
        <v>193.10250000000002</v>
      </c>
      <c r="T166" s="86">
        <f t="shared" si="93"/>
        <v>1.3240999999999996</v>
      </c>
      <c r="U166" s="86">
        <f t="shared" si="94"/>
        <v>0.8720999999999992</v>
      </c>
      <c r="V166" s="204">
        <f t="shared" si="95"/>
        <v>-17.099999999999994</v>
      </c>
    </row>
    <row r="167" spans="1:22" ht="12.75">
      <c r="A167" s="274"/>
      <c r="B167" s="141">
        <v>31</v>
      </c>
      <c r="C167" s="121" t="s">
        <v>286</v>
      </c>
      <c r="D167" s="85">
        <v>45</v>
      </c>
      <c r="E167" s="128" t="s">
        <v>275</v>
      </c>
      <c r="F167" s="86">
        <v>2197.71</v>
      </c>
      <c r="G167" s="86">
        <v>2197.71</v>
      </c>
      <c r="H167" s="89">
        <v>12.499</v>
      </c>
      <c r="I167" s="86">
        <f t="shared" si="87"/>
        <v>12.499</v>
      </c>
      <c r="J167" s="86">
        <v>7.2</v>
      </c>
      <c r="K167" s="86">
        <f t="shared" si="88"/>
        <v>7.246000000000001</v>
      </c>
      <c r="L167" s="86">
        <f t="shared" si="89"/>
        <v>7.7682400000000005</v>
      </c>
      <c r="M167" s="86">
        <v>103</v>
      </c>
      <c r="N167" s="89">
        <f t="shared" si="90"/>
        <v>5.252999999999999</v>
      </c>
      <c r="O167" s="89">
        <v>92.76</v>
      </c>
      <c r="P167" s="86">
        <f t="shared" si="97"/>
        <v>4.73076</v>
      </c>
      <c r="Q167" s="83">
        <f t="shared" si="96"/>
        <v>160</v>
      </c>
      <c r="R167" s="86">
        <f t="shared" si="91"/>
        <v>161.02222222222224</v>
      </c>
      <c r="S167" s="86">
        <f t="shared" si="92"/>
        <v>172.62755555555557</v>
      </c>
      <c r="T167" s="86">
        <f t="shared" si="93"/>
        <v>0.5682400000000003</v>
      </c>
      <c r="U167" s="86">
        <f t="shared" si="94"/>
        <v>0.5222399999999991</v>
      </c>
      <c r="V167" s="204">
        <f t="shared" si="95"/>
        <v>-10.239999999999995</v>
      </c>
    </row>
    <row r="168" spans="1:22" ht="12.75">
      <c r="A168" s="274"/>
      <c r="B168" s="141">
        <v>32</v>
      </c>
      <c r="C168" s="228" t="s">
        <v>102</v>
      </c>
      <c r="D168" s="129">
        <v>15</v>
      </c>
      <c r="E168" s="129"/>
      <c r="F168" s="129">
        <v>799.12</v>
      </c>
      <c r="G168" s="129">
        <v>799.12</v>
      </c>
      <c r="H168" s="86">
        <v>3.79</v>
      </c>
      <c r="I168" s="86">
        <v>3.79</v>
      </c>
      <c r="J168" s="87">
        <f>D168*160/1000</f>
        <v>2.4</v>
      </c>
      <c r="K168" s="189">
        <f t="shared" si="88"/>
        <v>2.617</v>
      </c>
      <c r="L168" s="83">
        <f t="shared" si="89"/>
        <v>2.8465000000000003</v>
      </c>
      <c r="M168" s="88">
        <v>23</v>
      </c>
      <c r="N168" s="89">
        <f t="shared" si="90"/>
        <v>1.1729999999999998</v>
      </c>
      <c r="O168" s="83">
        <v>18.5</v>
      </c>
      <c r="P168" s="86">
        <f t="shared" si="97"/>
        <v>0.9434999999999999</v>
      </c>
      <c r="Q168" s="83">
        <f t="shared" si="96"/>
        <v>160</v>
      </c>
      <c r="R168" s="83">
        <f t="shared" si="91"/>
        <v>174.46666666666667</v>
      </c>
      <c r="S168" s="83">
        <f t="shared" si="92"/>
        <v>189.7666666666667</v>
      </c>
      <c r="T168" s="89">
        <f t="shared" si="93"/>
        <v>0.44650000000000034</v>
      </c>
      <c r="U168" s="89">
        <f t="shared" si="94"/>
        <v>0.22949999999999993</v>
      </c>
      <c r="V168" s="204">
        <f t="shared" si="95"/>
        <v>-4.5</v>
      </c>
    </row>
    <row r="169" spans="1:22" ht="12.75">
      <c r="A169" s="274"/>
      <c r="B169" s="141">
        <v>33</v>
      </c>
      <c r="C169" s="229" t="s">
        <v>137</v>
      </c>
      <c r="D169" s="124">
        <v>18</v>
      </c>
      <c r="E169" s="124" t="s">
        <v>105</v>
      </c>
      <c r="F169" s="124">
        <v>880.73</v>
      </c>
      <c r="G169" s="124">
        <v>880.73</v>
      </c>
      <c r="H169" s="126">
        <v>4.59</v>
      </c>
      <c r="I169" s="126">
        <f>H169</f>
        <v>4.59</v>
      </c>
      <c r="J169" s="102">
        <v>2.7</v>
      </c>
      <c r="K169" s="126">
        <f t="shared" si="88"/>
        <v>2.754</v>
      </c>
      <c r="L169" s="126">
        <f t="shared" si="89"/>
        <v>1.6381199999999998</v>
      </c>
      <c r="M169" s="126">
        <v>36</v>
      </c>
      <c r="N169" s="125">
        <f>M169*0.051</f>
        <v>1.8359999999999999</v>
      </c>
      <c r="O169" s="126">
        <v>57.88</v>
      </c>
      <c r="P169" s="126">
        <f t="shared" si="97"/>
        <v>2.95188</v>
      </c>
      <c r="Q169" s="102">
        <f t="shared" si="96"/>
        <v>150</v>
      </c>
      <c r="R169" s="102">
        <f t="shared" si="91"/>
        <v>153</v>
      </c>
      <c r="S169" s="102">
        <f t="shared" si="92"/>
        <v>91.00666666666666</v>
      </c>
      <c r="T169" s="126">
        <f t="shared" si="93"/>
        <v>-1.0618800000000004</v>
      </c>
      <c r="U169" s="126">
        <f t="shared" si="94"/>
        <v>-1.1158800000000002</v>
      </c>
      <c r="V169" s="226">
        <f t="shared" si="95"/>
        <v>21.880000000000003</v>
      </c>
    </row>
    <row r="170" spans="1:22" ht="12.75">
      <c r="A170" s="274"/>
      <c r="B170" s="141">
        <v>34</v>
      </c>
      <c r="C170" s="123" t="s">
        <v>140</v>
      </c>
      <c r="D170" s="124">
        <v>9</v>
      </c>
      <c r="E170" s="124" t="s">
        <v>105</v>
      </c>
      <c r="F170" s="124">
        <v>908.69</v>
      </c>
      <c r="G170" s="124">
        <v>453.09</v>
      </c>
      <c r="H170" s="126">
        <v>2.14</v>
      </c>
      <c r="I170" s="126">
        <f>H170</f>
        <v>2.14</v>
      </c>
      <c r="J170" s="102">
        <v>1.45</v>
      </c>
      <c r="K170" s="126">
        <f t="shared" si="88"/>
        <v>1.528</v>
      </c>
      <c r="L170" s="126">
        <f t="shared" si="89"/>
        <v>1.7626000000000002</v>
      </c>
      <c r="M170" s="126">
        <v>12</v>
      </c>
      <c r="N170" s="125">
        <f>M170*0.051</f>
        <v>0.612</v>
      </c>
      <c r="O170" s="126">
        <v>7.4</v>
      </c>
      <c r="P170" s="126">
        <f t="shared" si="97"/>
        <v>0.3774</v>
      </c>
      <c r="Q170" s="102">
        <f t="shared" si="96"/>
        <v>161.11111111111111</v>
      </c>
      <c r="R170" s="102">
        <f t="shared" si="91"/>
        <v>169.77777777777777</v>
      </c>
      <c r="S170" s="102">
        <f t="shared" si="92"/>
        <v>195.84444444444446</v>
      </c>
      <c r="T170" s="126">
        <f t="shared" si="93"/>
        <v>0.3126000000000002</v>
      </c>
      <c r="U170" s="126">
        <f t="shared" si="94"/>
        <v>0.23459999999999998</v>
      </c>
      <c r="V170" s="226">
        <f t="shared" si="95"/>
        <v>-4.6</v>
      </c>
    </row>
    <row r="171" spans="1:22" ht="12.75">
      <c r="A171" s="274"/>
      <c r="B171" s="141">
        <v>35</v>
      </c>
      <c r="C171" s="123" t="s">
        <v>141</v>
      </c>
      <c r="D171" s="124">
        <v>30</v>
      </c>
      <c r="E171" s="124" t="s">
        <v>105</v>
      </c>
      <c r="F171" s="124">
        <v>2532.72</v>
      </c>
      <c r="G171" s="124">
        <v>2532.72</v>
      </c>
      <c r="H171" s="126">
        <v>9.4</v>
      </c>
      <c r="I171" s="126">
        <f>H171</f>
        <v>9.4</v>
      </c>
      <c r="J171" s="102">
        <v>5</v>
      </c>
      <c r="K171" s="126">
        <f t="shared" si="88"/>
        <v>5.218000000000001</v>
      </c>
      <c r="L171" s="126">
        <f t="shared" si="89"/>
        <v>6.223210000000001</v>
      </c>
      <c r="M171" s="126">
        <v>82</v>
      </c>
      <c r="N171" s="125">
        <f>M171*0.051</f>
        <v>4.1819999999999995</v>
      </c>
      <c r="O171" s="126">
        <v>62.29</v>
      </c>
      <c r="P171" s="126">
        <f t="shared" si="97"/>
        <v>3.1767899999999996</v>
      </c>
      <c r="Q171" s="102">
        <f t="shared" si="96"/>
        <v>166.66666666666666</v>
      </c>
      <c r="R171" s="102">
        <f t="shared" si="91"/>
        <v>173.93333333333337</v>
      </c>
      <c r="S171" s="102">
        <f t="shared" si="92"/>
        <v>207.44033333333337</v>
      </c>
      <c r="T171" s="126">
        <f t="shared" si="93"/>
        <v>1.2232100000000008</v>
      </c>
      <c r="U171" s="126">
        <f t="shared" si="94"/>
        <v>1.00521</v>
      </c>
      <c r="V171" s="226">
        <f t="shared" si="95"/>
        <v>-19.71</v>
      </c>
    </row>
    <row r="172" spans="1:22" ht="12.75">
      <c r="A172" s="274"/>
      <c r="B172" s="141">
        <v>36</v>
      </c>
      <c r="C172" s="84" t="s">
        <v>164</v>
      </c>
      <c r="D172" s="85">
        <v>30</v>
      </c>
      <c r="E172" s="85">
        <v>1992</v>
      </c>
      <c r="F172" s="85">
        <v>1576.7</v>
      </c>
      <c r="G172" s="85">
        <v>1576.7</v>
      </c>
      <c r="H172" s="83">
        <v>9.4</v>
      </c>
      <c r="I172" s="83">
        <v>9.4</v>
      </c>
      <c r="J172" s="89">
        <v>4.8</v>
      </c>
      <c r="K172" s="190">
        <f>I172-N172</f>
        <v>4.912</v>
      </c>
      <c r="L172" s="190">
        <f>I172-P172</f>
        <v>7.105</v>
      </c>
      <c r="M172" s="83">
        <v>88</v>
      </c>
      <c r="N172" s="89">
        <v>4.488</v>
      </c>
      <c r="O172" s="83">
        <v>45</v>
      </c>
      <c r="P172" s="89">
        <v>2.295</v>
      </c>
      <c r="Q172" s="89">
        <f>J172/D172*1000</f>
        <v>160</v>
      </c>
      <c r="R172" s="102">
        <f t="shared" si="91"/>
        <v>163.73333333333332</v>
      </c>
      <c r="S172" s="102">
        <f t="shared" si="92"/>
        <v>236.83333333333334</v>
      </c>
      <c r="T172" s="190">
        <f>L172-J172</f>
        <v>2.3050000000000006</v>
      </c>
      <c r="U172" s="89">
        <f>N172-P172</f>
        <v>2.1930000000000005</v>
      </c>
      <c r="V172" s="204">
        <f>O172-M172</f>
        <v>-43</v>
      </c>
    </row>
    <row r="173" spans="1:22" ht="12.75">
      <c r="A173" s="274"/>
      <c r="B173" s="141">
        <v>37</v>
      </c>
      <c r="C173" s="84" t="s">
        <v>332</v>
      </c>
      <c r="D173" s="85">
        <v>8</v>
      </c>
      <c r="E173" s="85">
        <v>1962</v>
      </c>
      <c r="F173" s="85">
        <v>349.29</v>
      </c>
      <c r="G173" s="85">
        <v>349.29</v>
      </c>
      <c r="H173" s="89">
        <v>0.965</v>
      </c>
      <c r="I173" s="89">
        <f>H173</f>
        <v>0.965</v>
      </c>
      <c r="J173" s="86">
        <v>0.59</v>
      </c>
      <c r="K173" s="86">
        <f aca="true" t="shared" si="98" ref="K173:K178">I173-N173</f>
        <v>0.659</v>
      </c>
      <c r="L173" s="86">
        <f aca="true" t="shared" si="99" ref="L173:L178">I173-P173</f>
        <v>0.5569999999999999</v>
      </c>
      <c r="M173" s="86">
        <v>6</v>
      </c>
      <c r="N173" s="89">
        <f aca="true" t="shared" si="100" ref="N173:N178">M173*0.051</f>
        <v>0.306</v>
      </c>
      <c r="O173" s="86">
        <v>8</v>
      </c>
      <c r="P173" s="89">
        <f aca="true" t="shared" si="101" ref="P173:P178">O173*0.051</f>
        <v>0.408</v>
      </c>
      <c r="Q173" s="89">
        <v>73.643</v>
      </c>
      <c r="R173" s="86">
        <f>K173*1000/D173</f>
        <v>82.375</v>
      </c>
      <c r="S173" s="86">
        <f>L173*1000/D173</f>
        <v>69.62499999999999</v>
      </c>
      <c r="T173" s="86">
        <f aca="true" t="shared" si="102" ref="T173:T178">L173-J173</f>
        <v>-0.03300000000000003</v>
      </c>
      <c r="U173" s="86">
        <f aca="true" t="shared" si="103" ref="U173:U178">N173-P173</f>
        <v>-0.10199999999999998</v>
      </c>
      <c r="V173" s="204">
        <f aca="true" t="shared" si="104" ref="V173:V178">O173-M173</f>
        <v>2</v>
      </c>
    </row>
    <row r="174" spans="1:22" ht="12.75">
      <c r="A174" s="275"/>
      <c r="B174" s="141">
        <v>38</v>
      </c>
      <c r="C174" s="121" t="s">
        <v>409</v>
      </c>
      <c r="D174" s="85">
        <v>136</v>
      </c>
      <c r="E174" s="85">
        <v>1977</v>
      </c>
      <c r="F174" s="85">
        <v>4288.96</v>
      </c>
      <c r="G174" s="85">
        <v>4288.96</v>
      </c>
      <c r="H174" s="86">
        <v>13.7</v>
      </c>
      <c r="I174" s="86">
        <v>13.7</v>
      </c>
      <c r="J174" s="86">
        <v>1.21</v>
      </c>
      <c r="K174" s="86">
        <f t="shared" si="98"/>
        <v>2.99</v>
      </c>
      <c r="L174" s="86">
        <f t="shared" si="99"/>
        <v>7.3759999999999994</v>
      </c>
      <c r="M174" s="83">
        <v>210</v>
      </c>
      <c r="N174" s="89">
        <f t="shared" si="100"/>
        <v>10.709999999999999</v>
      </c>
      <c r="O174" s="83">
        <v>124</v>
      </c>
      <c r="P174" s="86">
        <f t="shared" si="101"/>
        <v>6.324</v>
      </c>
      <c r="Q174" s="83">
        <f>J174*1000/D174</f>
        <v>8.897058823529411</v>
      </c>
      <c r="R174" s="83">
        <f>K174*1000/D174</f>
        <v>21.985294117647058</v>
      </c>
      <c r="S174" s="83">
        <f>L174*1000/D174</f>
        <v>54.23529411764705</v>
      </c>
      <c r="T174" s="86">
        <f t="shared" si="102"/>
        <v>6.1659999999999995</v>
      </c>
      <c r="U174" s="86">
        <f t="shared" si="103"/>
        <v>4.385999999999999</v>
      </c>
      <c r="V174" s="204">
        <f t="shared" si="104"/>
        <v>-86</v>
      </c>
    </row>
    <row r="175" spans="1:22" ht="12.75">
      <c r="A175" s="276" t="s">
        <v>225</v>
      </c>
      <c r="B175" s="142">
        <v>1</v>
      </c>
      <c r="C175" s="90" t="s">
        <v>43</v>
      </c>
      <c r="D175" s="59">
        <v>22</v>
      </c>
      <c r="E175" s="59">
        <v>1981</v>
      </c>
      <c r="F175" s="59">
        <v>1203</v>
      </c>
      <c r="G175" s="59">
        <v>1203</v>
      </c>
      <c r="H175" s="61">
        <v>5.93</v>
      </c>
      <c r="I175" s="61">
        <v>5.93</v>
      </c>
      <c r="J175" s="61">
        <v>3.52</v>
      </c>
      <c r="K175" s="61">
        <f t="shared" si="98"/>
        <v>2.972</v>
      </c>
      <c r="L175" s="61">
        <f t="shared" si="99"/>
        <v>4.1552</v>
      </c>
      <c r="M175" s="61">
        <v>58</v>
      </c>
      <c r="N175" s="61">
        <f t="shared" si="100"/>
        <v>2.9579999999999997</v>
      </c>
      <c r="O175" s="61">
        <v>34.8</v>
      </c>
      <c r="P175" s="61">
        <f t="shared" si="101"/>
        <v>1.7747999999999997</v>
      </c>
      <c r="Q175" s="60">
        <f>J175/D175*1000</f>
        <v>160</v>
      </c>
      <c r="R175" s="61">
        <f>K175/D175*1000</f>
        <v>135.0909090909091</v>
      </c>
      <c r="S175" s="61">
        <f>L175/D175*1000</f>
        <v>188.87272727272727</v>
      </c>
      <c r="T175" s="61">
        <f t="shared" si="102"/>
        <v>0.6351999999999998</v>
      </c>
      <c r="U175" s="61">
        <f t="shared" si="103"/>
        <v>1.1832</v>
      </c>
      <c r="V175" s="205">
        <f t="shared" si="104"/>
        <v>-23.200000000000003</v>
      </c>
    </row>
    <row r="176" spans="1:22" ht="12.75">
      <c r="A176" s="276"/>
      <c r="B176" s="141">
        <v>2</v>
      </c>
      <c r="C176" s="90" t="s">
        <v>44</v>
      </c>
      <c r="D176" s="59">
        <v>55</v>
      </c>
      <c r="E176" s="59">
        <v>1962</v>
      </c>
      <c r="F176" s="59">
        <v>2618</v>
      </c>
      <c r="G176" s="59">
        <v>2618</v>
      </c>
      <c r="H176" s="61">
        <v>14.07</v>
      </c>
      <c r="I176" s="61">
        <v>14.07</v>
      </c>
      <c r="J176" s="61">
        <v>8.7</v>
      </c>
      <c r="K176" s="61">
        <f t="shared" si="98"/>
        <v>5.7570000000000014</v>
      </c>
      <c r="L176" s="61">
        <f t="shared" si="99"/>
        <v>8.766000000000002</v>
      </c>
      <c r="M176" s="61">
        <v>163</v>
      </c>
      <c r="N176" s="61">
        <f t="shared" si="100"/>
        <v>8.312999999999999</v>
      </c>
      <c r="O176" s="61">
        <v>104</v>
      </c>
      <c r="P176" s="61">
        <f t="shared" si="101"/>
        <v>5.303999999999999</v>
      </c>
      <c r="Q176" s="60">
        <f>J176/D176*1000</f>
        <v>158.1818181818182</v>
      </c>
      <c r="R176" s="61">
        <f>K176/D176*1000</f>
        <v>104.67272727272729</v>
      </c>
      <c r="S176" s="61">
        <f>L176/D176*1000</f>
        <v>159.3818181818182</v>
      </c>
      <c r="T176" s="61">
        <f t="shared" si="102"/>
        <v>0.0660000000000025</v>
      </c>
      <c r="U176" s="61">
        <f t="shared" si="103"/>
        <v>3.0089999999999995</v>
      </c>
      <c r="V176" s="205">
        <f t="shared" si="104"/>
        <v>-59</v>
      </c>
    </row>
    <row r="177" spans="1:22" ht="12.75">
      <c r="A177" s="276"/>
      <c r="B177" s="141">
        <v>3</v>
      </c>
      <c r="C177" s="130" t="s">
        <v>78</v>
      </c>
      <c r="D177" s="131">
        <v>40</v>
      </c>
      <c r="E177" s="131"/>
      <c r="F177" s="104">
        <v>2290.61</v>
      </c>
      <c r="G177" s="104">
        <v>2290.61</v>
      </c>
      <c r="H177" s="60">
        <v>9.5</v>
      </c>
      <c r="I177" s="60">
        <v>9.5</v>
      </c>
      <c r="J177" s="91">
        <f>D177*160/1000</f>
        <v>6.4</v>
      </c>
      <c r="K177" s="195">
        <f t="shared" si="98"/>
        <v>6.338</v>
      </c>
      <c r="L177" s="58">
        <f t="shared" si="99"/>
        <v>7.128500000000001</v>
      </c>
      <c r="M177" s="62">
        <v>62</v>
      </c>
      <c r="N177" s="61">
        <f t="shared" si="100"/>
        <v>3.162</v>
      </c>
      <c r="O177" s="58">
        <v>46.5</v>
      </c>
      <c r="P177" s="61">
        <f t="shared" si="101"/>
        <v>2.3714999999999997</v>
      </c>
      <c r="Q177" s="58">
        <f>J177*1000/D177</f>
        <v>160</v>
      </c>
      <c r="R177" s="58">
        <f>K177*1000/D177</f>
        <v>158.45</v>
      </c>
      <c r="S177" s="58">
        <f>L177*1000/D177</f>
        <v>178.21250000000003</v>
      </c>
      <c r="T177" s="61">
        <f t="shared" si="102"/>
        <v>0.7285000000000004</v>
      </c>
      <c r="U177" s="61">
        <f t="shared" si="103"/>
        <v>0.7905000000000002</v>
      </c>
      <c r="V177" s="205">
        <f t="shared" si="104"/>
        <v>-15.5</v>
      </c>
    </row>
    <row r="178" spans="1:22" ht="12.75">
      <c r="A178" s="276"/>
      <c r="B178" s="141">
        <v>4</v>
      </c>
      <c r="C178" s="230" t="s">
        <v>109</v>
      </c>
      <c r="D178" s="231">
        <v>20</v>
      </c>
      <c r="E178" s="231" t="s">
        <v>106</v>
      </c>
      <c r="F178" s="231">
        <v>1189.16</v>
      </c>
      <c r="G178" s="231">
        <v>1189.2</v>
      </c>
      <c r="H178" s="232">
        <v>4.87</v>
      </c>
      <c r="I178" s="232">
        <f>H178</f>
        <v>4.87</v>
      </c>
      <c r="J178" s="103">
        <v>3.2</v>
      </c>
      <c r="K178" s="232">
        <f t="shared" si="98"/>
        <v>2.7790000000000004</v>
      </c>
      <c r="L178" s="232">
        <f t="shared" si="99"/>
        <v>5.93437</v>
      </c>
      <c r="M178" s="232">
        <v>41</v>
      </c>
      <c r="N178" s="233">
        <f t="shared" si="100"/>
        <v>2.0909999999999997</v>
      </c>
      <c r="O178" s="232">
        <v>-20.87</v>
      </c>
      <c r="P178" s="232">
        <f t="shared" si="101"/>
        <v>-1.06437</v>
      </c>
      <c r="Q178" s="103">
        <f>J178*1000/D178</f>
        <v>160</v>
      </c>
      <c r="R178" s="103">
        <f>K178*1000/D178</f>
        <v>138.95000000000002</v>
      </c>
      <c r="S178" s="103">
        <f>L178*1000/D178</f>
        <v>296.71850000000006</v>
      </c>
      <c r="T178" s="232">
        <f t="shared" si="102"/>
        <v>2.73437</v>
      </c>
      <c r="U178" s="232">
        <f t="shared" si="103"/>
        <v>3.1553699999999996</v>
      </c>
      <c r="V178" s="234">
        <f t="shared" si="104"/>
        <v>-61.870000000000005</v>
      </c>
    </row>
    <row r="179" spans="1:22" ht="12.75">
      <c r="A179" s="276"/>
      <c r="B179" s="141">
        <v>5</v>
      </c>
      <c r="C179" s="90" t="s">
        <v>147</v>
      </c>
      <c r="D179" s="59">
        <v>60</v>
      </c>
      <c r="E179" s="59">
        <v>1968</v>
      </c>
      <c r="F179" s="60">
        <v>2731.74</v>
      </c>
      <c r="G179" s="60">
        <v>2731.74</v>
      </c>
      <c r="H179" s="61">
        <v>13.8</v>
      </c>
      <c r="I179" s="60">
        <v>13.8</v>
      </c>
      <c r="J179" s="61">
        <v>9.6</v>
      </c>
      <c r="K179" s="196">
        <f aca="true" t="shared" si="105" ref="K179:K186">I179-N179</f>
        <v>7.425000000000001</v>
      </c>
      <c r="L179" s="196">
        <f aca="true" t="shared" si="106" ref="L179:L186">I179-P179</f>
        <v>9.669</v>
      </c>
      <c r="M179" s="58">
        <v>125</v>
      </c>
      <c r="N179" s="61">
        <v>6.375</v>
      </c>
      <c r="O179" s="61">
        <v>81</v>
      </c>
      <c r="P179" s="61">
        <v>4.131</v>
      </c>
      <c r="Q179" s="103">
        <f>J179*1000/D179</f>
        <v>160</v>
      </c>
      <c r="R179" s="103">
        <f>K179*1000/D179</f>
        <v>123.75000000000001</v>
      </c>
      <c r="S179" s="103">
        <f>L179*1000/D179</f>
        <v>161.15</v>
      </c>
      <c r="T179" s="196">
        <f aca="true" t="shared" si="107" ref="T179:T186">L179-J179</f>
        <v>0.06900000000000084</v>
      </c>
      <c r="U179" s="61">
        <f aca="true" t="shared" si="108" ref="U179:U186">N179-P179</f>
        <v>2.2439999999999998</v>
      </c>
      <c r="V179" s="205">
        <f aca="true" t="shared" si="109" ref="V179:V186">O179-M179</f>
        <v>-44</v>
      </c>
    </row>
    <row r="180" spans="1:22" ht="12.75">
      <c r="A180" s="276"/>
      <c r="B180" s="141">
        <v>6</v>
      </c>
      <c r="C180" s="90" t="s">
        <v>220</v>
      </c>
      <c r="D180" s="59">
        <v>63</v>
      </c>
      <c r="E180" s="59">
        <v>2002</v>
      </c>
      <c r="F180" s="59">
        <v>3320.9</v>
      </c>
      <c r="G180" s="59">
        <v>3229.73</v>
      </c>
      <c r="H180" s="59">
        <v>19.324</v>
      </c>
      <c r="I180" s="61">
        <f>H180</f>
        <v>19.324</v>
      </c>
      <c r="J180" s="59">
        <v>9.84</v>
      </c>
      <c r="K180" s="196">
        <f t="shared" si="105"/>
        <v>9.379000000000003</v>
      </c>
      <c r="L180" s="196">
        <f t="shared" si="106"/>
        <v>12.66768</v>
      </c>
      <c r="M180" s="59">
        <v>195</v>
      </c>
      <c r="N180" s="61">
        <f>M180*0.051</f>
        <v>9.944999999999999</v>
      </c>
      <c r="O180" s="60">
        <v>124</v>
      </c>
      <c r="P180" s="59">
        <v>6.65632</v>
      </c>
      <c r="Q180" s="60">
        <f>J180*1000/D180</f>
        <v>156.1904761904762</v>
      </c>
      <c r="R180" s="197">
        <f>K180*1000/D180</f>
        <v>148.87301587301593</v>
      </c>
      <c r="S180" s="61">
        <f>L180*1000/D180</f>
        <v>201.0742857142857</v>
      </c>
      <c r="T180" s="61">
        <f t="shared" si="107"/>
        <v>2.827680000000001</v>
      </c>
      <c r="U180" s="61">
        <f t="shared" si="108"/>
        <v>3.2886799999999985</v>
      </c>
      <c r="V180" s="205">
        <f t="shared" si="109"/>
        <v>-71</v>
      </c>
    </row>
    <row r="181" spans="1:22" ht="12.75">
      <c r="A181" s="276"/>
      <c r="B181" s="141">
        <v>7</v>
      </c>
      <c r="C181" s="90" t="s">
        <v>48</v>
      </c>
      <c r="D181" s="59">
        <v>38</v>
      </c>
      <c r="E181" s="59">
        <v>1984</v>
      </c>
      <c r="F181" s="59">
        <v>2003</v>
      </c>
      <c r="G181" s="59">
        <v>2003</v>
      </c>
      <c r="H181" s="61">
        <v>10.5</v>
      </c>
      <c r="I181" s="61">
        <v>10.5</v>
      </c>
      <c r="J181" s="61">
        <v>6.08</v>
      </c>
      <c r="K181" s="61">
        <f t="shared" si="105"/>
        <v>5.502000000000001</v>
      </c>
      <c r="L181" s="61">
        <f t="shared" si="106"/>
        <v>6.353700000000001</v>
      </c>
      <c r="M181" s="61">
        <v>98</v>
      </c>
      <c r="N181" s="61">
        <f>M181*0.051</f>
        <v>4.997999999999999</v>
      </c>
      <c r="O181" s="61">
        <v>81.3</v>
      </c>
      <c r="P181" s="61">
        <f>O181*0.051</f>
        <v>4.146299999999999</v>
      </c>
      <c r="Q181" s="60">
        <f aca="true" t="shared" si="110" ref="Q181:Q186">J181/D181*1000</f>
        <v>160</v>
      </c>
      <c r="R181" s="61">
        <f aca="true" t="shared" si="111" ref="R181:R186">K181/D181*1000</f>
        <v>144.78947368421055</v>
      </c>
      <c r="S181" s="61">
        <f aca="true" t="shared" si="112" ref="S181:S186">L181/D181*1000</f>
        <v>167.20263157894738</v>
      </c>
      <c r="T181" s="61">
        <f t="shared" si="107"/>
        <v>0.2737000000000007</v>
      </c>
      <c r="U181" s="61">
        <f t="shared" si="108"/>
        <v>0.8517000000000001</v>
      </c>
      <c r="V181" s="205">
        <f t="shared" si="109"/>
        <v>-16.700000000000003</v>
      </c>
    </row>
    <row r="182" spans="1:22" ht="12.75">
      <c r="A182" s="276"/>
      <c r="B182" s="141">
        <v>8</v>
      </c>
      <c r="C182" s="90" t="s">
        <v>54</v>
      </c>
      <c r="D182" s="59">
        <v>45</v>
      </c>
      <c r="E182" s="59">
        <v>1979</v>
      </c>
      <c r="F182" s="59">
        <v>2329</v>
      </c>
      <c r="G182" s="59">
        <v>2329</v>
      </c>
      <c r="H182" s="61">
        <v>13.6</v>
      </c>
      <c r="I182" s="61">
        <v>13.6</v>
      </c>
      <c r="J182" s="61">
        <v>7.12</v>
      </c>
      <c r="K182" s="61">
        <f t="shared" si="105"/>
        <v>6.409</v>
      </c>
      <c r="L182" s="61">
        <f t="shared" si="106"/>
        <v>7.3525</v>
      </c>
      <c r="M182" s="61">
        <v>141</v>
      </c>
      <c r="N182" s="61">
        <f>M182*0.051</f>
        <v>7.191</v>
      </c>
      <c r="O182" s="61">
        <v>122.5</v>
      </c>
      <c r="P182" s="61">
        <f>O182*0.051</f>
        <v>6.2475</v>
      </c>
      <c r="Q182" s="60">
        <f t="shared" si="110"/>
        <v>158.22222222222223</v>
      </c>
      <c r="R182" s="61">
        <f t="shared" si="111"/>
        <v>142.42222222222222</v>
      </c>
      <c r="S182" s="61">
        <f t="shared" si="112"/>
        <v>163.38888888888889</v>
      </c>
      <c r="T182" s="61">
        <f t="shared" si="107"/>
        <v>0.23249999999999993</v>
      </c>
      <c r="U182" s="61">
        <f t="shared" si="108"/>
        <v>0.9435000000000002</v>
      </c>
      <c r="V182" s="205">
        <f t="shared" si="109"/>
        <v>-18.5</v>
      </c>
    </row>
    <row r="183" spans="1:22" ht="12.75">
      <c r="A183" s="276"/>
      <c r="B183" s="141">
        <v>9</v>
      </c>
      <c r="C183" s="90" t="s">
        <v>55</v>
      </c>
      <c r="D183" s="59">
        <v>54</v>
      </c>
      <c r="E183" s="59">
        <v>1976</v>
      </c>
      <c r="F183" s="59">
        <v>3490</v>
      </c>
      <c r="G183" s="59">
        <v>3490</v>
      </c>
      <c r="H183" s="61">
        <v>15.44</v>
      </c>
      <c r="I183" s="61">
        <v>15.44</v>
      </c>
      <c r="J183" s="61">
        <v>8.64</v>
      </c>
      <c r="K183" s="61">
        <f t="shared" si="105"/>
        <v>7.79</v>
      </c>
      <c r="L183" s="61">
        <f t="shared" si="106"/>
        <v>9.0344</v>
      </c>
      <c r="M183" s="61">
        <v>150</v>
      </c>
      <c r="N183" s="61">
        <f>M183*0.051</f>
        <v>7.6499999999999995</v>
      </c>
      <c r="O183" s="61">
        <v>125.6</v>
      </c>
      <c r="P183" s="61">
        <f>O183*0.051</f>
        <v>6.4056</v>
      </c>
      <c r="Q183" s="60">
        <f t="shared" si="110"/>
        <v>160</v>
      </c>
      <c r="R183" s="61">
        <f t="shared" si="111"/>
        <v>144.25925925925927</v>
      </c>
      <c r="S183" s="61">
        <f t="shared" si="112"/>
        <v>167.30370370370372</v>
      </c>
      <c r="T183" s="61">
        <f t="shared" si="107"/>
        <v>0.3943999999999992</v>
      </c>
      <c r="U183" s="61">
        <f t="shared" si="108"/>
        <v>1.2443999999999997</v>
      </c>
      <c r="V183" s="205">
        <f t="shared" si="109"/>
        <v>-24.400000000000006</v>
      </c>
    </row>
    <row r="184" spans="1:22" ht="12.75">
      <c r="A184" s="276"/>
      <c r="B184" s="141">
        <v>10</v>
      </c>
      <c r="C184" s="90" t="s">
        <v>57</v>
      </c>
      <c r="D184" s="59">
        <v>75</v>
      </c>
      <c r="E184" s="59">
        <v>1986</v>
      </c>
      <c r="F184" s="59">
        <v>3654</v>
      </c>
      <c r="G184" s="59">
        <v>3221</v>
      </c>
      <c r="H184" s="61">
        <v>22.77</v>
      </c>
      <c r="I184" s="61">
        <v>22.77</v>
      </c>
      <c r="J184" s="61">
        <v>11.55</v>
      </c>
      <c r="K184" s="61">
        <f t="shared" si="105"/>
        <v>11.397</v>
      </c>
      <c r="L184" s="61">
        <f t="shared" si="106"/>
        <v>14.0235</v>
      </c>
      <c r="M184" s="61">
        <v>223</v>
      </c>
      <c r="N184" s="61">
        <f>M184*0.051</f>
        <v>11.373</v>
      </c>
      <c r="O184" s="61">
        <v>171.5</v>
      </c>
      <c r="P184" s="61">
        <f>O184*0.051</f>
        <v>8.7465</v>
      </c>
      <c r="Q184" s="60">
        <f t="shared" si="110"/>
        <v>154</v>
      </c>
      <c r="R184" s="61">
        <f t="shared" si="111"/>
        <v>151.96</v>
      </c>
      <c r="S184" s="61">
        <f t="shared" si="112"/>
        <v>186.98000000000002</v>
      </c>
      <c r="T184" s="61">
        <f t="shared" si="107"/>
        <v>2.4734999999999996</v>
      </c>
      <c r="U184" s="61">
        <f t="shared" si="108"/>
        <v>2.6265</v>
      </c>
      <c r="V184" s="205">
        <f t="shared" si="109"/>
        <v>-51.5</v>
      </c>
    </row>
    <row r="185" spans="1:22" ht="12.75">
      <c r="A185" s="276"/>
      <c r="B185" s="141">
        <v>11</v>
      </c>
      <c r="C185" s="90" t="s">
        <v>152</v>
      </c>
      <c r="D185" s="59">
        <v>50</v>
      </c>
      <c r="E185" s="59">
        <v>1988</v>
      </c>
      <c r="F185" s="59">
        <v>2419.6</v>
      </c>
      <c r="G185" s="59">
        <v>2419.6</v>
      </c>
      <c r="H185" s="58">
        <v>11.9</v>
      </c>
      <c r="I185" s="58">
        <v>11.9</v>
      </c>
      <c r="J185" s="60">
        <v>8</v>
      </c>
      <c r="K185" s="196">
        <f t="shared" si="105"/>
        <v>7.412</v>
      </c>
      <c r="L185" s="196">
        <f t="shared" si="106"/>
        <v>8.075</v>
      </c>
      <c r="M185" s="58">
        <v>88</v>
      </c>
      <c r="N185" s="61">
        <v>4.488</v>
      </c>
      <c r="O185" s="58">
        <v>75</v>
      </c>
      <c r="P185" s="61">
        <v>3.825</v>
      </c>
      <c r="Q185" s="61">
        <f t="shared" si="110"/>
        <v>160</v>
      </c>
      <c r="R185" s="197">
        <f t="shared" si="111"/>
        <v>148.24</v>
      </c>
      <c r="S185" s="61">
        <f t="shared" si="112"/>
        <v>161.49999999999997</v>
      </c>
      <c r="T185" s="196">
        <f t="shared" si="107"/>
        <v>0.07499999999999929</v>
      </c>
      <c r="U185" s="61">
        <f t="shared" si="108"/>
        <v>0.6630000000000003</v>
      </c>
      <c r="V185" s="205">
        <f t="shared" si="109"/>
        <v>-13</v>
      </c>
    </row>
    <row r="186" spans="1:22" ht="12.75">
      <c r="A186" s="276"/>
      <c r="B186" s="141">
        <v>12</v>
      </c>
      <c r="C186" s="90" t="s">
        <v>154</v>
      </c>
      <c r="D186" s="59">
        <v>60</v>
      </c>
      <c r="E186" s="59">
        <v>1968</v>
      </c>
      <c r="F186" s="59">
        <v>2726.22</v>
      </c>
      <c r="G186" s="59">
        <v>2726.22</v>
      </c>
      <c r="H186" s="60">
        <v>13.5</v>
      </c>
      <c r="I186" s="60">
        <v>13.5</v>
      </c>
      <c r="J186" s="61">
        <v>9.6</v>
      </c>
      <c r="K186" s="196">
        <f t="shared" si="105"/>
        <v>7.635</v>
      </c>
      <c r="L186" s="196">
        <f t="shared" si="106"/>
        <v>9.675</v>
      </c>
      <c r="M186" s="58">
        <v>115</v>
      </c>
      <c r="N186" s="61">
        <v>5.865</v>
      </c>
      <c r="O186" s="58">
        <v>75</v>
      </c>
      <c r="P186" s="61">
        <v>3.825</v>
      </c>
      <c r="Q186" s="61">
        <f t="shared" si="110"/>
        <v>160</v>
      </c>
      <c r="R186" s="197">
        <f t="shared" si="111"/>
        <v>127.25</v>
      </c>
      <c r="S186" s="61">
        <f t="shared" si="112"/>
        <v>161.25</v>
      </c>
      <c r="T186" s="196">
        <f t="shared" si="107"/>
        <v>0.07500000000000107</v>
      </c>
      <c r="U186" s="61">
        <f t="shared" si="108"/>
        <v>2.04</v>
      </c>
      <c r="V186" s="205">
        <f t="shared" si="109"/>
        <v>-40</v>
      </c>
    </row>
    <row r="187" spans="1:22" ht="12.75">
      <c r="A187" s="276"/>
      <c r="B187" s="141">
        <v>13</v>
      </c>
      <c r="C187" s="22" t="s">
        <v>392</v>
      </c>
      <c r="D187" s="59">
        <v>21</v>
      </c>
      <c r="E187" s="59">
        <v>1971</v>
      </c>
      <c r="F187" s="60">
        <v>853.81</v>
      </c>
      <c r="G187" s="60">
        <v>853.81</v>
      </c>
      <c r="H187" s="60">
        <v>4.228</v>
      </c>
      <c r="I187" s="60">
        <f>H187</f>
        <v>4.228</v>
      </c>
      <c r="J187" s="60">
        <v>2.8</v>
      </c>
      <c r="K187" s="60">
        <f aca="true" t="shared" si="113" ref="K187:K200">I187-N187</f>
        <v>2.8</v>
      </c>
      <c r="L187" s="60">
        <f aca="true" t="shared" si="114" ref="L187:L200">I187-P187</f>
        <v>3.3609999999999998</v>
      </c>
      <c r="M187" s="58">
        <v>28</v>
      </c>
      <c r="N187" s="61">
        <f aca="true" t="shared" si="115" ref="N187:N195">M187*0.051</f>
        <v>1.428</v>
      </c>
      <c r="O187" s="58">
        <v>17</v>
      </c>
      <c r="P187" s="60">
        <f>O187*0.051</f>
        <v>0.867</v>
      </c>
      <c r="Q187" s="58">
        <f>J187*1000/D187</f>
        <v>133.33333333333334</v>
      </c>
      <c r="R187" s="58">
        <f>K187*1000/D187</f>
        <v>133.33333333333334</v>
      </c>
      <c r="S187" s="58">
        <f>L187*1000/D187</f>
        <v>160.04761904761904</v>
      </c>
      <c r="T187" s="60">
        <f aca="true" t="shared" si="116" ref="T187:T200">L187-J187</f>
        <v>0.5609999999999999</v>
      </c>
      <c r="U187" s="60">
        <f aca="true" t="shared" si="117" ref="U187:U200">N187-P187</f>
        <v>0.5609999999999999</v>
      </c>
      <c r="V187" s="205">
        <f aca="true" t="shared" si="118" ref="V187:V200">O187-M187</f>
        <v>-11</v>
      </c>
    </row>
    <row r="188" spans="1:22" ht="12.75">
      <c r="A188" s="276"/>
      <c r="B188" s="141">
        <v>14</v>
      </c>
      <c r="C188" s="22" t="s">
        <v>393</v>
      </c>
      <c r="D188" s="59">
        <v>20</v>
      </c>
      <c r="E188" s="59">
        <v>1970</v>
      </c>
      <c r="F188" s="59">
        <v>952.48</v>
      </c>
      <c r="G188" s="59">
        <v>952.48</v>
      </c>
      <c r="H188" s="60">
        <v>5.074</v>
      </c>
      <c r="I188" s="60">
        <f>H188</f>
        <v>5.074</v>
      </c>
      <c r="J188" s="60">
        <v>3.2</v>
      </c>
      <c r="K188" s="60">
        <f t="shared" si="113"/>
        <v>3.034</v>
      </c>
      <c r="L188" s="60">
        <f t="shared" si="114"/>
        <v>3.697</v>
      </c>
      <c r="M188" s="58">
        <v>40</v>
      </c>
      <c r="N188" s="61">
        <f t="shared" si="115"/>
        <v>2.04</v>
      </c>
      <c r="O188" s="58">
        <v>27</v>
      </c>
      <c r="P188" s="60">
        <f>O188*0.051</f>
        <v>1.377</v>
      </c>
      <c r="Q188" s="58">
        <f>J188*1000/D188</f>
        <v>160</v>
      </c>
      <c r="R188" s="58">
        <f>K188*1000/D188</f>
        <v>151.7</v>
      </c>
      <c r="S188" s="58">
        <f>L188*1000/D188</f>
        <v>184.85</v>
      </c>
      <c r="T188" s="60">
        <f t="shared" si="116"/>
        <v>0.4969999999999999</v>
      </c>
      <c r="U188" s="60">
        <f t="shared" si="117"/>
        <v>0.663</v>
      </c>
      <c r="V188" s="205">
        <f t="shared" si="118"/>
        <v>-13</v>
      </c>
    </row>
    <row r="189" spans="1:22" ht="12.75">
      <c r="A189" s="276"/>
      <c r="B189" s="141">
        <v>15</v>
      </c>
      <c r="C189" s="22" t="s">
        <v>397</v>
      </c>
      <c r="D189" s="59">
        <v>22</v>
      </c>
      <c r="E189" s="59" t="s">
        <v>105</v>
      </c>
      <c r="F189" s="60">
        <v>1170.08</v>
      </c>
      <c r="G189" s="60">
        <v>1170.08</v>
      </c>
      <c r="H189" s="60">
        <v>5</v>
      </c>
      <c r="I189" s="60">
        <f>H189</f>
        <v>5</v>
      </c>
      <c r="J189" s="60">
        <v>3.52</v>
      </c>
      <c r="K189" s="60">
        <f t="shared" si="113"/>
        <v>3.47</v>
      </c>
      <c r="L189" s="60">
        <f t="shared" si="114"/>
        <v>3.623</v>
      </c>
      <c r="M189" s="58">
        <v>30</v>
      </c>
      <c r="N189" s="61">
        <f t="shared" si="115"/>
        <v>1.5299999999999998</v>
      </c>
      <c r="O189" s="58">
        <v>27</v>
      </c>
      <c r="P189" s="60">
        <f>O189*0.051</f>
        <v>1.377</v>
      </c>
      <c r="Q189" s="58">
        <f>J189*1000/D189</f>
        <v>160</v>
      </c>
      <c r="R189" s="58">
        <f>K189*1000/D189</f>
        <v>157.72727272727272</v>
      </c>
      <c r="S189" s="58">
        <f>L189*1000/D189</f>
        <v>164.6818181818182</v>
      </c>
      <c r="T189" s="60">
        <f t="shared" si="116"/>
        <v>0.1030000000000002</v>
      </c>
      <c r="U189" s="60">
        <f t="shared" si="117"/>
        <v>0.1529999999999998</v>
      </c>
      <c r="V189" s="205">
        <f t="shared" si="118"/>
        <v>-3</v>
      </c>
    </row>
    <row r="190" spans="1:22" ht="12.75">
      <c r="A190" s="276"/>
      <c r="B190" s="141">
        <v>16</v>
      </c>
      <c r="C190" s="90" t="s">
        <v>203</v>
      </c>
      <c r="D190" s="59">
        <v>42</v>
      </c>
      <c r="E190" s="59">
        <v>2000</v>
      </c>
      <c r="F190" s="59">
        <v>2801.69</v>
      </c>
      <c r="G190" s="59">
        <v>2759.32</v>
      </c>
      <c r="H190" s="59">
        <v>12.8106</v>
      </c>
      <c r="I190" s="61">
        <f>H190</f>
        <v>12.8106</v>
      </c>
      <c r="J190" s="59">
        <v>6.64</v>
      </c>
      <c r="K190" s="196">
        <f t="shared" si="113"/>
        <v>6.435600000000001</v>
      </c>
      <c r="L190" s="196">
        <f t="shared" si="114"/>
        <v>6.796830000000001</v>
      </c>
      <c r="M190" s="59">
        <v>125</v>
      </c>
      <c r="N190" s="61">
        <f t="shared" si="115"/>
        <v>6.375</v>
      </c>
      <c r="O190" s="60">
        <v>112.02999254843517</v>
      </c>
      <c r="P190" s="59">
        <v>6.01377</v>
      </c>
      <c r="Q190" s="58">
        <f>J190*1000/D190</f>
        <v>158.0952380952381</v>
      </c>
      <c r="R190" s="235">
        <f>K190*1000/D190</f>
        <v>153.22857142857146</v>
      </c>
      <c r="S190" s="235">
        <f>L190*1000/D190</f>
        <v>161.82928571428573</v>
      </c>
      <c r="T190" s="61">
        <f t="shared" si="116"/>
        <v>0.15683000000000114</v>
      </c>
      <c r="U190" s="61">
        <f t="shared" si="117"/>
        <v>0.36122999999999994</v>
      </c>
      <c r="V190" s="205">
        <f t="shared" si="118"/>
        <v>-12.970007451564825</v>
      </c>
    </row>
    <row r="191" spans="1:22" ht="12.75">
      <c r="A191" s="276"/>
      <c r="B191" s="141">
        <v>17</v>
      </c>
      <c r="C191" s="90" t="s">
        <v>209</v>
      </c>
      <c r="D191" s="59">
        <v>60</v>
      </c>
      <c r="E191" s="59">
        <v>1991</v>
      </c>
      <c r="F191" s="59">
        <v>3320.57</v>
      </c>
      <c r="G191" s="59">
        <v>3320.57</v>
      </c>
      <c r="H191" s="59">
        <v>20.324</v>
      </c>
      <c r="I191" s="61">
        <f>H191</f>
        <v>20.324</v>
      </c>
      <c r="J191" s="59">
        <v>9.6</v>
      </c>
      <c r="K191" s="196">
        <f t="shared" si="113"/>
        <v>9.308000000000002</v>
      </c>
      <c r="L191" s="196">
        <f t="shared" si="114"/>
        <v>12.389022</v>
      </c>
      <c r="M191" s="59">
        <v>216</v>
      </c>
      <c r="N191" s="61">
        <f t="shared" si="115"/>
        <v>11.016</v>
      </c>
      <c r="O191" s="60">
        <v>147.82000745156483</v>
      </c>
      <c r="P191" s="59">
        <v>7.934978</v>
      </c>
      <c r="Q191" s="58">
        <f>J191*1000/D191</f>
        <v>160</v>
      </c>
      <c r="R191" s="235">
        <f>K191*1000/D191</f>
        <v>155.13333333333335</v>
      </c>
      <c r="S191" s="235">
        <f>L191*1000/D191</f>
        <v>206.48370000000003</v>
      </c>
      <c r="T191" s="61">
        <f t="shared" si="116"/>
        <v>2.789022000000001</v>
      </c>
      <c r="U191" s="61">
        <f t="shared" si="117"/>
        <v>3.081022</v>
      </c>
      <c r="V191" s="205">
        <f t="shared" si="118"/>
        <v>-68.17999254843517</v>
      </c>
    </row>
    <row r="192" spans="1:22" ht="12.75">
      <c r="A192" s="276"/>
      <c r="B192" s="141">
        <v>18</v>
      </c>
      <c r="C192" s="20" t="s">
        <v>58</v>
      </c>
      <c r="D192" s="57">
        <v>55</v>
      </c>
      <c r="E192" s="57">
        <v>1976</v>
      </c>
      <c r="F192" s="57">
        <v>2699</v>
      </c>
      <c r="G192" s="57">
        <v>2699</v>
      </c>
      <c r="H192" s="61">
        <v>16.19</v>
      </c>
      <c r="I192" s="61">
        <v>16.19</v>
      </c>
      <c r="J192" s="61">
        <v>8.8</v>
      </c>
      <c r="K192" s="61">
        <f t="shared" si="113"/>
        <v>7.3160000000000025</v>
      </c>
      <c r="L192" s="61">
        <f t="shared" si="114"/>
        <v>10.498400000000002</v>
      </c>
      <c r="M192" s="61">
        <v>174</v>
      </c>
      <c r="N192" s="61">
        <f t="shared" si="115"/>
        <v>8.873999999999999</v>
      </c>
      <c r="O192" s="61">
        <v>111.6</v>
      </c>
      <c r="P192" s="61">
        <f aca="true" t="shared" si="119" ref="P192:P200">O192*0.051</f>
        <v>5.691599999999999</v>
      </c>
      <c r="Q192" s="56">
        <f>J192/D192*1000</f>
        <v>160</v>
      </c>
      <c r="R192" s="61">
        <f>K192/D192*1000</f>
        <v>133.01818181818186</v>
      </c>
      <c r="S192" s="61">
        <f>L192/D192*1000</f>
        <v>190.88000000000002</v>
      </c>
      <c r="T192" s="61">
        <f t="shared" si="116"/>
        <v>1.6984000000000012</v>
      </c>
      <c r="U192" s="61">
        <f t="shared" si="117"/>
        <v>3.1823999999999995</v>
      </c>
      <c r="V192" s="169">
        <f t="shared" si="118"/>
        <v>-62.400000000000006</v>
      </c>
    </row>
    <row r="193" spans="1:22" ht="12.75">
      <c r="A193" s="276"/>
      <c r="B193" s="141">
        <v>19</v>
      </c>
      <c r="C193" s="20" t="s">
        <v>59</v>
      </c>
      <c r="D193" s="57">
        <v>52</v>
      </c>
      <c r="E193" s="57">
        <v>1976</v>
      </c>
      <c r="F193" s="57">
        <v>3523</v>
      </c>
      <c r="G193" s="57">
        <v>3523</v>
      </c>
      <c r="H193" s="61">
        <v>17.52</v>
      </c>
      <c r="I193" s="61">
        <v>17.52</v>
      </c>
      <c r="J193" s="61">
        <v>8.32</v>
      </c>
      <c r="K193" s="61">
        <f t="shared" si="113"/>
        <v>8.238</v>
      </c>
      <c r="L193" s="61">
        <f t="shared" si="114"/>
        <v>10.3035</v>
      </c>
      <c r="M193" s="61">
        <v>182</v>
      </c>
      <c r="N193" s="61">
        <f t="shared" si="115"/>
        <v>9.282</v>
      </c>
      <c r="O193" s="61">
        <v>141.5</v>
      </c>
      <c r="P193" s="61">
        <f t="shared" si="119"/>
        <v>7.2165</v>
      </c>
      <c r="Q193" s="56">
        <f>J193/D193*1000</f>
        <v>160</v>
      </c>
      <c r="R193" s="61">
        <f>K193/D193*1000</f>
        <v>158.4230769230769</v>
      </c>
      <c r="S193" s="61">
        <f>L193/D193*1000</f>
        <v>198.14423076923077</v>
      </c>
      <c r="T193" s="61">
        <f t="shared" si="116"/>
        <v>1.9834999999999994</v>
      </c>
      <c r="U193" s="61">
        <f t="shared" si="117"/>
        <v>2.0655</v>
      </c>
      <c r="V193" s="169">
        <f t="shared" si="118"/>
        <v>-40.5</v>
      </c>
    </row>
    <row r="194" spans="1:22" ht="12.75">
      <c r="A194" s="276"/>
      <c r="B194" s="141">
        <v>20</v>
      </c>
      <c r="C194" s="20" t="s">
        <v>60</v>
      </c>
      <c r="D194" s="57">
        <v>55</v>
      </c>
      <c r="E194" s="57">
        <v>1975</v>
      </c>
      <c r="F194" s="57">
        <v>2706</v>
      </c>
      <c r="G194" s="57">
        <v>2706</v>
      </c>
      <c r="H194" s="61">
        <v>17.36</v>
      </c>
      <c r="I194" s="61">
        <v>17.36</v>
      </c>
      <c r="J194" s="61">
        <v>8.8</v>
      </c>
      <c r="K194" s="61">
        <f t="shared" si="113"/>
        <v>7.67</v>
      </c>
      <c r="L194" s="61">
        <f t="shared" si="114"/>
        <v>10.2251</v>
      </c>
      <c r="M194" s="61">
        <v>190</v>
      </c>
      <c r="N194" s="61">
        <f t="shared" si="115"/>
        <v>9.69</v>
      </c>
      <c r="O194" s="61">
        <v>139.9</v>
      </c>
      <c r="P194" s="61">
        <f t="shared" si="119"/>
        <v>7.1349</v>
      </c>
      <c r="Q194" s="56">
        <f>J194/D194*1000</f>
        <v>160</v>
      </c>
      <c r="R194" s="61">
        <f>K194/D194*1000</f>
        <v>139.45454545454544</v>
      </c>
      <c r="S194" s="61">
        <f>L194/D194*1000</f>
        <v>185.91090909090906</v>
      </c>
      <c r="T194" s="61">
        <f t="shared" si="116"/>
        <v>1.4250999999999987</v>
      </c>
      <c r="U194" s="61">
        <f t="shared" si="117"/>
        <v>2.5550999999999995</v>
      </c>
      <c r="V194" s="169">
        <f t="shared" si="118"/>
        <v>-50.099999999999994</v>
      </c>
    </row>
    <row r="195" spans="1:22" ht="12.75">
      <c r="A195" s="276"/>
      <c r="B195" s="141">
        <v>21</v>
      </c>
      <c r="C195" s="192" t="s">
        <v>92</v>
      </c>
      <c r="D195" s="193">
        <v>34</v>
      </c>
      <c r="E195" s="193"/>
      <c r="F195" s="194">
        <v>1439.65</v>
      </c>
      <c r="G195" s="193">
        <v>1439.65</v>
      </c>
      <c r="H195" s="60">
        <v>6.85</v>
      </c>
      <c r="I195" s="60">
        <v>6.85</v>
      </c>
      <c r="J195" s="91">
        <f>D195*160/1000</f>
        <v>5.44</v>
      </c>
      <c r="K195" s="195">
        <f t="shared" si="113"/>
        <v>5.269</v>
      </c>
      <c r="L195" s="58">
        <f t="shared" si="114"/>
        <v>5.7177999999999995</v>
      </c>
      <c r="M195" s="62">
        <v>31</v>
      </c>
      <c r="N195" s="61">
        <f t="shared" si="115"/>
        <v>1.581</v>
      </c>
      <c r="O195" s="58">
        <v>22.2</v>
      </c>
      <c r="P195" s="61">
        <f t="shared" si="119"/>
        <v>1.1321999999999999</v>
      </c>
      <c r="Q195" s="58">
        <f aca="true" t="shared" si="120" ref="Q195:Q201">J195*1000/D195</f>
        <v>160</v>
      </c>
      <c r="R195" s="58">
        <f aca="true" t="shared" si="121" ref="R195:R201">K195*1000/D195</f>
        <v>154.97058823529412</v>
      </c>
      <c r="S195" s="58">
        <f aca="true" t="shared" si="122" ref="S195:S201">L195*1000/D195</f>
        <v>168.1705882352941</v>
      </c>
      <c r="T195" s="61">
        <f t="shared" si="116"/>
        <v>0.27779999999999916</v>
      </c>
      <c r="U195" s="61">
        <f t="shared" si="117"/>
        <v>0.4488000000000001</v>
      </c>
      <c r="V195" s="205">
        <f t="shared" si="118"/>
        <v>-8.8</v>
      </c>
    </row>
    <row r="196" spans="1:22" ht="12.75">
      <c r="A196" s="276"/>
      <c r="B196" s="141">
        <v>22</v>
      </c>
      <c r="C196" s="28" t="s">
        <v>129</v>
      </c>
      <c r="D196" s="63">
        <v>60</v>
      </c>
      <c r="E196" s="63" t="s">
        <v>105</v>
      </c>
      <c r="F196" s="63">
        <v>2425.09</v>
      </c>
      <c r="G196" s="63">
        <v>2425.09</v>
      </c>
      <c r="H196" s="64">
        <v>15.43</v>
      </c>
      <c r="I196" s="64">
        <f>H196</f>
        <v>15.43</v>
      </c>
      <c r="J196" s="66">
        <v>9.6</v>
      </c>
      <c r="K196" s="64">
        <f t="shared" si="113"/>
        <v>9.463000000000001</v>
      </c>
      <c r="L196" s="64">
        <f t="shared" si="114"/>
        <v>10.270330000000001</v>
      </c>
      <c r="M196" s="64">
        <v>117</v>
      </c>
      <c r="N196" s="65">
        <f>M196*0.051</f>
        <v>5.967</v>
      </c>
      <c r="O196" s="64">
        <v>101.17</v>
      </c>
      <c r="P196" s="64">
        <f t="shared" si="119"/>
        <v>5.159669999999999</v>
      </c>
      <c r="Q196" s="66">
        <f t="shared" si="120"/>
        <v>160</v>
      </c>
      <c r="R196" s="66">
        <f t="shared" si="121"/>
        <v>157.7166666666667</v>
      </c>
      <c r="S196" s="66">
        <f t="shared" si="122"/>
        <v>171.1721666666667</v>
      </c>
      <c r="T196" s="64">
        <f t="shared" si="116"/>
        <v>0.6703300000000016</v>
      </c>
      <c r="U196" s="64">
        <f t="shared" si="117"/>
        <v>0.8073300000000003</v>
      </c>
      <c r="V196" s="170">
        <f t="shared" si="118"/>
        <v>-15.829999999999998</v>
      </c>
    </row>
    <row r="197" spans="1:22" ht="12.75">
      <c r="A197" s="276"/>
      <c r="B197" s="141">
        <v>23</v>
      </c>
      <c r="C197" s="28" t="s">
        <v>130</v>
      </c>
      <c r="D197" s="63">
        <v>48</v>
      </c>
      <c r="E197" s="63" t="s">
        <v>105</v>
      </c>
      <c r="F197" s="63">
        <v>1955.05</v>
      </c>
      <c r="G197" s="63">
        <v>1955.05</v>
      </c>
      <c r="H197" s="64">
        <v>11.31</v>
      </c>
      <c r="I197" s="64">
        <f>H197</f>
        <v>11.31</v>
      </c>
      <c r="J197" s="66">
        <v>7.6</v>
      </c>
      <c r="K197" s="64">
        <f t="shared" si="113"/>
        <v>7.383000000000001</v>
      </c>
      <c r="L197" s="64">
        <f t="shared" si="114"/>
        <v>8.131170000000001</v>
      </c>
      <c r="M197" s="64">
        <v>77</v>
      </c>
      <c r="N197" s="65">
        <f>M197*0.051</f>
        <v>3.9269999999999996</v>
      </c>
      <c r="O197" s="64">
        <v>62.33</v>
      </c>
      <c r="P197" s="64">
        <f t="shared" si="119"/>
        <v>3.1788299999999996</v>
      </c>
      <c r="Q197" s="66">
        <f t="shared" si="120"/>
        <v>158.33333333333334</v>
      </c>
      <c r="R197" s="66">
        <f t="shared" si="121"/>
        <v>153.81250000000003</v>
      </c>
      <c r="S197" s="66">
        <f t="shared" si="122"/>
        <v>169.39937500000002</v>
      </c>
      <c r="T197" s="64">
        <f t="shared" si="116"/>
        <v>0.5311700000000013</v>
      </c>
      <c r="U197" s="64">
        <f t="shared" si="117"/>
        <v>0.74817</v>
      </c>
      <c r="V197" s="170">
        <f t="shared" si="118"/>
        <v>-14.670000000000002</v>
      </c>
    </row>
    <row r="198" spans="1:22" ht="12.75">
      <c r="A198" s="276"/>
      <c r="B198" s="141">
        <v>24</v>
      </c>
      <c r="C198" s="28" t="s">
        <v>132</v>
      </c>
      <c r="D198" s="63">
        <v>20</v>
      </c>
      <c r="E198" s="63" t="s">
        <v>105</v>
      </c>
      <c r="F198" s="63">
        <v>1648.62</v>
      </c>
      <c r="G198" s="63">
        <v>1648.62</v>
      </c>
      <c r="H198" s="64">
        <v>5.71</v>
      </c>
      <c r="I198" s="64">
        <f>H198</f>
        <v>5.71</v>
      </c>
      <c r="J198" s="66">
        <v>3.2</v>
      </c>
      <c r="K198" s="64">
        <f t="shared" si="113"/>
        <v>3.007</v>
      </c>
      <c r="L198" s="64">
        <f t="shared" si="114"/>
        <v>3.63991</v>
      </c>
      <c r="M198" s="64">
        <v>53</v>
      </c>
      <c r="N198" s="65">
        <f>M198*0.051</f>
        <v>2.703</v>
      </c>
      <c r="O198" s="64">
        <v>40.59</v>
      </c>
      <c r="P198" s="64">
        <f t="shared" si="119"/>
        <v>2.07009</v>
      </c>
      <c r="Q198" s="66">
        <f t="shared" si="120"/>
        <v>160</v>
      </c>
      <c r="R198" s="66">
        <f t="shared" si="121"/>
        <v>150.35</v>
      </c>
      <c r="S198" s="66">
        <f t="shared" si="122"/>
        <v>181.9955</v>
      </c>
      <c r="T198" s="64">
        <f t="shared" si="116"/>
        <v>0.4399099999999998</v>
      </c>
      <c r="U198" s="64">
        <f t="shared" si="117"/>
        <v>0.6329099999999999</v>
      </c>
      <c r="V198" s="170">
        <f t="shared" si="118"/>
        <v>-12.409999999999997</v>
      </c>
    </row>
    <row r="199" spans="1:22" ht="12.75">
      <c r="A199" s="276"/>
      <c r="B199" s="141">
        <v>25</v>
      </c>
      <c r="C199" s="28" t="s">
        <v>133</v>
      </c>
      <c r="D199" s="63">
        <v>40</v>
      </c>
      <c r="E199" s="63" t="s">
        <v>105</v>
      </c>
      <c r="F199" s="63">
        <v>2231.59</v>
      </c>
      <c r="G199" s="63">
        <v>2231.59</v>
      </c>
      <c r="H199" s="64">
        <v>10.28</v>
      </c>
      <c r="I199" s="64">
        <f>H199</f>
        <v>10.28</v>
      </c>
      <c r="J199" s="66">
        <v>6.4</v>
      </c>
      <c r="K199" s="64">
        <f t="shared" si="113"/>
        <v>5.944999999999999</v>
      </c>
      <c r="L199" s="64">
        <f t="shared" si="114"/>
        <v>9.063649999999999</v>
      </c>
      <c r="M199" s="64">
        <v>85</v>
      </c>
      <c r="N199" s="65">
        <f>M199*0.051</f>
        <v>4.335</v>
      </c>
      <c r="O199" s="64">
        <v>23.85</v>
      </c>
      <c r="P199" s="64">
        <f t="shared" si="119"/>
        <v>1.21635</v>
      </c>
      <c r="Q199" s="66">
        <f t="shared" si="120"/>
        <v>160</v>
      </c>
      <c r="R199" s="66">
        <f t="shared" si="121"/>
        <v>148.62499999999997</v>
      </c>
      <c r="S199" s="66">
        <f t="shared" si="122"/>
        <v>226.59125</v>
      </c>
      <c r="T199" s="64">
        <f t="shared" si="116"/>
        <v>2.6636499999999987</v>
      </c>
      <c r="U199" s="64">
        <f t="shared" si="117"/>
        <v>3.1186499999999997</v>
      </c>
      <c r="V199" s="170">
        <f t="shared" si="118"/>
        <v>-61.15</v>
      </c>
    </row>
    <row r="200" spans="1:22" ht="12.75">
      <c r="A200" s="276"/>
      <c r="B200" s="141">
        <v>26</v>
      </c>
      <c r="C200" s="28" t="s">
        <v>134</v>
      </c>
      <c r="D200" s="80">
        <v>40</v>
      </c>
      <c r="E200" s="63" t="s">
        <v>105</v>
      </c>
      <c r="F200" s="63">
        <v>1779.99</v>
      </c>
      <c r="G200" s="63">
        <v>1779.99</v>
      </c>
      <c r="H200" s="64">
        <v>9.22</v>
      </c>
      <c r="I200" s="64">
        <f>H200</f>
        <v>9.22</v>
      </c>
      <c r="J200" s="66">
        <v>6.32</v>
      </c>
      <c r="K200" s="64">
        <f t="shared" si="113"/>
        <v>6.211</v>
      </c>
      <c r="L200" s="64">
        <f t="shared" si="114"/>
        <v>6.77608</v>
      </c>
      <c r="M200" s="64">
        <v>59</v>
      </c>
      <c r="N200" s="65">
        <f>M200*0.051</f>
        <v>3.009</v>
      </c>
      <c r="O200" s="64">
        <v>47.92</v>
      </c>
      <c r="P200" s="64">
        <f t="shared" si="119"/>
        <v>2.44392</v>
      </c>
      <c r="Q200" s="66">
        <f t="shared" si="120"/>
        <v>158</v>
      </c>
      <c r="R200" s="66">
        <f t="shared" si="121"/>
        <v>155.275</v>
      </c>
      <c r="S200" s="66">
        <f t="shared" si="122"/>
        <v>169.402</v>
      </c>
      <c r="T200" s="64">
        <f t="shared" si="116"/>
        <v>0.45608000000000004</v>
      </c>
      <c r="U200" s="64">
        <f t="shared" si="117"/>
        <v>0.56508</v>
      </c>
      <c r="V200" s="170">
        <f t="shared" si="118"/>
        <v>-11.079999999999998</v>
      </c>
    </row>
    <row r="201" spans="1:22" ht="12.75">
      <c r="A201" s="276"/>
      <c r="B201" s="141">
        <v>27</v>
      </c>
      <c r="C201" s="90" t="s">
        <v>155</v>
      </c>
      <c r="D201" s="59">
        <v>60</v>
      </c>
      <c r="E201" s="59">
        <v>1980</v>
      </c>
      <c r="F201" s="59">
        <v>3087.5</v>
      </c>
      <c r="G201" s="59">
        <v>3087.5</v>
      </c>
      <c r="H201" s="58">
        <v>16.9</v>
      </c>
      <c r="I201" s="58">
        <v>16.9</v>
      </c>
      <c r="J201" s="61">
        <v>9.6</v>
      </c>
      <c r="K201" s="196">
        <f>I201-N201</f>
        <v>9.249999999999998</v>
      </c>
      <c r="L201" s="196">
        <f>I201-P201</f>
        <v>10.881999999999998</v>
      </c>
      <c r="M201" s="58">
        <v>150</v>
      </c>
      <c r="N201" s="61">
        <v>7.65</v>
      </c>
      <c r="O201" s="58">
        <v>118</v>
      </c>
      <c r="P201" s="61">
        <v>6.018</v>
      </c>
      <c r="Q201" s="66">
        <f t="shared" si="120"/>
        <v>160</v>
      </c>
      <c r="R201" s="66">
        <f t="shared" si="121"/>
        <v>154.16666666666663</v>
      </c>
      <c r="S201" s="66">
        <f t="shared" si="122"/>
        <v>181.36666666666665</v>
      </c>
      <c r="T201" s="196">
        <f>L201-J201</f>
        <v>1.2819999999999983</v>
      </c>
      <c r="U201" s="61">
        <f>N201-P201</f>
        <v>1.6320000000000006</v>
      </c>
      <c r="V201" s="205">
        <f>O201-M201</f>
        <v>-32</v>
      </c>
    </row>
    <row r="202" spans="1:22" ht="12.75">
      <c r="A202" s="276"/>
      <c r="B202" s="141">
        <v>28</v>
      </c>
      <c r="C202" s="16" t="s">
        <v>400</v>
      </c>
      <c r="D202" s="57">
        <v>9</v>
      </c>
      <c r="E202" s="57">
        <v>1975</v>
      </c>
      <c r="F202" s="56">
        <v>511.08</v>
      </c>
      <c r="G202" s="56">
        <v>511.08</v>
      </c>
      <c r="H202" s="56">
        <v>2.404</v>
      </c>
      <c r="I202" s="61">
        <f>H202</f>
        <v>2.404</v>
      </c>
      <c r="J202" s="56">
        <v>1.28</v>
      </c>
      <c r="K202" s="56">
        <f>I202-N202</f>
        <v>1.027</v>
      </c>
      <c r="L202" s="56">
        <f aca="true" t="shared" si="123" ref="L202:L219">I202-P202</f>
        <v>1.9449999999999998</v>
      </c>
      <c r="M202" s="25">
        <v>27</v>
      </c>
      <c r="N202" s="61">
        <f>M202*0.051</f>
        <v>1.377</v>
      </c>
      <c r="O202" s="25">
        <v>9</v>
      </c>
      <c r="P202" s="56">
        <f aca="true" t="shared" si="124" ref="P202:P208">O202*0.051</f>
        <v>0.45899999999999996</v>
      </c>
      <c r="Q202" s="25">
        <f>J202*1000/D202</f>
        <v>142.22222222222223</v>
      </c>
      <c r="R202" s="25">
        <f aca="true" t="shared" si="125" ref="R202:R214">K202*1000/D202</f>
        <v>114.11111111111111</v>
      </c>
      <c r="S202" s="25">
        <f aca="true" t="shared" si="126" ref="S202:S214">L202*1000/D202</f>
        <v>216.1111111111111</v>
      </c>
      <c r="T202" s="56">
        <f aca="true" t="shared" si="127" ref="T202:T219">L202-J202</f>
        <v>0.6649999999999998</v>
      </c>
      <c r="U202" s="56">
        <f aca="true" t="shared" si="128" ref="U202:U214">N202-P202</f>
        <v>0.918</v>
      </c>
      <c r="V202" s="169">
        <f aca="true" t="shared" si="129" ref="V202:V214">O202-M202</f>
        <v>-18</v>
      </c>
    </row>
    <row r="203" spans="1:22" ht="12.75">
      <c r="A203" s="276"/>
      <c r="B203" s="141">
        <v>29</v>
      </c>
      <c r="C203" s="16" t="s">
        <v>401</v>
      </c>
      <c r="D203" s="57">
        <v>12</v>
      </c>
      <c r="E203" s="57">
        <v>1969</v>
      </c>
      <c r="F203" s="57">
        <v>688.96</v>
      </c>
      <c r="G203" s="57">
        <v>688.96</v>
      </c>
      <c r="H203" s="56">
        <v>3.329</v>
      </c>
      <c r="I203" s="61">
        <f>H203</f>
        <v>3.329</v>
      </c>
      <c r="J203" s="56">
        <v>1.92</v>
      </c>
      <c r="K203" s="56">
        <f>I203-N203</f>
        <v>1.4930000000000003</v>
      </c>
      <c r="L203" s="56">
        <f t="shared" si="123"/>
        <v>2.3600000000000003</v>
      </c>
      <c r="M203" s="25">
        <v>36</v>
      </c>
      <c r="N203" s="61">
        <f>M203*0.051</f>
        <v>1.8359999999999999</v>
      </c>
      <c r="O203" s="25">
        <v>19</v>
      </c>
      <c r="P203" s="56">
        <f t="shared" si="124"/>
        <v>0.969</v>
      </c>
      <c r="Q203" s="25">
        <f>J203*1000/D203</f>
        <v>160</v>
      </c>
      <c r="R203" s="25">
        <f t="shared" si="125"/>
        <v>124.41666666666669</v>
      </c>
      <c r="S203" s="25">
        <f t="shared" si="126"/>
        <v>196.6666666666667</v>
      </c>
      <c r="T203" s="56">
        <f t="shared" si="127"/>
        <v>0.4400000000000004</v>
      </c>
      <c r="U203" s="56">
        <f t="shared" si="128"/>
        <v>0.8669999999999999</v>
      </c>
      <c r="V203" s="169">
        <f t="shared" si="129"/>
        <v>-17</v>
      </c>
    </row>
    <row r="204" spans="1:22" ht="12.75">
      <c r="A204" s="276"/>
      <c r="B204" s="141">
        <v>30</v>
      </c>
      <c r="C204" s="16" t="s">
        <v>402</v>
      </c>
      <c r="D204" s="57">
        <v>21</v>
      </c>
      <c r="E204" s="57">
        <v>1983</v>
      </c>
      <c r="F204" s="57">
        <v>1128.59</v>
      </c>
      <c r="G204" s="57">
        <v>1128.59</v>
      </c>
      <c r="H204" s="56">
        <v>6</v>
      </c>
      <c r="I204" s="56">
        <f>H204</f>
        <v>6</v>
      </c>
      <c r="J204" s="56">
        <v>3.36</v>
      </c>
      <c r="K204" s="56">
        <f>I204-N204</f>
        <v>3.297</v>
      </c>
      <c r="L204" s="56">
        <f t="shared" si="123"/>
        <v>4.674</v>
      </c>
      <c r="M204" s="25">
        <v>53</v>
      </c>
      <c r="N204" s="61">
        <f aca="true" t="shared" si="130" ref="N204:N219">M204*0.051</f>
        <v>2.703</v>
      </c>
      <c r="O204" s="25">
        <v>26</v>
      </c>
      <c r="P204" s="56">
        <f t="shared" si="124"/>
        <v>1.3259999999999998</v>
      </c>
      <c r="Q204" s="25">
        <f>J204*1000/D204</f>
        <v>160</v>
      </c>
      <c r="R204" s="25">
        <f t="shared" si="125"/>
        <v>157</v>
      </c>
      <c r="S204" s="25">
        <f t="shared" si="126"/>
        <v>222.57142857142858</v>
      </c>
      <c r="T204" s="56">
        <f t="shared" si="127"/>
        <v>1.3140000000000005</v>
      </c>
      <c r="U204" s="56">
        <f t="shared" si="128"/>
        <v>1.377</v>
      </c>
      <c r="V204" s="169">
        <f t="shared" si="129"/>
        <v>-27</v>
      </c>
    </row>
    <row r="205" spans="1:22" ht="12.75">
      <c r="A205" s="276"/>
      <c r="B205" s="141">
        <v>31</v>
      </c>
      <c r="C205" s="16" t="s">
        <v>403</v>
      </c>
      <c r="D205" s="57">
        <v>40</v>
      </c>
      <c r="E205" s="57">
        <v>1981</v>
      </c>
      <c r="F205" s="57">
        <v>2259.15</v>
      </c>
      <c r="G205" s="57">
        <v>2259.15</v>
      </c>
      <c r="H205" s="56">
        <v>11.1</v>
      </c>
      <c r="I205" s="56">
        <f>H205</f>
        <v>11.1</v>
      </c>
      <c r="J205" s="56">
        <v>6.4</v>
      </c>
      <c r="K205" s="56">
        <f>I205-N205</f>
        <v>6.357</v>
      </c>
      <c r="L205" s="56">
        <f t="shared" si="123"/>
        <v>7.734</v>
      </c>
      <c r="M205" s="25">
        <v>93</v>
      </c>
      <c r="N205" s="61">
        <f t="shared" si="130"/>
        <v>4.742999999999999</v>
      </c>
      <c r="O205" s="25">
        <v>66</v>
      </c>
      <c r="P205" s="56">
        <f t="shared" si="124"/>
        <v>3.3659999999999997</v>
      </c>
      <c r="Q205" s="25">
        <f>J205*1000/D205</f>
        <v>160</v>
      </c>
      <c r="R205" s="25">
        <f t="shared" si="125"/>
        <v>158.925</v>
      </c>
      <c r="S205" s="25">
        <f t="shared" si="126"/>
        <v>193.35</v>
      </c>
      <c r="T205" s="56">
        <f t="shared" si="127"/>
        <v>1.3339999999999996</v>
      </c>
      <c r="U205" s="56">
        <f t="shared" si="128"/>
        <v>1.3769999999999998</v>
      </c>
      <c r="V205" s="169">
        <f t="shared" si="129"/>
        <v>-27</v>
      </c>
    </row>
    <row r="206" spans="1:22" ht="12.75">
      <c r="A206" s="276"/>
      <c r="B206" s="141">
        <v>32</v>
      </c>
      <c r="C206" s="16" t="s">
        <v>404</v>
      </c>
      <c r="D206" s="57">
        <v>22</v>
      </c>
      <c r="E206" s="57">
        <v>1991</v>
      </c>
      <c r="F206" s="56">
        <v>1170.17</v>
      </c>
      <c r="G206" s="56">
        <v>1170.17</v>
      </c>
      <c r="H206" s="56">
        <v>4.8</v>
      </c>
      <c r="I206" s="56">
        <f>H206</f>
        <v>4.8</v>
      </c>
      <c r="J206" s="56">
        <v>3.52</v>
      </c>
      <c r="K206" s="56">
        <f>I206-N206</f>
        <v>2.76</v>
      </c>
      <c r="L206" s="56">
        <f t="shared" si="123"/>
        <v>3.678</v>
      </c>
      <c r="M206" s="25">
        <v>40</v>
      </c>
      <c r="N206" s="61">
        <f t="shared" si="130"/>
        <v>2.04</v>
      </c>
      <c r="O206" s="25">
        <v>22</v>
      </c>
      <c r="P206" s="56">
        <f t="shared" si="124"/>
        <v>1.1219999999999999</v>
      </c>
      <c r="Q206" s="25">
        <f>J206*1000/D206</f>
        <v>160</v>
      </c>
      <c r="R206" s="25">
        <f t="shared" si="125"/>
        <v>125.45454545454545</v>
      </c>
      <c r="S206" s="25">
        <f t="shared" si="126"/>
        <v>167.1818181818182</v>
      </c>
      <c r="T206" s="56">
        <f t="shared" si="127"/>
        <v>0.15799999999999992</v>
      </c>
      <c r="U206" s="56">
        <f t="shared" si="128"/>
        <v>0.9180000000000001</v>
      </c>
      <c r="V206" s="169">
        <f t="shared" si="129"/>
        <v>-18</v>
      </c>
    </row>
    <row r="207" spans="1:22" ht="12.75">
      <c r="A207" s="276"/>
      <c r="B207" s="141">
        <v>33</v>
      </c>
      <c r="C207" s="16" t="s">
        <v>405</v>
      </c>
      <c r="D207" s="57">
        <v>40</v>
      </c>
      <c r="E207" s="57">
        <v>1991</v>
      </c>
      <c r="F207" s="57">
        <v>2273.96</v>
      </c>
      <c r="G207" s="57">
        <v>2273.96</v>
      </c>
      <c r="H207" s="56">
        <v>10</v>
      </c>
      <c r="I207" s="56">
        <f>H207</f>
        <v>10</v>
      </c>
      <c r="J207" s="56">
        <v>6.25</v>
      </c>
      <c r="K207" s="56">
        <f>I207-N207</f>
        <v>5.461</v>
      </c>
      <c r="L207" s="56">
        <f t="shared" si="123"/>
        <v>6.43</v>
      </c>
      <c r="M207" s="25">
        <v>89</v>
      </c>
      <c r="N207" s="61">
        <f t="shared" si="130"/>
        <v>4.539</v>
      </c>
      <c r="O207" s="25">
        <v>70</v>
      </c>
      <c r="P207" s="56">
        <f t="shared" si="124"/>
        <v>3.57</v>
      </c>
      <c r="Q207" s="25">
        <f>J207*1000/D207</f>
        <v>156.25</v>
      </c>
      <c r="R207" s="25">
        <f t="shared" si="125"/>
        <v>136.525</v>
      </c>
      <c r="S207" s="25">
        <f t="shared" si="126"/>
        <v>160.75</v>
      </c>
      <c r="T207" s="56">
        <f t="shared" si="127"/>
        <v>0.17999999999999972</v>
      </c>
      <c r="U207" s="56">
        <f t="shared" si="128"/>
        <v>0.9689999999999999</v>
      </c>
      <c r="V207" s="169">
        <f t="shared" si="129"/>
        <v>-19</v>
      </c>
    </row>
    <row r="208" spans="1:22" ht="12.75">
      <c r="A208" s="276"/>
      <c r="B208" s="141">
        <v>34</v>
      </c>
      <c r="C208" s="16" t="s">
        <v>406</v>
      </c>
      <c r="D208" s="57">
        <v>24</v>
      </c>
      <c r="E208" s="57">
        <v>1964</v>
      </c>
      <c r="F208" s="57">
        <v>1116.92</v>
      </c>
      <c r="G208" s="57">
        <v>1116.92</v>
      </c>
      <c r="H208" s="56">
        <v>6.8</v>
      </c>
      <c r="I208" s="56">
        <f>H208</f>
        <v>6.8</v>
      </c>
      <c r="J208" s="56">
        <v>3.84</v>
      </c>
      <c r="K208" s="56">
        <f>I208-N208</f>
        <v>3.383</v>
      </c>
      <c r="L208" s="56">
        <f t="shared" si="123"/>
        <v>4.454000000000001</v>
      </c>
      <c r="M208" s="25">
        <v>67</v>
      </c>
      <c r="N208" s="61">
        <f t="shared" si="130"/>
        <v>3.417</v>
      </c>
      <c r="O208" s="25">
        <v>46</v>
      </c>
      <c r="P208" s="56">
        <f t="shared" si="124"/>
        <v>2.3459999999999996</v>
      </c>
      <c r="Q208" s="25">
        <f>J208*1000/D208</f>
        <v>160</v>
      </c>
      <c r="R208" s="25">
        <f t="shared" si="125"/>
        <v>140.95833333333334</v>
      </c>
      <c r="S208" s="25">
        <f t="shared" si="126"/>
        <v>185.58333333333337</v>
      </c>
      <c r="T208" s="56">
        <f t="shared" si="127"/>
        <v>0.6140000000000008</v>
      </c>
      <c r="U208" s="56">
        <f t="shared" si="128"/>
        <v>1.0710000000000002</v>
      </c>
      <c r="V208" s="169">
        <f t="shared" si="129"/>
        <v>-21</v>
      </c>
    </row>
    <row r="209" spans="1:22" ht="12.75">
      <c r="A209" s="276"/>
      <c r="B209" s="141">
        <v>35</v>
      </c>
      <c r="C209" s="20" t="s">
        <v>192</v>
      </c>
      <c r="D209" s="57">
        <v>133</v>
      </c>
      <c r="E209" s="57">
        <v>1976</v>
      </c>
      <c r="F209" s="57">
        <v>4237.97</v>
      </c>
      <c r="G209" s="57">
        <v>4237.97</v>
      </c>
      <c r="H209" s="57">
        <v>24.502</v>
      </c>
      <c r="I209" s="61">
        <f aca="true" t="shared" si="131" ref="I209:I214">H209</f>
        <v>24.502</v>
      </c>
      <c r="J209" s="57">
        <v>1.29</v>
      </c>
      <c r="K209" s="171">
        <f aca="true" t="shared" si="132" ref="K209:K214">I209-N209</f>
        <v>-2.375</v>
      </c>
      <c r="L209" s="171">
        <f t="shared" si="123"/>
        <v>8.81402</v>
      </c>
      <c r="M209" s="57">
        <v>527</v>
      </c>
      <c r="N209" s="61">
        <f t="shared" si="130"/>
        <v>26.877</v>
      </c>
      <c r="O209" s="56">
        <v>292.25</v>
      </c>
      <c r="P209" s="57">
        <v>15.68798</v>
      </c>
      <c r="Q209" s="25">
        <f aca="true" t="shared" si="133" ref="Q209:Q214">J209*1000/D209</f>
        <v>9.699248120300751</v>
      </c>
      <c r="R209" s="172">
        <f t="shared" si="125"/>
        <v>-17.857142857142858</v>
      </c>
      <c r="S209" s="172">
        <f t="shared" si="126"/>
        <v>66.27082706766916</v>
      </c>
      <c r="T209" s="61">
        <f t="shared" si="127"/>
        <v>7.524019999999999</v>
      </c>
      <c r="U209" s="61">
        <f t="shared" si="128"/>
        <v>11.18902</v>
      </c>
      <c r="V209" s="169">
        <f t="shared" si="129"/>
        <v>-234.75</v>
      </c>
    </row>
    <row r="210" spans="1:22" ht="12.75">
      <c r="A210" s="276"/>
      <c r="B210" s="141">
        <v>36</v>
      </c>
      <c r="C210" s="20" t="s">
        <v>195</v>
      </c>
      <c r="D210" s="57">
        <v>80</v>
      </c>
      <c r="E210" s="57">
        <v>1962</v>
      </c>
      <c r="F210" s="57">
        <v>3670.89</v>
      </c>
      <c r="G210" s="57">
        <v>3670.89</v>
      </c>
      <c r="H210" s="57">
        <v>24.746</v>
      </c>
      <c r="I210" s="61">
        <f t="shared" si="131"/>
        <v>24.746</v>
      </c>
      <c r="J210" s="57">
        <v>12.48</v>
      </c>
      <c r="K210" s="171">
        <f t="shared" si="132"/>
        <v>10.619</v>
      </c>
      <c r="L210" s="171">
        <f t="shared" si="123"/>
        <v>15.886652999999999</v>
      </c>
      <c r="M210" s="57">
        <v>277</v>
      </c>
      <c r="N210" s="61">
        <f t="shared" si="130"/>
        <v>14.126999999999999</v>
      </c>
      <c r="O210" s="56">
        <v>165.03999627421757</v>
      </c>
      <c r="P210" s="57">
        <v>8.859347</v>
      </c>
      <c r="Q210" s="25">
        <f t="shared" si="133"/>
        <v>156</v>
      </c>
      <c r="R210" s="172">
        <f t="shared" si="125"/>
        <v>132.7375</v>
      </c>
      <c r="S210" s="172">
        <f t="shared" si="126"/>
        <v>198.5831625</v>
      </c>
      <c r="T210" s="61">
        <f t="shared" si="127"/>
        <v>3.4066529999999986</v>
      </c>
      <c r="U210" s="61">
        <f t="shared" si="128"/>
        <v>5.267652999999999</v>
      </c>
      <c r="V210" s="169">
        <f t="shared" si="129"/>
        <v>-111.96000372578243</v>
      </c>
    </row>
    <row r="211" spans="1:22" ht="12.75">
      <c r="A211" s="276"/>
      <c r="B211" s="141">
        <v>37</v>
      </c>
      <c r="C211" s="20" t="s">
        <v>201</v>
      </c>
      <c r="D211" s="57">
        <v>145</v>
      </c>
      <c r="E211" s="57">
        <v>1968</v>
      </c>
      <c r="F211" s="57">
        <v>7525.85</v>
      </c>
      <c r="G211" s="57">
        <v>7525.85</v>
      </c>
      <c r="H211" s="57">
        <v>43.197</v>
      </c>
      <c r="I211" s="61">
        <f t="shared" si="131"/>
        <v>43.197</v>
      </c>
      <c r="J211" s="57">
        <v>22.96</v>
      </c>
      <c r="K211" s="171">
        <f t="shared" si="132"/>
        <v>21.828000000000003</v>
      </c>
      <c r="L211" s="171">
        <f t="shared" si="123"/>
        <v>26.892237</v>
      </c>
      <c r="M211" s="57">
        <v>419</v>
      </c>
      <c r="N211" s="61">
        <f t="shared" si="130"/>
        <v>21.369</v>
      </c>
      <c r="O211" s="56">
        <v>303.7399962742176</v>
      </c>
      <c r="P211" s="57">
        <v>16.304763</v>
      </c>
      <c r="Q211" s="25">
        <f t="shared" si="133"/>
        <v>158.3448275862069</v>
      </c>
      <c r="R211" s="172">
        <f t="shared" si="125"/>
        <v>150.5379310344828</v>
      </c>
      <c r="S211" s="172">
        <f t="shared" si="126"/>
        <v>185.46370344827588</v>
      </c>
      <c r="T211" s="61">
        <f t="shared" si="127"/>
        <v>3.9322370000000006</v>
      </c>
      <c r="U211" s="61">
        <f t="shared" si="128"/>
        <v>5.0642369999999985</v>
      </c>
      <c r="V211" s="169">
        <f t="shared" si="129"/>
        <v>-115.26000372578238</v>
      </c>
    </row>
    <row r="212" spans="1:22" ht="12.75">
      <c r="A212" s="276"/>
      <c r="B212" s="141">
        <v>38</v>
      </c>
      <c r="C212" s="20" t="s">
        <v>202</v>
      </c>
      <c r="D212" s="57">
        <v>40</v>
      </c>
      <c r="E212" s="57">
        <v>1985</v>
      </c>
      <c r="F212" s="57">
        <v>2161.15</v>
      </c>
      <c r="G212" s="57">
        <v>2161.15</v>
      </c>
      <c r="H212" s="57">
        <v>13.577</v>
      </c>
      <c r="I212" s="61">
        <f t="shared" si="131"/>
        <v>13.577</v>
      </c>
      <c r="J212" s="57">
        <v>6.4</v>
      </c>
      <c r="K212" s="171">
        <f t="shared" si="132"/>
        <v>5.978000000000001</v>
      </c>
      <c r="L212" s="171">
        <f t="shared" si="123"/>
        <v>8.659912</v>
      </c>
      <c r="M212" s="57">
        <v>149</v>
      </c>
      <c r="N212" s="61">
        <f t="shared" si="130"/>
        <v>7.598999999999999</v>
      </c>
      <c r="O212" s="56">
        <v>91.6</v>
      </c>
      <c r="P212" s="57">
        <v>4.917088</v>
      </c>
      <c r="Q212" s="25">
        <f t="shared" si="133"/>
        <v>160</v>
      </c>
      <c r="R212" s="172">
        <f t="shared" si="125"/>
        <v>149.45000000000002</v>
      </c>
      <c r="S212" s="172">
        <f t="shared" si="126"/>
        <v>216.4978</v>
      </c>
      <c r="T212" s="61">
        <f t="shared" si="127"/>
        <v>2.259912</v>
      </c>
      <c r="U212" s="61">
        <f t="shared" si="128"/>
        <v>2.6819119999999996</v>
      </c>
      <c r="V212" s="169">
        <f t="shared" si="129"/>
        <v>-57.400000000000006</v>
      </c>
    </row>
    <row r="213" spans="1:22" ht="12.75">
      <c r="A213" s="276"/>
      <c r="B213" s="141">
        <v>39</v>
      </c>
      <c r="C213" s="130" t="s">
        <v>277</v>
      </c>
      <c r="D213" s="131">
        <v>55</v>
      </c>
      <c r="E213" s="131" t="s">
        <v>275</v>
      </c>
      <c r="F213" s="104">
        <v>2472.96</v>
      </c>
      <c r="G213" s="104">
        <v>2472.96</v>
      </c>
      <c r="H213" s="61">
        <v>14.154</v>
      </c>
      <c r="I213" s="61">
        <f t="shared" si="131"/>
        <v>14.154</v>
      </c>
      <c r="J213" s="104">
        <v>8.8</v>
      </c>
      <c r="K213" s="60">
        <f t="shared" si="132"/>
        <v>8.595</v>
      </c>
      <c r="L213" s="60">
        <f t="shared" si="123"/>
        <v>9.569099999999999</v>
      </c>
      <c r="M213" s="60">
        <v>109</v>
      </c>
      <c r="N213" s="61">
        <f t="shared" si="130"/>
        <v>5.558999999999999</v>
      </c>
      <c r="O213" s="60">
        <v>89.9</v>
      </c>
      <c r="P213" s="60">
        <f>O213*0.051</f>
        <v>4.5849</v>
      </c>
      <c r="Q213" s="58">
        <f t="shared" si="133"/>
        <v>160</v>
      </c>
      <c r="R213" s="60">
        <f t="shared" si="125"/>
        <v>156.27272727272728</v>
      </c>
      <c r="S213" s="60">
        <f t="shared" si="126"/>
        <v>173.98363636363635</v>
      </c>
      <c r="T213" s="60">
        <f t="shared" si="127"/>
        <v>0.7690999999999981</v>
      </c>
      <c r="U213" s="60">
        <f t="shared" si="128"/>
        <v>0.9740999999999991</v>
      </c>
      <c r="V213" s="205">
        <f t="shared" si="129"/>
        <v>-19.099999999999994</v>
      </c>
    </row>
    <row r="214" spans="1:22" ht="12.75">
      <c r="A214" s="276"/>
      <c r="B214" s="141">
        <v>40</v>
      </c>
      <c r="C214" s="22" t="s">
        <v>284</v>
      </c>
      <c r="D214" s="59">
        <v>55</v>
      </c>
      <c r="E214" s="131" t="s">
        <v>275</v>
      </c>
      <c r="F214" s="60">
        <v>2540.19</v>
      </c>
      <c r="G214" s="60">
        <v>2540.19</v>
      </c>
      <c r="H214" s="61">
        <v>14.043</v>
      </c>
      <c r="I214" s="60">
        <f t="shared" si="131"/>
        <v>14.043</v>
      </c>
      <c r="J214" s="60">
        <v>8.8</v>
      </c>
      <c r="K214" s="60">
        <f t="shared" si="132"/>
        <v>8.79</v>
      </c>
      <c r="L214" s="60">
        <f t="shared" si="123"/>
        <v>10.472999999999999</v>
      </c>
      <c r="M214" s="60">
        <v>103</v>
      </c>
      <c r="N214" s="61">
        <f t="shared" si="130"/>
        <v>5.252999999999999</v>
      </c>
      <c r="O214" s="60">
        <v>70</v>
      </c>
      <c r="P214" s="60">
        <f>O214*0.051</f>
        <v>3.57</v>
      </c>
      <c r="Q214" s="58">
        <f t="shared" si="133"/>
        <v>160</v>
      </c>
      <c r="R214" s="60">
        <f t="shared" si="125"/>
        <v>159.8181818181818</v>
      </c>
      <c r="S214" s="60">
        <f t="shared" si="126"/>
        <v>190.41818181818178</v>
      </c>
      <c r="T214" s="60">
        <f t="shared" si="127"/>
        <v>1.6729999999999983</v>
      </c>
      <c r="U214" s="60">
        <f t="shared" si="128"/>
        <v>1.6829999999999994</v>
      </c>
      <c r="V214" s="205">
        <f t="shared" si="129"/>
        <v>-33</v>
      </c>
    </row>
    <row r="215" spans="1:22" ht="12.75">
      <c r="A215" s="276"/>
      <c r="B215" s="141">
        <v>41</v>
      </c>
      <c r="C215" s="90" t="s">
        <v>73</v>
      </c>
      <c r="D215" s="59">
        <v>45</v>
      </c>
      <c r="E215" s="59">
        <v>1972</v>
      </c>
      <c r="F215" s="59">
        <v>2489</v>
      </c>
      <c r="G215" s="59">
        <v>2052</v>
      </c>
      <c r="H215" s="61">
        <v>16.26</v>
      </c>
      <c r="I215" s="61">
        <v>16.26</v>
      </c>
      <c r="J215" s="61">
        <v>7.12</v>
      </c>
      <c r="K215" s="61"/>
      <c r="L215" s="61">
        <f t="shared" si="123"/>
        <v>12.166800000000002</v>
      </c>
      <c r="M215" s="61"/>
      <c r="N215" s="61">
        <f t="shared" si="130"/>
        <v>0</v>
      </c>
      <c r="O215" s="61">
        <v>73.8</v>
      </c>
      <c r="P215" s="61">
        <v>4.0932</v>
      </c>
      <c r="Q215" s="60">
        <f>J215/D215*1000</f>
        <v>158.22222222222223</v>
      </c>
      <c r="R215" s="61">
        <f>K215/D215*1000</f>
        <v>0</v>
      </c>
      <c r="S215" s="61">
        <f>L215/D215*1000</f>
        <v>270.37333333333333</v>
      </c>
      <c r="T215" s="61">
        <f t="shared" si="127"/>
        <v>5.046800000000002</v>
      </c>
      <c r="U215" s="61"/>
      <c r="V215" s="205"/>
    </row>
    <row r="216" spans="1:22" ht="12.75">
      <c r="A216" s="276"/>
      <c r="B216" s="141">
        <v>42</v>
      </c>
      <c r="C216" s="90" t="s">
        <v>74</v>
      </c>
      <c r="D216" s="59">
        <v>81</v>
      </c>
      <c r="E216" s="59">
        <v>1988</v>
      </c>
      <c r="F216" s="59">
        <v>5205</v>
      </c>
      <c r="G216" s="59">
        <v>5151</v>
      </c>
      <c r="H216" s="61">
        <v>37.7</v>
      </c>
      <c r="I216" s="61">
        <v>37.7</v>
      </c>
      <c r="J216" s="61">
        <v>12.96</v>
      </c>
      <c r="K216" s="61"/>
      <c r="L216" s="61">
        <f t="shared" si="123"/>
        <v>29.699000000000005</v>
      </c>
      <c r="M216" s="61"/>
      <c r="N216" s="61">
        <f t="shared" si="130"/>
        <v>0</v>
      </c>
      <c r="O216" s="61">
        <v>189.2</v>
      </c>
      <c r="P216" s="61">
        <v>8.001</v>
      </c>
      <c r="Q216" s="60">
        <f>J216/D216*1000</f>
        <v>160</v>
      </c>
      <c r="R216" s="61">
        <f>K216/D216*1000</f>
        <v>0</v>
      </c>
      <c r="S216" s="61">
        <f>L216/D216*1000</f>
        <v>366.6543209876544</v>
      </c>
      <c r="T216" s="61">
        <f t="shared" si="127"/>
        <v>16.739000000000004</v>
      </c>
      <c r="U216" s="61"/>
      <c r="V216" s="205"/>
    </row>
    <row r="217" spans="1:22" ht="12.75">
      <c r="A217" s="276"/>
      <c r="B217" s="141">
        <v>43</v>
      </c>
      <c r="C217" s="90" t="s">
        <v>75</v>
      </c>
      <c r="D217" s="59">
        <v>81</v>
      </c>
      <c r="E217" s="59">
        <v>1987</v>
      </c>
      <c r="F217" s="59">
        <v>5277</v>
      </c>
      <c r="G217" s="59">
        <v>5277</v>
      </c>
      <c r="H217" s="61">
        <v>38.05</v>
      </c>
      <c r="I217" s="61">
        <v>38.05</v>
      </c>
      <c r="J217" s="61">
        <v>13.77</v>
      </c>
      <c r="K217" s="61"/>
      <c r="L217" s="61">
        <f t="shared" si="123"/>
        <v>29.58</v>
      </c>
      <c r="M217" s="61"/>
      <c r="N217" s="61">
        <f t="shared" si="130"/>
        <v>0</v>
      </c>
      <c r="O217" s="61">
        <v>245.3</v>
      </c>
      <c r="P217" s="61">
        <v>8.47</v>
      </c>
      <c r="Q217" s="60">
        <f>J217/D217*1000</f>
        <v>169.99999999999997</v>
      </c>
      <c r="R217" s="61">
        <f>K217/D217*1000</f>
        <v>0</v>
      </c>
      <c r="S217" s="61">
        <f>L217/D217*1000</f>
        <v>365.18518518518516</v>
      </c>
      <c r="T217" s="61">
        <f t="shared" si="127"/>
        <v>15.809999999999999</v>
      </c>
      <c r="U217" s="61"/>
      <c r="V217" s="205"/>
    </row>
    <row r="218" spans="1:22" ht="12.75">
      <c r="A218" s="276"/>
      <c r="B218" s="141">
        <v>44</v>
      </c>
      <c r="C218" s="90" t="s">
        <v>76</v>
      </c>
      <c r="D218" s="59">
        <v>54</v>
      </c>
      <c r="E218" s="59">
        <v>1985</v>
      </c>
      <c r="F218" s="59">
        <v>3449</v>
      </c>
      <c r="G218" s="59">
        <v>3449</v>
      </c>
      <c r="H218" s="61">
        <v>20.78</v>
      </c>
      <c r="I218" s="61">
        <v>20.78</v>
      </c>
      <c r="J218" s="61">
        <v>8.56</v>
      </c>
      <c r="K218" s="61"/>
      <c r="L218" s="61">
        <f t="shared" si="123"/>
        <v>16.229</v>
      </c>
      <c r="M218" s="61"/>
      <c r="N218" s="61">
        <f t="shared" si="130"/>
        <v>0</v>
      </c>
      <c r="O218" s="61">
        <v>125.8</v>
      </c>
      <c r="P218" s="61">
        <v>4.551</v>
      </c>
      <c r="Q218" s="60">
        <f>J218/D218*1000</f>
        <v>158.51851851851853</v>
      </c>
      <c r="R218" s="61">
        <f>K218/D218*1000</f>
        <v>0</v>
      </c>
      <c r="S218" s="61">
        <f>L218/D218*1000</f>
        <v>300.53703703703707</v>
      </c>
      <c r="T218" s="61">
        <f t="shared" si="127"/>
        <v>7.668999999999999</v>
      </c>
      <c r="U218" s="61"/>
      <c r="V218" s="205"/>
    </row>
    <row r="219" spans="1:22" ht="12.75">
      <c r="A219" s="276"/>
      <c r="B219" s="141">
        <v>45</v>
      </c>
      <c r="C219" s="236" t="s">
        <v>146</v>
      </c>
      <c r="D219" s="231">
        <v>24</v>
      </c>
      <c r="E219" s="231" t="s">
        <v>105</v>
      </c>
      <c r="F219" s="231">
        <v>1214.25</v>
      </c>
      <c r="G219" s="231">
        <v>824.98</v>
      </c>
      <c r="H219" s="232">
        <v>7.89</v>
      </c>
      <c r="I219" s="232">
        <f>H219</f>
        <v>7.89</v>
      </c>
      <c r="J219" s="103">
        <v>4.49</v>
      </c>
      <c r="K219" s="232">
        <f>I219-N219</f>
        <v>4.167</v>
      </c>
      <c r="L219" s="232">
        <f t="shared" si="123"/>
        <v>5.73933</v>
      </c>
      <c r="M219" s="232">
        <v>73</v>
      </c>
      <c r="N219" s="233">
        <f t="shared" si="130"/>
        <v>3.723</v>
      </c>
      <c r="O219" s="232">
        <v>42.17</v>
      </c>
      <c r="P219" s="232">
        <f>O219*0.051</f>
        <v>2.15067</v>
      </c>
      <c r="Q219" s="103">
        <f>J219*1000/D219</f>
        <v>187.08333333333334</v>
      </c>
      <c r="R219" s="103">
        <f>K219*1000/D219</f>
        <v>173.625</v>
      </c>
      <c r="S219" s="103">
        <f>L219*1000/D219</f>
        <v>239.13875</v>
      </c>
      <c r="T219" s="232">
        <f t="shared" si="127"/>
        <v>1.2493299999999996</v>
      </c>
      <c r="U219" s="232">
        <f>N219-P219</f>
        <v>1.57233</v>
      </c>
      <c r="V219" s="234">
        <f>O219-M219</f>
        <v>-30.83</v>
      </c>
    </row>
    <row r="220" spans="1:22" ht="12.75">
      <c r="A220" s="276"/>
      <c r="B220" s="141">
        <v>46</v>
      </c>
      <c r="C220" s="130" t="s">
        <v>408</v>
      </c>
      <c r="D220" s="131">
        <v>118</v>
      </c>
      <c r="E220" s="131">
        <v>1974</v>
      </c>
      <c r="F220" s="104">
        <v>4410.75</v>
      </c>
      <c r="G220" s="104">
        <v>4410.75</v>
      </c>
      <c r="H220" s="60">
        <v>15.2</v>
      </c>
      <c r="I220" s="60">
        <v>15.2</v>
      </c>
      <c r="J220" s="104">
        <v>0.96</v>
      </c>
      <c r="K220" s="60">
        <v>-1.4770000000000003</v>
      </c>
      <c r="L220" s="60">
        <v>8.876</v>
      </c>
      <c r="M220" s="58">
        <v>327</v>
      </c>
      <c r="N220" s="61">
        <v>16.677</v>
      </c>
      <c r="O220" s="58">
        <v>124</v>
      </c>
      <c r="P220" s="60">
        <v>6.324</v>
      </c>
      <c r="Q220" s="58">
        <v>8.135593220338983</v>
      </c>
      <c r="R220" s="58">
        <v>-12.516949152542376</v>
      </c>
      <c r="S220" s="58">
        <v>75.22033898305085</v>
      </c>
      <c r="T220" s="60">
        <v>7.9159999999999995</v>
      </c>
      <c r="U220" s="60">
        <v>10.353</v>
      </c>
      <c r="V220" s="205">
        <v>-203</v>
      </c>
    </row>
    <row r="221" spans="1:22" ht="12.75">
      <c r="A221" s="276"/>
      <c r="B221" s="141">
        <v>47</v>
      </c>
      <c r="C221" s="22" t="s">
        <v>411</v>
      </c>
      <c r="D221" s="59">
        <v>70</v>
      </c>
      <c r="E221" s="59">
        <v>1977</v>
      </c>
      <c r="F221" s="60">
        <v>3363.64</v>
      </c>
      <c r="G221" s="60">
        <v>3363.64</v>
      </c>
      <c r="H221" s="60">
        <v>17</v>
      </c>
      <c r="I221" s="60">
        <v>17</v>
      </c>
      <c r="J221" s="60">
        <v>11.2</v>
      </c>
      <c r="K221" s="60">
        <v>8.738000000000001</v>
      </c>
      <c r="L221" s="60">
        <v>12.155000000000001</v>
      </c>
      <c r="M221" s="58">
        <v>162</v>
      </c>
      <c r="N221" s="61">
        <v>8.261999999999999</v>
      </c>
      <c r="O221" s="58">
        <v>95</v>
      </c>
      <c r="P221" s="60">
        <v>4.845</v>
      </c>
      <c r="Q221" s="58">
        <v>160</v>
      </c>
      <c r="R221" s="58">
        <v>124.82857142857145</v>
      </c>
      <c r="S221" s="58">
        <v>173.64285714285717</v>
      </c>
      <c r="T221" s="60">
        <v>0.9550000000000018</v>
      </c>
      <c r="U221" s="60">
        <v>3.416999999999999</v>
      </c>
      <c r="V221" s="205">
        <v>-67</v>
      </c>
    </row>
    <row r="222" spans="1:22" ht="12.75">
      <c r="A222" s="276"/>
      <c r="B222" s="141">
        <v>48</v>
      </c>
      <c r="C222" s="22" t="s">
        <v>413</v>
      </c>
      <c r="D222" s="59">
        <v>45</v>
      </c>
      <c r="E222" s="59">
        <v>1984</v>
      </c>
      <c r="F222" s="60">
        <v>2323</v>
      </c>
      <c r="G222" s="60">
        <v>2323</v>
      </c>
      <c r="H222" s="60">
        <v>11</v>
      </c>
      <c r="I222" s="60">
        <v>11</v>
      </c>
      <c r="J222" s="60">
        <v>7.12</v>
      </c>
      <c r="K222" s="60">
        <v>6.767</v>
      </c>
      <c r="L222" s="60">
        <v>8.348</v>
      </c>
      <c r="M222" s="58">
        <v>83</v>
      </c>
      <c r="N222" s="61">
        <v>4.233</v>
      </c>
      <c r="O222" s="58">
        <v>52</v>
      </c>
      <c r="P222" s="60">
        <v>2.6519999999999997</v>
      </c>
      <c r="Q222" s="58">
        <v>158.22222222222223</v>
      </c>
      <c r="R222" s="58">
        <v>150.37777777777777</v>
      </c>
      <c r="S222" s="58">
        <v>185.51111111111112</v>
      </c>
      <c r="T222" s="60">
        <v>1.2280000000000006</v>
      </c>
      <c r="U222" s="60">
        <v>1.581</v>
      </c>
      <c r="V222" s="205">
        <v>-31</v>
      </c>
    </row>
    <row r="223" spans="1:22" ht="12.75">
      <c r="A223" s="276"/>
      <c r="B223" s="141">
        <v>49</v>
      </c>
      <c r="C223" s="22" t="s">
        <v>417</v>
      </c>
      <c r="D223" s="59">
        <v>52</v>
      </c>
      <c r="E223" s="59">
        <v>1964</v>
      </c>
      <c r="F223" s="60">
        <v>1584.67</v>
      </c>
      <c r="G223" s="60">
        <v>1584.67</v>
      </c>
      <c r="H223" s="60">
        <v>5.35</v>
      </c>
      <c r="I223" s="60">
        <f>H223</f>
        <v>5.35</v>
      </c>
      <c r="J223" s="60">
        <v>0.52</v>
      </c>
      <c r="K223" s="60">
        <f>I223-N223</f>
        <v>-0.31099999999999994</v>
      </c>
      <c r="L223" s="60">
        <f>I223-P223</f>
        <v>3.004</v>
      </c>
      <c r="M223" s="58">
        <v>111</v>
      </c>
      <c r="N223" s="61">
        <f>M223*0.051</f>
        <v>5.661</v>
      </c>
      <c r="O223" s="58">
        <v>46</v>
      </c>
      <c r="P223" s="60">
        <f>O223*0.051</f>
        <v>2.3459999999999996</v>
      </c>
      <c r="Q223" s="58">
        <f>J223*1000/D223</f>
        <v>10</v>
      </c>
      <c r="R223" s="58">
        <f>K223*1000/D223</f>
        <v>-5.98076923076923</v>
      </c>
      <c r="S223" s="58">
        <f>L223*1000/D223</f>
        <v>57.76923076923077</v>
      </c>
      <c r="T223" s="60">
        <f>L223-J223</f>
        <v>2.484</v>
      </c>
      <c r="U223" s="60">
        <f>N223-P223</f>
        <v>3.315</v>
      </c>
      <c r="V223" s="205">
        <f>O223-M223</f>
        <v>-65</v>
      </c>
    </row>
    <row r="224" spans="1:22" ht="12.75">
      <c r="A224" s="276"/>
      <c r="B224" s="141">
        <v>50</v>
      </c>
      <c r="C224" s="90" t="s">
        <v>182</v>
      </c>
      <c r="D224" s="59">
        <v>19</v>
      </c>
      <c r="E224" s="59" t="s">
        <v>105</v>
      </c>
      <c r="F224" s="59">
        <v>1010.34</v>
      </c>
      <c r="G224" s="59">
        <v>1010.34</v>
      </c>
      <c r="H224" s="59">
        <v>3.922</v>
      </c>
      <c r="I224" s="61">
        <f>H224</f>
        <v>3.922</v>
      </c>
      <c r="J224" s="59">
        <v>0.18</v>
      </c>
      <c r="K224" s="196">
        <f>I224-N224</f>
        <v>-0.15799999999999992</v>
      </c>
      <c r="L224" s="196">
        <f>I224-P224</f>
        <v>2.2042400000000004</v>
      </c>
      <c r="M224" s="59">
        <v>80</v>
      </c>
      <c r="N224" s="61">
        <f>M224*0.051</f>
        <v>4.08</v>
      </c>
      <c r="O224" s="60">
        <v>32</v>
      </c>
      <c r="P224" s="59">
        <v>1.71776</v>
      </c>
      <c r="Q224" s="58">
        <f>J224*1000/D224</f>
        <v>9.473684210526315</v>
      </c>
      <c r="R224" s="235">
        <f>K224*1000/D224</f>
        <v>-8.315789473684205</v>
      </c>
      <c r="S224" s="235">
        <f>L224*1000/D224</f>
        <v>116.01263157894738</v>
      </c>
      <c r="T224" s="61">
        <f>L224-J224</f>
        <v>2.0242400000000003</v>
      </c>
      <c r="U224" s="61">
        <f>N224-P224</f>
        <v>2.36224</v>
      </c>
      <c r="V224" s="205">
        <f>O224-M224</f>
        <v>-48</v>
      </c>
    </row>
    <row r="225" spans="1:22" ht="12.75">
      <c r="A225" s="276"/>
      <c r="B225" s="141">
        <v>51</v>
      </c>
      <c r="C225" s="90" t="s">
        <v>185</v>
      </c>
      <c r="D225" s="59">
        <v>13</v>
      </c>
      <c r="E225" s="59">
        <v>1961</v>
      </c>
      <c r="F225" s="59">
        <v>593.01</v>
      </c>
      <c r="G225" s="59">
        <v>445.45</v>
      </c>
      <c r="H225" s="59">
        <v>1.833</v>
      </c>
      <c r="I225" s="61">
        <f>H225</f>
        <v>1.833</v>
      </c>
      <c r="J225" s="59">
        <v>0.13</v>
      </c>
      <c r="K225" s="196">
        <f>I225-N225</f>
        <v>-0.2579999999999998</v>
      </c>
      <c r="L225" s="196">
        <f>I225-P225</f>
        <v>0.3686099999999999</v>
      </c>
      <c r="M225" s="59">
        <v>41</v>
      </c>
      <c r="N225" s="61">
        <f>M225*0.051</f>
        <v>2.0909999999999997</v>
      </c>
      <c r="O225" s="60">
        <v>27.279992548435175</v>
      </c>
      <c r="P225" s="59">
        <v>1.46439</v>
      </c>
      <c r="Q225" s="58">
        <f>J225*1000/D225</f>
        <v>10</v>
      </c>
      <c r="R225" s="235">
        <f>K225*1000/D225</f>
        <v>-19.84615384615383</v>
      </c>
      <c r="S225" s="235">
        <f>L225*1000/D225</f>
        <v>28.35461538461538</v>
      </c>
      <c r="T225" s="61">
        <f>L225-J225</f>
        <v>0.23860999999999988</v>
      </c>
      <c r="U225" s="61">
        <f>N225-P225</f>
        <v>0.6266099999999997</v>
      </c>
      <c r="V225" s="205">
        <f>O225-M225</f>
        <v>-13.720007451564825</v>
      </c>
    </row>
    <row r="226" spans="1:22" ht="12.75">
      <c r="A226" s="276"/>
      <c r="B226" s="141">
        <v>52</v>
      </c>
      <c r="C226" s="90" t="s">
        <v>187</v>
      </c>
      <c r="D226" s="59">
        <v>40</v>
      </c>
      <c r="E226" s="59" t="s">
        <v>105</v>
      </c>
      <c r="F226" s="59">
        <v>1500.19</v>
      </c>
      <c r="G226" s="59">
        <v>1500.19</v>
      </c>
      <c r="H226" s="59">
        <v>9.253</v>
      </c>
      <c r="I226" s="61">
        <f>H226</f>
        <v>9.253</v>
      </c>
      <c r="J226" s="59">
        <v>0.4</v>
      </c>
      <c r="K226" s="196">
        <f>I226-N226</f>
        <v>-0.1819999999999986</v>
      </c>
      <c r="L226" s="196">
        <f>I226-P226</f>
        <v>4.68306</v>
      </c>
      <c r="M226" s="59">
        <v>185</v>
      </c>
      <c r="N226" s="61">
        <f>M226*0.051</f>
        <v>9.434999999999999</v>
      </c>
      <c r="O226" s="60">
        <v>85.13301043219076</v>
      </c>
      <c r="P226" s="59">
        <v>4.56994</v>
      </c>
      <c r="Q226" s="58">
        <f>J226*1000/D226</f>
        <v>10</v>
      </c>
      <c r="R226" s="235">
        <f>K226*1000/D226</f>
        <v>-4.549999999999965</v>
      </c>
      <c r="S226" s="235">
        <f aca="true" t="shared" si="134" ref="S226:S234">L226*1000/D226</f>
        <v>117.07650000000001</v>
      </c>
      <c r="T226" s="61">
        <f>L226-J226</f>
        <v>4.28306</v>
      </c>
      <c r="U226" s="61">
        <f>N226-P226</f>
        <v>4.865059999999999</v>
      </c>
      <c r="V226" s="205">
        <f>O226-M226</f>
        <v>-99.86698956780924</v>
      </c>
    </row>
    <row r="227" spans="1:22" ht="12.75">
      <c r="A227" s="280" t="s">
        <v>226</v>
      </c>
      <c r="B227" s="140">
        <v>1</v>
      </c>
      <c r="C227" s="21" t="s">
        <v>269</v>
      </c>
      <c r="D227" s="73">
        <v>9</v>
      </c>
      <c r="E227" s="73">
        <v>1984</v>
      </c>
      <c r="F227" s="73">
        <v>431</v>
      </c>
      <c r="G227" s="73">
        <v>431</v>
      </c>
      <c r="H227" s="74">
        <v>2.4</v>
      </c>
      <c r="I227" s="74">
        <v>2.4</v>
      </c>
      <c r="J227" s="93">
        <f>D227*0.16</f>
        <v>1.44</v>
      </c>
      <c r="K227" s="93">
        <f>I227-N227</f>
        <v>1.635</v>
      </c>
      <c r="L227" s="93">
        <f>I227-P227</f>
        <v>1.9155</v>
      </c>
      <c r="M227" s="74">
        <v>15</v>
      </c>
      <c r="N227" s="93">
        <f>M227*0.051</f>
        <v>0.7649999999999999</v>
      </c>
      <c r="O227" s="74">
        <v>9.5</v>
      </c>
      <c r="P227" s="93">
        <f>O227*0.051</f>
        <v>0.4845</v>
      </c>
      <c r="Q227" s="74">
        <v>160</v>
      </c>
      <c r="R227" s="74">
        <f>K227/D227*1000</f>
        <v>181.66666666666666</v>
      </c>
      <c r="S227" s="74">
        <f t="shared" si="134"/>
        <v>212.83333333333334</v>
      </c>
      <c r="T227" s="73">
        <v>-0.28</v>
      </c>
      <c r="U227" s="93">
        <f>N227-P227</f>
        <v>0.2804999999999999</v>
      </c>
      <c r="V227" s="206">
        <f>O227-M227</f>
        <v>-5.5</v>
      </c>
    </row>
    <row r="228" spans="1:22" ht="12.75">
      <c r="A228" s="281"/>
      <c r="B228" s="141">
        <v>2</v>
      </c>
      <c r="C228" s="97" t="s">
        <v>80</v>
      </c>
      <c r="D228" s="98">
        <v>20</v>
      </c>
      <c r="E228" s="98"/>
      <c r="F228" s="99">
        <v>1238.61</v>
      </c>
      <c r="G228" s="99">
        <v>1238.61</v>
      </c>
      <c r="H228" s="93">
        <v>5.7</v>
      </c>
      <c r="I228" s="93">
        <v>5.7</v>
      </c>
      <c r="J228" s="94">
        <f>D228*160/1000</f>
        <v>3.2</v>
      </c>
      <c r="K228" s="199">
        <f aca="true" t="shared" si="135" ref="K228:K234">I228-N228</f>
        <v>3.864</v>
      </c>
      <c r="L228" s="74">
        <f aca="true" t="shared" si="136" ref="L228:L234">I228-P228</f>
        <v>2.4776000000000007</v>
      </c>
      <c r="M228" s="95">
        <v>36</v>
      </c>
      <c r="N228" s="96">
        <f>M228*51/1000</f>
        <v>1.836</v>
      </c>
      <c r="O228" s="74">
        <v>53</v>
      </c>
      <c r="P228" s="74">
        <f>O228*60.8/1000</f>
        <v>3.2223999999999995</v>
      </c>
      <c r="Q228" s="74">
        <f aca="true" t="shared" si="137" ref="Q228:Q237">J228*1000/D228</f>
        <v>160</v>
      </c>
      <c r="R228" s="74">
        <f aca="true" t="shared" si="138" ref="R228:R234">K228*1000/D228</f>
        <v>193.2</v>
      </c>
      <c r="S228" s="74">
        <f t="shared" si="134"/>
        <v>123.88000000000004</v>
      </c>
      <c r="T228" s="96">
        <f aca="true" t="shared" si="139" ref="T228:T234">L228-J228</f>
        <v>-0.7223999999999995</v>
      </c>
      <c r="U228" s="96">
        <f aca="true" t="shared" si="140" ref="U228:U234">N228-P228</f>
        <v>-1.3863999999999994</v>
      </c>
      <c r="V228" s="206">
        <f aca="true" t="shared" si="141" ref="V228:V234">O228-M228</f>
        <v>17</v>
      </c>
    </row>
    <row r="229" spans="1:22" ht="12.75">
      <c r="A229" s="281"/>
      <c r="B229" s="141">
        <v>3</v>
      </c>
      <c r="C229" s="97" t="s">
        <v>81</v>
      </c>
      <c r="D229" s="98">
        <v>8</v>
      </c>
      <c r="E229" s="98"/>
      <c r="F229" s="98">
        <v>371.23</v>
      </c>
      <c r="G229" s="98">
        <v>371.23</v>
      </c>
      <c r="H229" s="93">
        <v>2.51</v>
      </c>
      <c r="I229" s="93">
        <v>2.51</v>
      </c>
      <c r="J229" s="94">
        <f>D229*160/1000</f>
        <v>1.28</v>
      </c>
      <c r="K229" s="199">
        <f t="shared" si="135"/>
        <v>1.8979999999999997</v>
      </c>
      <c r="L229" s="74">
        <f t="shared" si="136"/>
        <v>1.8685599999999998</v>
      </c>
      <c r="M229" s="95">
        <v>12</v>
      </c>
      <c r="N229" s="96">
        <f>M229*51/1000</f>
        <v>0.612</v>
      </c>
      <c r="O229" s="74">
        <v>10.55</v>
      </c>
      <c r="P229" s="74">
        <f>O229*60.8/1000</f>
        <v>0.64144</v>
      </c>
      <c r="Q229" s="74">
        <f t="shared" si="137"/>
        <v>160</v>
      </c>
      <c r="R229" s="74">
        <f t="shared" si="138"/>
        <v>237.24999999999997</v>
      </c>
      <c r="S229" s="74">
        <f t="shared" si="134"/>
        <v>233.56999999999996</v>
      </c>
      <c r="T229" s="96">
        <f t="shared" si="139"/>
        <v>0.5885599999999998</v>
      </c>
      <c r="U229" s="96">
        <f t="shared" si="140"/>
        <v>-0.02944000000000002</v>
      </c>
      <c r="V229" s="206">
        <f t="shared" si="141"/>
        <v>-1.4499999999999993</v>
      </c>
    </row>
    <row r="230" spans="1:22" ht="12.75">
      <c r="A230" s="281"/>
      <c r="B230" s="141">
        <v>4</v>
      </c>
      <c r="C230" s="97" t="s">
        <v>82</v>
      </c>
      <c r="D230" s="98">
        <v>36</v>
      </c>
      <c r="E230" s="98"/>
      <c r="F230" s="99">
        <v>1431.02</v>
      </c>
      <c r="G230" s="99">
        <v>1431.02</v>
      </c>
      <c r="H230" s="93">
        <v>8.55</v>
      </c>
      <c r="I230" s="93">
        <v>8.55</v>
      </c>
      <c r="J230" s="94">
        <f>D230*160/1000</f>
        <v>5.76</v>
      </c>
      <c r="K230" s="199">
        <f t="shared" si="135"/>
        <v>7.0200000000000005</v>
      </c>
      <c r="L230" s="74">
        <f t="shared" si="136"/>
        <v>6.969200000000001</v>
      </c>
      <c r="M230" s="95">
        <v>30</v>
      </c>
      <c r="N230" s="96">
        <f>M230*51/1000</f>
        <v>1.53</v>
      </c>
      <c r="O230" s="74">
        <v>26</v>
      </c>
      <c r="P230" s="74">
        <f>O230*60.8/1000</f>
        <v>1.5808</v>
      </c>
      <c r="Q230" s="74">
        <f t="shared" si="137"/>
        <v>160</v>
      </c>
      <c r="R230" s="74">
        <f t="shared" si="138"/>
        <v>195.00000000000003</v>
      </c>
      <c r="S230" s="74">
        <f t="shared" si="134"/>
        <v>193.5888888888889</v>
      </c>
      <c r="T230" s="96">
        <f t="shared" si="139"/>
        <v>1.209200000000001</v>
      </c>
      <c r="U230" s="96">
        <f t="shared" si="140"/>
        <v>-0.050799999999999956</v>
      </c>
      <c r="V230" s="206">
        <f t="shared" si="141"/>
        <v>-4</v>
      </c>
    </row>
    <row r="231" spans="1:22" ht="12.75">
      <c r="A231" s="281"/>
      <c r="B231" s="141">
        <v>5</v>
      </c>
      <c r="C231" s="97" t="s">
        <v>83</v>
      </c>
      <c r="D231" s="98">
        <v>20</v>
      </c>
      <c r="E231" s="98"/>
      <c r="F231" s="98">
        <v>712.76</v>
      </c>
      <c r="G231" s="98">
        <v>712.76</v>
      </c>
      <c r="H231" s="93">
        <v>4.92</v>
      </c>
      <c r="I231" s="93">
        <v>4.92</v>
      </c>
      <c r="J231" s="94">
        <f>D231*160/1000</f>
        <v>3.2</v>
      </c>
      <c r="K231" s="199">
        <f t="shared" si="135"/>
        <v>3.798</v>
      </c>
      <c r="L231" s="74">
        <f t="shared" si="136"/>
        <v>3.2176</v>
      </c>
      <c r="M231" s="95">
        <v>22</v>
      </c>
      <c r="N231" s="96">
        <f>M231*51/1000</f>
        <v>1.122</v>
      </c>
      <c r="O231" s="74">
        <v>28</v>
      </c>
      <c r="P231" s="74">
        <f>O231*60.8/1000</f>
        <v>1.7024</v>
      </c>
      <c r="Q231" s="74">
        <f t="shared" si="137"/>
        <v>160</v>
      </c>
      <c r="R231" s="74">
        <f t="shared" si="138"/>
        <v>189.9</v>
      </c>
      <c r="S231" s="74">
        <f t="shared" si="134"/>
        <v>160.88</v>
      </c>
      <c r="T231" s="96">
        <f t="shared" si="139"/>
        <v>0.017599999999999838</v>
      </c>
      <c r="U231" s="96">
        <f t="shared" si="140"/>
        <v>-0.5803999999999998</v>
      </c>
      <c r="V231" s="206">
        <f t="shared" si="141"/>
        <v>6</v>
      </c>
    </row>
    <row r="232" spans="1:22" ht="12.75">
      <c r="A232" s="281"/>
      <c r="B232" s="141">
        <v>6</v>
      </c>
      <c r="C232" s="21" t="s">
        <v>216</v>
      </c>
      <c r="D232" s="73">
        <v>45</v>
      </c>
      <c r="E232" s="73">
        <v>2001</v>
      </c>
      <c r="F232" s="73">
        <v>3132.69</v>
      </c>
      <c r="G232" s="73">
        <v>3132.69</v>
      </c>
      <c r="H232" s="73">
        <v>15.767</v>
      </c>
      <c r="I232" s="96">
        <f>H232</f>
        <v>15.767</v>
      </c>
      <c r="J232" s="73">
        <v>7.12</v>
      </c>
      <c r="K232" s="201">
        <f t="shared" si="135"/>
        <v>9.086</v>
      </c>
      <c r="L232" s="201">
        <f t="shared" si="136"/>
        <v>9.432759999999998</v>
      </c>
      <c r="M232" s="73">
        <v>131</v>
      </c>
      <c r="N232" s="96">
        <f aca="true" t="shared" si="142" ref="N232:N239">M232*0.051</f>
        <v>6.680999999999999</v>
      </c>
      <c r="O232" s="93">
        <v>118</v>
      </c>
      <c r="P232" s="73">
        <v>6.33424</v>
      </c>
      <c r="Q232" s="93">
        <f t="shared" si="137"/>
        <v>158.22222222222223</v>
      </c>
      <c r="R232" s="202">
        <f t="shared" si="138"/>
        <v>201.9111111111111</v>
      </c>
      <c r="S232" s="96">
        <f t="shared" si="134"/>
        <v>209.61688888888887</v>
      </c>
      <c r="T232" s="96">
        <f t="shared" si="139"/>
        <v>2.312759999999998</v>
      </c>
      <c r="U232" s="96">
        <f t="shared" si="140"/>
        <v>0.34675999999999885</v>
      </c>
      <c r="V232" s="206">
        <f t="shared" si="141"/>
        <v>-13</v>
      </c>
    </row>
    <row r="233" spans="1:22" ht="12.75">
      <c r="A233" s="281"/>
      <c r="B233" s="141">
        <v>7</v>
      </c>
      <c r="C233" s="237" t="s">
        <v>234</v>
      </c>
      <c r="D233" s="238">
        <v>91</v>
      </c>
      <c r="E233" s="238" t="s">
        <v>105</v>
      </c>
      <c r="F233" s="238">
        <v>4577.68</v>
      </c>
      <c r="G233" s="238">
        <v>4577.68</v>
      </c>
      <c r="H233" s="239">
        <v>18.649</v>
      </c>
      <c r="I233" s="240">
        <f>H233</f>
        <v>18.649</v>
      </c>
      <c r="J233" s="239">
        <v>11.49</v>
      </c>
      <c r="K233" s="240">
        <f t="shared" si="135"/>
        <v>13.294</v>
      </c>
      <c r="L233" s="240">
        <f t="shared" si="136"/>
        <v>7.881880000000001</v>
      </c>
      <c r="M233" s="240">
        <v>105</v>
      </c>
      <c r="N233" s="239">
        <f t="shared" si="142"/>
        <v>5.3549999999999995</v>
      </c>
      <c r="O233" s="240">
        <v>211.12</v>
      </c>
      <c r="P233" s="240">
        <f aca="true" t="shared" si="143" ref="P233:P239">O233*0.051</f>
        <v>10.76712</v>
      </c>
      <c r="Q233" s="241">
        <f t="shared" si="137"/>
        <v>126.26373626373626</v>
      </c>
      <c r="R233" s="241">
        <f t="shared" si="138"/>
        <v>146.0879120879121</v>
      </c>
      <c r="S233" s="241">
        <f t="shared" si="134"/>
        <v>86.61406593406595</v>
      </c>
      <c r="T233" s="240">
        <f t="shared" si="139"/>
        <v>-3.6081199999999995</v>
      </c>
      <c r="U233" s="240">
        <f t="shared" si="140"/>
        <v>-5.412120000000001</v>
      </c>
      <c r="V233" s="242">
        <f t="shared" si="141"/>
        <v>106.12</v>
      </c>
    </row>
    <row r="234" spans="1:22" ht="12.75">
      <c r="A234" s="281"/>
      <c r="B234" s="141">
        <v>8</v>
      </c>
      <c r="C234" s="100" t="s">
        <v>238</v>
      </c>
      <c r="D234" s="73">
        <v>45</v>
      </c>
      <c r="E234" s="73" t="s">
        <v>105</v>
      </c>
      <c r="F234" s="93">
        <v>2324.48</v>
      </c>
      <c r="G234" s="93">
        <v>2324.48</v>
      </c>
      <c r="H234" s="96">
        <v>12.478</v>
      </c>
      <c r="I234" s="93">
        <f>H234</f>
        <v>12.478</v>
      </c>
      <c r="J234" s="96">
        <v>7.12</v>
      </c>
      <c r="K234" s="93">
        <f t="shared" si="135"/>
        <v>8.551</v>
      </c>
      <c r="L234" s="93">
        <f t="shared" si="136"/>
        <v>7.51315</v>
      </c>
      <c r="M234" s="93">
        <v>77</v>
      </c>
      <c r="N234" s="96">
        <f t="shared" si="142"/>
        <v>3.9269999999999996</v>
      </c>
      <c r="O234" s="93">
        <v>97.35</v>
      </c>
      <c r="P234" s="93">
        <f t="shared" si="143"/>
        <v>4.964849999999999</v>
      </c>
      <c r="Q234" s="74">
        <f t="shared" si="137"/>
        <v>158.22222222222223</v>
      </c>
      <c r="R234" s="74">
        <f t="shared" si="138"/>
        <v>190.0222222222222</v>
      </c>
      <c r="S234" s="74">
        <f t="shared" si="134"/>
        <v>166.9588888888889</v>
      </c>
      <c r="T234" s="93">
        <f t="shared" si="139"/>
        <v>0.39315000000000033</v>
      </c>
      <c r="U234" s="93">
        <f t="shared" si="140"/>
        <v>-1.0378499999999997</v>
      </c>
      <c r="V234" s="206">
        <f t="shared" si="141"/>
        <v>20.349999999999994</v>
      </c>
    </row>
    <row r="235" spans="1:22" ht="12.75">
      <c r="A235" s="281"/>
      <c r="B235" s="141">
        <v>9</v>
      </c>
      <c r="C235" s="21" t="s">
        <v>267</v>
      </c>
      <c r="D235" s="73">
        <v>33</v>
      </c>
      <c r="E235" s="73">
        <v>1988</v>
      </c>
      <c r="F235" s="73">
        <v>1863</v>
      </c>
      <c r="G235" s="73">
        <v>1893</v>
      </c>
      <c r="H235" s="74">
        <v>10</v>
      </c>
      <c r="I235" s="93">
        <v>10</v>
      </c>
      <c r="J235" s="93">
        <f>D235*0.16</f>
        <v>5.28</v>
      </c>
      <c r="K235" s="93">
        <f>I235-N235</f>
        <v>7.144</v>
      </c>
      <c r="L235" s="93">
        <f>I235-P235</f>
        <v>6.634</v>
      </c>
      <c r="M235" s="74">
        <v>56</v>
      </c>
      <c r="N235" s="93">
        <f t="shared" si="142"/>
        <v>2.856</v>
      </c>
      <c r="O235" s="74">
        <v>66</v>
      </c>
      <c r="P235" s="93">
        <f t="shared" si="143"/>
        <v>3.3659999999999997</v>
      </c>
      <c r="Q235" s="74">
        <f t="shared" si="137"/>
        <v>160</v>
      </c>
      <c r="R235" s="74">
        <f>K235*1000/D235</f>
        <v>216.4848484848485</v>
      </c>
      <c r="S235" s="74">
        <f>L235*1000/D235</f>
        <v>201.03030303030303</v>
      </c>
      <c r="T235" s="93">
        <f>L235-J235</f>
        <v>1.354</v>
      </c>
      <c r="U235" s="93">
        <f>N235-P235</f>
        <v>-0.5099999999999998</v>
      </c>
      <c r="V235" s="206">
        <f>O235-M235</f>
        <v>10</v>
      </c>
    </row>
    <row r="236" spans="1:22" ht="12.75">
      <c r="A236" s="281"/>
      <c r="B236" s="141">
        <v>10</v>
      </c>
      <c r="C236" s="21" t="s">
        <v>35</v>
      </c>
      <c r="D236" s="73">
        <v>13</v>
      </c>
      <c r="E236" s="73">
        <v>1978</v>
      </c>
      <c r="F236" s="73">
        <v>604</v>
      </c>
      <c r="G236" s="73">
        <v>604</v>
      </c>
      <c r="H236" s="74">
        <v>3.5</v>
      </c>
      <c r="I236" s="74">
        <v>3.5</v>
      </c>
      <c r="J236" s="93">
        <f>D236*0.16</f>
        <v>2.08</v>
      </c>
      <c r="K236" s="93">
        <f>I236-N236</f>
        <v>2.888</v>
      </c>
      <c r="L236" s="93">
        <f>I236-P236</f>
        <v>3.041</v>
      </c>
      <c r="M236" s="74">
        <v>12</v>
      </c>
      <c r="N236" s="93">
        <f t="shared" si="142"/>
        <v>0.612</v>
      </c>
      <c r="O236" s="74">
        <v>9</v>
      </c>
      <c r="P236" s="93">
        <f t="shared" si="143"/>
        <v>0.45899999999999996</v>
      </c>
      <c r="Q236" s="74">
        <f t="shared" si="137"/>
        <v>160</v>
      </c>
      <c r="R236" s="74">
        <f>K236*1000/D236</f>
        <v>222.15384615384616</v>
      </c>
      <c r="S236" s="74">
        <f>L236*1000/D236</f>
        <v>233.92307692307693</v>
      </c>
      <c r="T236" s="93">
        <f>L236-J236</f>
        <v>0.9609999999999999</v>
      </c>
      <c r="U236" s="93">
        <f>N236-P236</f>
        <v>0.15300000000000002</v>
      </c>
      <c r="V236" s="206">
        <f>O236-M236</f>
        <v>-3</v>
      </c>
    </row>
    <row r="237" spans="1:22" ht="12.75">
      <c r="A237" s="281"/>
      <c r="B237" s="141">
        <v>11</v>
      </c>
      <c r="C237" s="21" t="s">
        <v>268</v>
      </c>
      <c r="D237" s="73">
        <v>40</v>
      </c>
      <c r="E237" s="73">
        <v>1983</v>
      </c>
      <c r="F237" s="73">
        <v>1992</v>
      </c>
      <c r="G237" s="73">
        <v>1992</v>
      </c>
      <c r="H237" s="74">
        <v>13.1</v>
      </c>
      <c r="I237" s="74">
        <v>13.1</v>
      </c>
      <c r="J237" s="93">
        <f>D237*0.16</f>
        <v>6.4</v>
      </c>
      <c r="K237" s="93">
        <f>I237-N237</f>
        <v>9.887</v>
      </c>
      <c r="L237" s="93">
        <f>I237-P237</f>
        <v>10.0145</v>
      </c>
      <c r="M237" s="74">
        <v>63</v>
      </c>
      <c r="N237" s="93">
        <f t="shared" si="142"/>
        <v>3.2129999999999996</v>
      </c>
      <c r="O237" s="74">
        <v>60.5</v>
      </c>
      <c r="P237" s="93">
        <f t="shared" si="143"/>
        <v>3.0854999999999997</v>
      </c>
      <c r="Q237" s="74">
        <f t="shared" si="137"/>
        <v>160</v>
      </c>
      <c r="R237" s="74">
        <f>K237*1000/D237</f>
        <v>247.175</v>
      </c>
      <c r="S237" s="74">
        <f>L237*1000/D237</f>
        <v>250.3625</v>
      </c>
      <c r="T237" s="93">
        <f>L237-J237</f>
        <v>3.6144999999999996</v>
      </c>
      <c r="U237" s="93">
        <f>N237-P237</f>
        <v>0.12749999999999995</v>
      </c>
      <c r="V237" s="206">
        <f>O237-M237</f>
        <v>-2.5</v>
      </c>
    </row>
    <row r="238" spans="1:22" ht="12.75">
      <c r="A238" s="281"/>
      <c r="B238" s="141">
        <v>12</v>
      </c>
      <c r="C238" s="21" t="s">
        <v>51</v>
      </c>
      <c r="D238" s="73">
        <v>79</v>
      </c>
      <c r="E238" s="73">
        <v>1971</v>
      </c>
      <c r="F238" s="73">
        <v>3909</v>
      </c>
      <c r="G238" s="73">
        <v>3909</v>
      </c>
      <c r="H238" s="96">
        <v>22.641</v>
      </c>
      <c r="I238" s="96">
        <v>22.641</v>
      </c>
      <c r="J238" s="96">
        <v>12.64</v>
      </c>
      <c r="K238" s="96">
        <f aca="true" t="shared" si="144" ref="K238:K253">I238-N238</f>
        <v>14.480999999999998</v>
      </c>
      <c r="L238" s="96">
        <f aca="true" t="shared" si="145" ref="L238:L253">I238-P238</f>
        <v>13.659899999999999</v>
      </c>
      <c r="M238" s="96">
        <v>160</v>
      </c>
      <c r="N238" s="96">
        <f t="shared" si="142"/>
        <v>8.16</v>
      </c>
      <c r="O238" s="96">
        <v>176.1</v>
      </c>
      <c r="P238" s="96">
        <f t="shared" si="143"/>
        <v>8.9811</v>
      </c>
      <c r="Q238" s="93">
        <f>J238/D238*1000</f>
        <v>160</v>
      </c>
      <c r="R238" s="96">
        <f>K238/D238*1000</f>
        <v>183.3037974683544</v>
      </c>
      <c r="S238" s="96">
        <f>L238/D238*1000</f>
        <v>172.91012658227848</v>
      </c>
      <c r="T238" s="96">
        <f aca="true" t="shared" si="146" ref="T238:T253">L238-J238</f>
        <v>1.019899999999998</v>
      </c>
      <c r="U238" s="96">
        <f aca="true" t="shared" si="147" ref="U238:U253">N238-P238</f>
        <v>-0.8210999999999995</v>
      </c>
      <c r="V238" s="206">
        <f aca="true" t="shared" si="148" ref="V238:V253">O238-M238</f>
        <v>16.099999999999994</v>
      </c>
    </row>
    <row r="239" spans="1:22" ht="12.75">
      <c r="A239" s="281"/>
      <c r="B239" s="141">
        <v>13</v>
      </c>
      <c r="C239" s="21" t="s">
        <v>53</v>
      </c>
      <c r="D239" s="73">
        <v>55</v>
      </c>
      <c r="E239" s="73">
        <v>1978</v>
      </c>
      <c r="F239" s="73">
        <v>2694</v>
      </c>
      <c r="G239" s="73">
        <v>2694</v>
      </c>
      <c r="H239" s="96">
        <v>17.34</v>
      </c>
      <c r="I239" s="96">
        <v>17.34</v>
      </c>
      <c r="J239" s="96">
        <v>8.8</v>
      </c>
      <c r="K239" s="96">
        <f t="shared" si="144"/>
        <v>10.302</v>
      </c>
      <c r="L239" s="96">
        <f t="shared" si="145"/>
        <v>12.291</v>
      </c>
      <c r="M239" s="96">
        <v>138</v>
      </c>
      <c r="N239" s="96">
        <f t="shared" si="142"/>
        <v>7.037999999999999</v>
      </c>
      <c r="O239" s="96">
        <v>99</v>
      </c>
      <c r="P239" s="96">
        <f t="shared" si="143"/>
        <v>5.0489999999999995</v>
      </c>
      <c r="Q239" s="93">
        <f>J239/D239*1000</f>
        <v>160</v>
      </c>
      <c r="R239" s="96">
        <f>K239/D239*1000</f>
        <v>187.30909090909088</v>
      </c>
      <c r="S239" s="96">
        <f>L239/D239*1000</f>
        <v>223.47272727272727</v>
      </c>
      <c r="T239" s="96">
        <f t="shared" si="146"/>
        <v>3.4909999999999997</v>
      </c>
      <c r="U239" s="96">
        <f t="shared" si="147"/>
        <v>1.9889999999999999</v>
      </c>
      <c r="V239" s="206">
        <f t="shared" si="148"/>
        <v>-39</v>
      </c>
    </row>
    <row r="240" spans="1:22" ht="12.75">
      <c r="A240" s="281"/>
      <c r="B240" s="141">
        <v>14</v>
      </c>
      <c r="C240" s="243" t="s">
        <v>85</v>
      </c>
      <c r="D240" s="132">
        <v>40</v>
      </c>
      <c r="E240" s="132"/>
      <c r="F240" s="244">
        <v>2247.83</v>
      </c>
      <c r="G240" s="244">
        <v>2247.83</v>
      </c>
      <c r="H240" s="93">
        <v>10.3</v>
      </c>
      <c r="I240" s="93">
        <v>10.3</v>
      </c>
      <c r="J240" s="94">
        <f>D240*160/1000</f>
        <v>6.4</v>
      </c>
      <c r="K240" s="199">
        <f t="shared" si="144"/>
        <v>7.954000000000001</v>
      </c>
      <c r="L240" s="74">
        <f t="shared" si="145"/>
        <v>7.848544</v>
      </c>
      <c r="M240" s="95">
        <v>46</v>
      </c>
      <c r="N240" s="96">
        <f>M240*51/1000</f>
        <v>2.346</v>
      </c>
      <c r="O240" s="74">
        <v>40.32</v>
      </c>
      <c r="P240" s="74">
        <f>O240*60.8/1000</f>
        <v>2.451456</v>
      </c>
      <c r="Q240" s="74">
        <f aca="true" t="shared" si="149" ref="Q240:Q245">J240*1000/D240</f>
        <v>160</v>
      </c>
      <c r="R240" s="74">
        <f aca="true" t="shared" si="150" ref="R240:R259">K240*1000/D240</f>
        <v>198.85000000000002</v>
      </c>
      <c r="S240" s="74">
        <f aca="true" t="shared" si="151" ref="S240:S259">L240*1000/D240</f>
        <v>196.2136</v>
      </c>
      <c r="T240" s="96">
        <f t="shared" si="146"/>
        <v>1.448544</v>
      </c>
      <c r="U240" s="96">
        <f t="shared" si="147"/>
        <v>-0.10545599999999977</v>
      </c>
      <c r="V240" s="206">
        <f t="shared" si="148"/>
        <v>-5.68</v>
      </c>
    </row>
    <row r="241" spans="1:22" ht="12.75">
      <c r="A241" s="281"/>
      <c r="B241" s="141">
        <v>15</v>
      </c>
      <c r="C241" s="243" t="s">
        <v>86</v>
      </c>
      <c r="D241" s="132">
        <v>39</v>
      </c>
      <c r="E241" s="132"/>
      <c r="F241" s="245">
        <v>275.19</v>
      </c>
      <c r="G241" s="245">
        <v>275.19</v>
      </c>
      <c r="H241" s="93">
        <v>10.6</v>
      </c>
      <c r="I241" s="93">
        <v>10.6</v>
      </c>
      <c r="J241" s="94">
        <f>D241*160/1000</f>
        <v>6.24</v>
      </c>
      <c r="K241" s="199">
        <f t="shared" si="144"/>
        <v>7.539999999999999</v>
      </c>
      <c r="L241" s="74">
        <f t="shared" si="145"/>
        <v>8.0464</v>
      </c>
      <c r="M241" s="95">
        <v>60</v>
      </c>
      <c r="N241" s="96">
        <f>M241*51/1000</f>
        <v>3.06</v>
      </c>
      <c r="O241" s="74">
        <v>42</v>
      </c>
      <c r="P241" s="74">
        <f>O241*60.8/1000</f>
        <v>2.5536</v>
      </c>
      <c r="Q241" s="74">
        <f t="shared" si="149"/>
        <v>160</v>
      </c>
      <c r="R241" s="74">
        <f t="shared" si="150"/>
        <v>193.33333333333331</v>
      </c>
      <c r="S241" s="74">
        <f t="shared" si="151"/>
        <v>206.31794871794872</v>
      </c>
      <c r="T241" s="96">
        <f t="shared" si="146"/>
        <v>1.8064</v>
      </c>
      <c r="U241" s="96">
        <f t="shared" si="147"/>
        <v>0.5064000000000002</v>
      </c>
      <c r="V241" s="206">
        <f t="shared" si="148"/>
        <v>-18</v>
      </c>
    </row>
    <row r="242" spans="1:22" ht="12.75">
      <c r="A242" s="281"/>
      <c r="B242" s="141">
        <v>16</v>
      </c>
      <c r="C242" s="243" t="s">
        <v>88</v>
      </c>
      <c r="D242" s="132">
        <v>12</v>
      </c>
      <c r="E242" s="132"/>
      <c r="F242" s="132">
        <v>704.64</v>
      </c>
      <c r="G242" s="132">
        <v>704.64</v>
      </c>
      <c r="H242" s="93">
        <v>3.5</v>
      </c>
      <c r="I242" s="93">
        <v>3.5</v>
      </c>
      <c r="J242" s="94">
        <f>D242*160/1000</f>
        <v>1.92</v>
      </c>
      <c r="K242" s="199">
        <f t="shared" si="144"/>
        <v>2.276</v>
      </c>
      <c r="L242" s="74">
        <f t="shared" si="145"/>
        <v>1.4632</v>
      </c>
      <c r="M242" s="95">
        <v>24</v>
      </c>
      <c r="N242" s="96">
        <f>M242*51/1000</f>
        <v>1.224</v>
      </c>
      <c r="O242" s="74">
        <v>33.5</v>
      </c>
      <c r="P242" s="74">
        <f>O242*60.8/1000</f>
        <v>2.0368</v>
      </c>
      <c r="Q242" s="74">
        <f t="shared" si="149"/>
        <v>160</v>
      </c>
      <c r="R242" s="74">
        <f t="shared" si="150"/>
        <v>189.66666666666666</v>
      </c>
      <c r="S242" s="74">
        <f t="shared" si="151"/>
        <v>121.93333333333334</v>
      </c>
      <c r="T242" s="96">
        <f t="shared" si="146"/>
        <v>-0.4567999999999999</v>
      </c>
      <c r="U242" s="96">
        <f t="shared" si="147"/>
        <v>-0.8128</v>
      </c>
      <c r="V242" s="206">
        <f t="shared" si="148"/>
        <v>9.5</v>
      </c>
    </row>
    <row r="243" spans="1:22" ht="12.75">
      <c r="A243" s="281"/>
      <c r="B243" s="141">
        <v>17</v>
      </c>
      <c r="C243" s="243" t="s">
        <v>90</v>
      </c>
      <c r="D243" s="132">
        <v>6</v>
      </c>
      <c r="E243" s="132"/>
      <c r="F243" s="132">
        <v>311.56</v>
      </c>
      <c r="G243" s="132">
        <v>311.56</v>
      </c>
      <c r="H243" s="93">
        <v>1.88</v>
      </c>
      <c r="I243" s="93">
        <v>1.88</v>
      </c>
      <c r="J243" s="94">
        <f>D243*160/1000</f>
        <v>0.96</v>
      </c>
      <c r="K243" s="199">
        <f t="shared" si="144"/>
        <v>1.472</v>
      </c>
      <c r="L243" s="74">
        <f t="shared" si="145"/>
        <v>1.3328</v>
      </c>
      <c r="M243" s="95">
        <v>8</v>
      </c>
      <c r="N243" s="96">
        <f>M243*51/1000</f>
        <v>0.408</v>
      </c>
      <c r="O243" s="74">
        <v>9</v>
      </c>
      <c r="P243" s="74">
        <f>O243*60.8/1000</f>
        <v>0.5471999999999999</v>
      </c>
      <c r="Q243" s="74">
        <f t="shared" si="149"/>
        <v>160</v>
      </c>
      <c r="R243" s="74">
        <f t="shared" si="150"/>
        <v>245.33333333333334</v>
      </c>
      <c r="S243" s="74">
        <f t="shared" si="151"/>
        <v>222.13333333333333</v>
      </c>
      <c r="T243" s="96">
        <f t="shared" si="146"/>
        <v>0.3728</v>
      </c>
      <c r="U243" s="96">
        <f t="shared" si="147"/>
        <v>-0.13919999999999993</v>
      </c>
      <c r="V243" s="206">
        <f t="shared" si="148"/>
        <v>1</v>
      </c>
    </row>
    <row r="244" spans="1:22" ht="12.75">
      <c r="A244" s="281"/>
      <c r="B244" s="141">
        <v>18</v>
      </c>
      <c r="C244" s="21" t="s">
        <v>353</v>
      </c>
      <c r="D244" s="73">
        <v>39</v>
      </c>
      <c r="E244" s="73">
        <v>1992</v>
      </c>
      <c r="F244" s="73">
        <v>2279.72</v>
      </c>
      <c r="G244" s="73">
        <v>2279.72</v>
      </c>
      <c r="H244" s="96">
        <v>11.821</v>
      </c>
      <c r="I244" s="96">
        <f aca="true" t="shared" si="152" ref="I244:I253">H244</f>
        <v>11.821</v>
      </c>
      <c r="J244" s="93">
        <v>6.24</v>
      </c>
      <c r="K244" s="93">
        <f t="shared" si="144"/>
        <v>7.435</v>
      </c>
      <c r="L244" s="93">
        <f t="shared" si="145"/>
        <v>8.353</v>
      </c>
      <c r="M244" s="93">
        <v>86</v>
      </c>
      <c r="N244" s="96">
        <f aca="true" t="shared" si="153" ref="N244:N253">M244*0.051</f>
        <v>4.386</v>
      </c>
      <c r="O244" s="93">
        <v>68</v>
      </c>
      <c r="P244" s="96">
        <f aca="true" t="shared" si="154" ref="P244:P251">O244*0.051</f>
        <v>3.468</v>
      </c>
      <c r="Q244" s="74">
        <f t="shared" si="149"/>
        <v>160</v>
      </c>
      <c r="R244" s="93">
        <f t="shared" si="150"/>
        <v>190.64102564102564</v>
      </c>
      <c r="S244" s="93">
        <f t="shared" si="151"/>
        <v>214.17948717948718</v>
      </c>
      <c r="T244" s="93">
        <f t="shared" si="146"/>
        <v>2.1129999999999995</v>
      </c>
      <c r="U244" s="93">
        <f t="shared" si="147"/>
        <v>0.9180000000000001</v>
      </c>
      <c r="V244" s="206">
        <f t="shared" si="148"/>
        <v>-18</v>
      </c>
    </row>
    <row r="245" spans="1:22" ht="12.75">
      <c r="A245" s="281"/>
      <c r="B245" s="141">
        <v>19</v>
      </c>
      <c r="C245" s="21" t="s">
        <v>352</v>
      </c>
      <c r="D245" s="73">
        <v>35</v>
      </c>
      <c r="E245" s="73">
        <v>1993</v>
      </c>
      <c r="F245" s="73">
        <v>2275.22</v>
      </c>
      <c r="G245" s="73">
        <v>2275.22</v>
      </c>
      <c r="H245" s="96">
        <v>11.19</v>
      </c>
      <c r="I245" s="96">
        <f t="shared" si="152"/>
        <v>11.19</v>
      </c>
      <c r="J245" s="93">
        <v>5.6</v>
      </c>
      <c r="K245" s="93">
        <f t="shared" si="144"/>
        <v>7.569</v>
      </c>
      <c r="L245" s="93">
        <f t="shared" si="145"/>
        <v>8.1555</v>
      </c>
      <c r="M245" s="93">
        <v>71</v>
      </c>
      <c r="N245" s="96">
        <f t="shared" si="153"/>
        <v>3.6209999999999996</v>
      </c>
      <c r="O245" s="93">
        <v>59.5</v>
      </c>
      <c r="P245" s="96">
        <f t="shared" si="154"/>
        <v>3.0345</v>
      </c>
      <c r="Q245" s="74">
        <f t="shared" si="149"/>
        <v>160</v>
      </c>
      <c r="R245" s="93">
        <f t="shared" si="150"/>
        <v>216.25714285714287</v>
      </c>
      <c r="S245" s="93">
        <f t="shared" si="151"/>
        <v>233.0142857142857</v>
      </c>
      <c r="T245" s="93">
        <f t="shared" si="146"/>
        <v>2.5555000000000003</v>
      </c>
      <c r="U245" s="93">
        <f t="shared" si="147"/>
        <v>0.5864999999999996</v>
      </c>
      <c r="V245" s="206">
        <f t="shared" si="148"/>
        <v>-11.5</v>
      </c>
    </row>
    <row r="246" spans="1:22" ht="12.75">
      <c r="A246" s="281"/>
      <c r="B246" s="141">
        <v>20</v>
      </c>
      <c r="C246" s="21" t="s">
        <v>351</v>
      </c>
      <c r="D246" s="73">
        <v>28</v>
      </c>
      <c r="E246" s="73">
        <v>1998</v>
      </c>
      <c r="F246" s="73">
        <v>1228.24</v>
      </c>
      <c r="G246" s="73">
        <v>1228.24</v>
      </c>
      <c r="H246" s="96">
        <v>6.838</v>
      </c>
      <c r="I246" s="96">
        <f t="shared" si="152"/>
        <v>6.838</v>
      </c>
      <c r="J246" s="93">
        <v>3.535</v>
      </c>
      <c r="K246" s="93">
        <f t="shared" si="144"/>
        <v>5.308</v>
      </c>
      <c r="L246" s="93">
        <f t="shared" si="145"/>
        <v>5.4355</v>
      </c>
      <c r="M246" s="93">
        <v>30</v>
      </c>
      <c r="N246" s="96">
        <f t="shared" si="153"/>
        <v>1.5299999999999998</v>
      </c>
      <c r="O246" s="93">
        <v>27.5</v>
      </c>
      <c r="P246" s="96">
        <f t="shared" si="154"/>
        <v>1.4024999999999999</v>
      </c>
      <c r="Q246" s="96">
        <v>126.246</v>
      </c>
      <c r="R246" s="93">
        <f t="shared" si="150"/>
        <v>189.57142857142858</v>
      </c>
      <c r="S246" s="93">
        <f t="shared" si="151"/>
        <v>194.125</v>
      </c>
      <c r="T246" s="93">
        <f t="shared" si="146"/>
        <v>1.9005</v>
      </c>
      <c r="U246" s="93">
        <f t="shared" si="147"/>
        <v>0.12749999999999995</v>
      </c>
      <c r="V246" s="206">
        <f t="shared" si="148"/>
        <v>-2.5</v>
      </c>
    </row>
    <row r="247" spans="1:22" ht="12.75">
      <c r="A247" s="281"/>
      <c r="B247" s="141">
        <v>21</v>
      </c>
      <c r="C247" s="21" t="s">
        <v>350</v>
      </c>
      <c r="D247" s="73">
        <v>20</v>
      </c>
      <c r="E247" s="73">
        <v>1997</v>
      </c>
      <c r="F247" s="73">
        <v>1186.38</v>
      </c>
      <c r="G247" s="73">
        <v>1186.38</v>
      </c>
      <c r="H247" s="96">
        <v>4.96</v>
      </c>
      <c r="I247" s="96">
        <f t="shared" si="152"/>
        <v>4.96</v>
      </c>
      <c r="J247" s="93">
        <v>2.525</v>
      </c>
      <c r="K247" s="93">
        <f t="shared" si="144"/>
        <v>3.175</v>
      </c>
      <c r="L247" s="93">
        <f t="shared" si="145"/>
        <v>3.2515</v>
      </c>
      <c r="M247" s="93">
        <v>35</v>
      </c>
      <c r="N247" s="96">
        <f t="shared" si="153"/>
        <v>1.785</v>
      </c>
      <c r="O247" s="93">
        <v>33.5</v>
      </c>
      <c r="P247" s="96">
        <f t="shared" si="154"/>
        <v>1.7085</v>
      </c>
      <c r="Q247" s="96">
        <v>126.246</v>
      </c>
      <c r="R247" s="93">
        <f t="shared" si="150"/>
        <v>158.75</v>
      </c>
      <c r="S247" s="93">
        <f t="shared" si="151"/>
        <v>162.575</v>
      </c>
      <c r="T247" s="93">
        <f t="shared" si="146"/>
        <v>0.7265000000000001</v>
      </c>
      <c r="U247" s="93">
        <f t="shared" si="147"/>
        <v>0.07650000000000001</v>
      </c>
      <c r="V247" s="206">
        <f t="shared" si="148"/>
        <v>-1.5</v>
      </c>
    </row>
    <row r="248" spans="1:22" ht="12.75">
      <c r="A248" s="281"/>
      <c r="B248" s="141">
        <v>22</v>
      </c>
      <c r="C248" s="100" t="s">
        <v>389</v>
      </c>
      <c r="D248" s="73">
        <v>26</v>
      </c>
      <c r="E248" s="73">
        <v>1962</v>
      </c>
      <c r="F248" s="73">
        <v>1176.43</v>
      </c>
      <c r="G248" s="73">
        <v>1176.43</v>
      </c>
      <c r="H248" s="93">
        <v>7.81</v>
      </c>
      <c r="I248" s="93">
        <f t="shared" si="152"/>
        <v>7.81</v>
      </c>
      <c r="J248" s="93">
        <v>4</v>
      </c>
      <c r="K248" s="93">
        <f t="shared" si="144"/>
        <v>5.566</v>
      </c>
      <c r="L248" s="93">
        <f t="shared" si="145"/>
        <v>6.279999999999999</v>
      </c>
      <c r="M248" s="74">
        <v>44</v>
      </c>
      <c r="N248" s="96">
        <f t="shared" si="153"/>
        <v>2.2439999999999998</v>
      </c>
      <c r="O248" s="74">
        <v>30</v>
      </c>
      <c r="P248" s="93">
        <f t="shared" si="154"/>
        <v>1.5299999999999998</v>
      </c>
      <c r="Q248" s="74">
        <f aca="true" t="shared" si="155" ref="Q248:Q259">J248*1000/D248</f>
        <v>153.84615384615384</v>
      </c>
      <c r="R248" s="74">
        <f t="shared" si="150"/>
        <v>214.07692307692307</v>
      </c>
      <c r="S248" s="74">
        <f t="shared" si="151"/>
        <v>241.5384615384615</v>
      </c>
      <c r="T248" s="93">
        <f t="shared" si="146"/>
        <v>2.2799999999999994</v>
      </c>
      <c r="U248" s="93">
        <f t="shared" si="147"/>
        <v>0.714</v>
      </c>
      <c r="V248" s="206">
        <f t="shared" si="148"/>
        <v>-14</v>
      </c>
    </row>
    <row r="249" spans="1:22" ht="12.75">
      <c r="A249" s="281"/>
      <c r="B249" s="141">
        <v>23</v>
      </c>
      <c r="C249" s="100" t="s">
        <v>390</v>
      </c>
      <c r="D249" s="73">
        <v>26</v>
      </c>
      <c r="E249" s="73">
        <v>1990</v>
      </c>
      <c r="F249" s="73">
        <v>1223.22</v>
      </c>
      <c r="G249" s="73">
        <v>1223.22</v>
      </c>
      <c r="H249" s="93">
        <v>6.497</v>
      </c>
      <c r="I249" s="93">
        <f t="shared" si="152"/>
        <v>6.497</v>
      </c>
      <c r="J249" s="93">
        <v>3.85</v>
      </c>
      <c r="K249" s="93">
        <f t="shared" si="144"/>
        <v>4.304</v>
      </c>
      <c r="L249" s="93">
        <f t="shared" si="145"/>
        <v>5.12</v>
      </c>
      <c r="M249" s="74">
        <v>43</v>
      </c>
      <c r="N249" s="96">
        <f t="shared" si="153"/>
        <v>2.193</v>
      </c>
      <c r="O249" s="74">
        <v>27</v>
      </c>
      <c r="P249" s="93">
        <f t="shared" si="154"/>
        <v>1.377</v>
      </c>
      <c r="Q249" s="74">
        <f t="shared" si="155"/>
        <v>148.07692307692307</v>
      </c>
      <c r="R249" s="74">
        <f t="shared" si="150"/>
        <v>165.53846153846155</v>
      </c>
      <c r="S249" s="74">
        <f t="shared" si="151"/>
        <v>196.92307692307693</v>
      </c>
      <c r="T249" s="93">
        <f t="shared" si="146"/>
        <v>1.27</v>
      </c>
      <c r="U249" s="93">
        <f t="shared" si="147"/>
        <v>0.8160000000000001</v>
      </c>
      <c r="V249" s="206">
        <f t="shared" si="148"/>
        <v>-16</v>
      </c>
    </row>
    <row r="250" spans="1:22" ht="12.75">
      <c r="A250" s="281"/>
      <c r="B250" s="141">
        <v>24</v>
      </c>
      <c r="C250" s="100" t="s">
        <v>391</v>
      </c>
      <c r="D250" s="73">
        <v>22</v>
      </c>
      <c r="E250" s="73">
        <v>1983</v>
      </c>
      <c r="F250" s="73">
        <v>1178.47</v>
      </c>
      <c r="G250" s="73">
        <v>1178.47</v>
      </c>
      <c r="H250" s="93">
        <v>6.3</v>
      </c>
      <c r="I250" s="93">
        <f t="shared" si="152"/>
        <v>6.3</v>
      </c>
      <c r="J250" s="93">
        <v>3.52</v>
      </c>
      <c r="K250" s="93">
        <f t="shared" si="144"/>
        <v>4.1579999999999995</v>
      </c>
      <c r="L250" s="93">
        <f t="shared" si="145"/>
        <v>4.718999999999999</v>
      </c>
      <c r="M250" s="74">
        <v>42</v>
      </c>
      <c r="N250" s="96">
        <f t="shared" si="153"/>
        <v>2.142</v>
      </c>
      <c r="O250" s="74">
        <v>31</v>
      </c>
      <c r="P250" s="93">
        <f t="shared" si="154"/>
        <v>1.581</v>
      </c>
      <c r="Q250" s="74">
        <f t="shared" si="155"/>
        <v>160</v>
      </c>
      <c r="R250" s="74">
        <f t="shared" si="150"/>
        <v>188.99999999999997</v>
      </c>
      <c r="S250" s="74">
        <f t="shared" si="151"/>
        <v>214.49999999999997</v>
      </c>
      <c r="T250" s="93">
        <f t="shared" si="146"/>
        <v>1.1989999999999994</v>
      </c>
      <c r="U250" s="93">
        <f t="shared" si="147"/>
        <v>0.5609999999999999</v>
      </c>
      <c r="V250" s="206">
        <f t="shared" si="148"/>
        <v>-11</v>
      </c>
    </row>
    <row r="251" spans="1:22" ht="12.75">
      <c r="A251" s="281"/>
      <c r="B251" s="141">
        <v>25</v>
      </c>
      <c r="C251" s="100" t="s">
        <v>395</v>
      </c>
      <c r="D251" s="73">
        <v>22</v>
      </c>
      <c r="E251" s="73">
        <v>1983</v>
      </c>
      <c r="F251" s="73">
        <v>1179.01</v>
      </c>
      <c r="G251" s="73">
        <v>1179.01</v>
      </c>
      <c r="H251" s="93">
        <v>6.5</v>
      </c>
      <c r="I251" s="93">
        <f t="shared" si="152"/>
        <v>6.5</v>
      </c>
      <c r="J251" s="93">
        <v>3.52</v>
      </c>
      <c r="K251" s="93">
        <f t="shared" si="144"/>
        <v>4.307</v>
      </c>
      <c r="L251" s="93">
        <f t="shared" si="145"/>
        <v>4.562</v>
      </c>
      <c r="M251" s="74">
        <v>43</v>
      </c>
      <c r="N251" s="96">
        <f t="shared" si="153"/>
        <v>2.193</v>
      </c>
      <c r="O251" s="74">
        <v>38</v>
      </c>
      <c r="P251" s="93">
        <f t="shared" si="154"/>
        <v>1.938</v>
      </c>
      <c r="Q251" s="74">
        <f t="shared" si="155"/>
        <v>160</v>
      </c>
      <c r="R251" s="74">
        <f t="shared" si="150"/>
        <v>195.77272727272728</v>
      </c>
      <c r="S251" s="74">
        <f t="shared" si="151"/>
        <v>207.36363636363637</v>
      </c>
      <c r="T251" s="93">
        <f t="shared" si="146"/>
        <v>1.0420000000000003</v>
      </c>
      <c r="U251" s="93">
        <f t="shared" si="147"/>
        <v>0.2550000000000001</v>
      </c>
      <c r="V251" s="206">
        <f t="shared" si="148"/>
        <v>-5</v>
      </c>
    </row>
    <row r="252" spans="1:22" ht="12.75">
      <c r="A252" s="281"/>
      <c r="B252" s="141">
        <v>26</v>
      </c>
      <c r="C252" s="21" t="s">
        <v>207</v>
      </c>
      <c r="D252" s="73">
        <v>108</v>
      </c>
      <c r="E252" s="73">
        <v>1990</v>
      </c>
      <c r="F252" s="73">
        <v>2642.04</v>
      </c>
      <c r="G252" s="73">
        <v>2621.84</v>
      </c>
      <c r="H252" s="73">
        <v>33.923</v>
      </c>
      <c r="I252" s="96">
        <f t="shared" si="152"/>
        <v>33.923</v>
      </c>
      <c r="J252" s="73">
        <v>17.2</v>
      </c>
      <c r="K252" s="201">
        <f t="shared" si="144"/>
        <v>19.133000000000003</v>
      </c>
      <c r="L252" s="201">
        <f t="shared" si="145"/>
        <v>25.782321000000003</v>
      </c>
      <c r="M252" s="73">
        <v>290</v>
      </c>
      <c r="N252" s="96">
        <f t="shared" si="153"/>
        <v>14.79</v>
      </c>
      <c r="O252" s="93">
        <v>151.65199329359166</v>
      </c>
      <c r="P252" s="73">
        <v>8.140679</v>
      </c>
      <c r="Q252" s="74">
        <f t="shared" si="155"/>
        <v>159.25925925925927</v>
      </c>
      <c r="R252" s="246">
        <f t="shared" si="150"/>
        <v>177.15740740740745</v>
      </c>
      <c r="S252" s="246">
        <f t="shared" si="151"/>
        <v>238.72519444444447</v>
      </c>
      <c r="T252" s="96">
        <f t="shared" si="146"/>
        <v>8.582321000000004</v>
      </c>
      <c r="U252" s="96">
        <f t="shared" si="147"/>
        <v>6.649320999999999</v>
      </c>
      <c r="V252" s="206">
        <f t="shared" si="148"/>
        <v>-138.34800670640834</v>
      </c>
    </row>
    <row r="253" spans="1:22" ht="12.75">
      <c r="A253" s="281"/>
      <c r="B253" s="141">
        <v>27</v>
      </c>
      <c r="C253" s="21" t="s">
        <v>211</v>
      </c>
      <c r="D253" s="73">
        <v>40</v>
      </c>
      <c r="E253" s="73">
        <v>1995</v>
      </c>
      <c r="F253" s="73">
        <v>2730.33</v>
      </c>
      <c r="G253" s="73">
        <v>2730.33</v>
      </c>
      <c r="H253" s="73">
        <v>16.728</v>
      </c>
      <c r="I253" s="96">
        <f t="shared" si="152"/>
        <v>16.728</v>
      </c>
      <c r="J253" s="73">
        <v>6.4</v>
      </c>
      <c r="K253" s="201">
        <f t="shared" si="144"/>
        <v>8.109000000000002</v>
      </c>
      <c r="L253" s="201">
        <f t="shared" si="145"/>
        <v>9.358810000000002</v>
      </c>
      <c r="M253" s="73">
        <v>169</v>
      </c>
      <c r="N253" s="96">
        <f t="shared" si="153"/>
        <v>8.619</v>
      </c>
      <c r="O253" s="93">
        <v>137.27999254843516</v>
      </c>
      <c r="P253" s="73">
        <v>7.36919</v>
      </c>
      <c r="Q253" s="74">
        <f t="shared" si="155"/>
        <v>160</v>
      </c>
      <c r="R253" s="246">
        <f t="shared" si="150"/>
        <v>202.72500000000005</v>
      </c>
      <c r="S253" s="246">
        <f t="shared" si="151"/>
        <v>233.97025000000002</v>
      </c>
      <c r="T253" s="96">
        <f t="shared" si="146"/>
        <v>2.9588100000000015</v>
      </c>
      <c r="U253" s="96">
        <f t="shared" si="147"/>
        <v>1.24981</v>
      </c>
      <c r="V253" s="206">
        <f t="shared" si="148"/>
        <v>-31.72000745156484</v>
      </c>
    </row>
    <row r="254" spans="1:22" ht="12.75">
      <c r="A254" s="281"/>
      <c r="B254" s="141">
        <v>28</v>
      </c>
      <c r="C254" s="247" t="s">
        <v>36</v>
      </c>
      <c r="D254" s="238">
        <v>10</v>
      </c>
      <c r="E254" s="238">
        <v>1978</v>
      </c>
      <c r="F254" s="238">
        <v>541</v>
      </c>
      <c r="G254" s="238">
        <v>541</v>
      </c>
      <c r="H254" s="241">
        <v>4</v>
      </c>
      <c r="I254" s="240">
        <v>4</v>
      </c>
      <c r="J254" s="240">
        <f>D254*0.16</f>
        <v>1.6</v>
      </c>
      <c r="K254" s="240">
        <f aca="true" t="shared" si="156" ref="K254:K259">I254-N254</f>
        <v>3.337</v>
      </c>
      <c r="L254" s="240">
        <f aca="true" t="shared" si="157" ref="L254:L259">I254-P254</f>
        <v>3.337</v>
      </c>
      <c r="M254" s="241">
        <v>13</v>
      </c>
      <c r="N254" s="240">
        <f aca="true" t="shared" si="158" ref="N254:N259">M254*0.051</f>
        <v>0.6629999999999999</v>
      </c>
      <c r="O254" s="241">
        <v>13</v>
      </c>
      <c r="P254" s="240">
        <f aca="true" t="shared" si="159" ref="P254:P259">O254*0.051</f>
        <v>0.6629999999999999</v>
      </c>
      <c r="Q254" s="241">
        <f t="shared" si="155"/>
        <v>160</v>
      </c>
      <c r="R254" s="241">
        <f t="shared" si="150"/>
        <v>333.7</v>
      </c>
      <c r="S254" s="241">
        <f t="shared" si="151"/>
        <v>333.7</v>
      </c>
      <c r="T254" s="240">
        <f aca="true" t="shared" si="160" ref="T254:T259">L254-J254</f>
        <v>1.737</v>
      </c>
      <c r="U254" s="240">
        <f aca="true" t="shared" si="161" ref="U254:U259">N254-P254</f>
        <v>0</v>
      </c>
      <c r="V254" s="242">
        <f aca="true" t="shared" si="162" ref="V254:V259">O254-M254</f>
        <v>0</v>
      </c>
    </row>
    <row r="255" spans="1:22" ht="12.75">
      <c r="A255" s="281"/>
      <c r="B255" s="141">
        <v>29</v>
      </c>
      <c r="C255" s="21" t="s">
        <v>265</v>
      </c>
      <c r="D255" s="73">
        <v>12</v>
      </c>
      <c r="E255" s="73">
        <v>1980</v>
      </c>
      <c r="F255" s="73">
        <v>539</v>
      </c>
      <c r="G255" s="73">
        <v>539</v>
      </c>
      <c r="H255" s="74">
        <v>4.2</v>
      </c>
      <c r="I255" s="93">
        <v>4.2</v>
      </c>
      <c r="J255" s="93">
        <f>D255*0.16</f>
        <v>1.92</v>
      </c>
      <c r="K255" s="93">
        <f t="shared" si="156"/>
        <v>3.6390000000000002</v>
      </c>
      <c r="L255" s="93">
        <f t="shared" si="157"/>
        <v>3.5778000000000003</v>
      </c>
      <c r="M255" s="74">
        <v>11</v>
      </c>
      <c r="N255" s="93">
        <f t="shared" si="158"/>
        <v>0.5609999999999999</v>
      </c>
      <c r="O255" s="74">
        <v>12.2</v>
      </c>
      <c r="P255" s="93">
        <f t="shared" si="159"/>
        <v>0.6222</v>
      </c>
      <c r="Q255" s="74">
        <f t="shared" si="155"/>
        <v>160</v>
      </c>
      <c r="R255" s="74">
        <f t="shared" si="150"/>
        <v>303.25000000000006</v>
      </c>
      <c r="S255" s="74">
        <f t="shared" si="151"/>
        <v>298.15000000000003</v>
      </c>
      <c r="T255" s="93">
        <f t="shared" si="160"/>
        <v>1.6578000000000004</v>
      </c>
      <c r="U255" s="93">
        <f t="shared" si="161"/>
        <v>-0.06120000000000003</v>
      </c>
      <c r="V255" s="248">
        <f t="shared" si="162"/>
        <v>1.1999999999999993</v>
      </c>
    </row>
    <row r="256" spans="1:22" ht="12.75">
      <c r="A256" s="281"/>
      <c r="B256" s="141">
        <v>30</v>
      </c>
      <c r="C256" s="21" t="s">
        <v>266</v>
      </c>
      <c r="D256" s="73">
        <v>6</v>
      </c>
      <c r="E256" s="73">
        <v>1982</v>
      </c>
      <c r="F256" s="73">
        <v>275</v>
      </c>
      <c r="G256" s="73">
        <v>275</v>
      </c>
      <c r="H256" s="74">
        <v>2.5</v>
      </c>
      <c r="I256" s="93">
        <v>2.5</v>
      </c>
      <c r="J256" s="93">
        <f>D256*0.16</f>
        <v>0.96</v>
      </c>
      <c r="K256" s="93">
        <f t="shared" si="156"/>
        <v>1.99</v>
      </c>
      <c r="L256" s="93">
        <f t="shared" si="157"/>
        <v>2.092</v>
      </c>
      <c r="M256" s="74">
        <v>10</v>
      </c>
      <c r="N256" s="93">
        <f t="shared" si="158"/>
        <v>0.51</v>
      </c>
      <c r="O256" s="74">
        <v>8</v>
      </c>
      <c r="P256" s="93">
        <f t="shared" si="159"/>
        <v>0.408</v>
      </c>
      <c r="Q256" s="74">
        <f t="shared" si="155"/>
        <v>160</v>
      </c>
      <c r="R256" s="74">
        <f t="shared" si="150"/>
        <v>331.6666666666667</v>
      </c>
      <c r="S256" s="74">
        <f t="shared" si="151"/>
        <v>348.6666666666667</v>
      </c>
      <c r="T256" s="93">
        <f t="shared" si="160"/>
        <v>1.1320000000000001</v>
      </c>
      <c r="U256" s="93">
        <f t="shared" si="161"/>
        <v>0.10200000000000004</v>
      </c>
      <c r="V256" s="206">
        <f t="shared" si="162"/>
        <v>-2</v>
      </c>
    </row>
    <row r="257" spans="1:22" ht="12.75">
      <c r="A257" s="281"/>
      <c r="B257" s="141">
        <v>31</v>
      </c>
      <c r="C257" s="97" t="s">
        <v>37</v>
      </c>
      <c r="D257" s="98">
        <v>11</v>
      </c>
      <c r="E257" s="98">
        <v>1979</v>
      </c>
      <c r="F257" s="98">
        <v>491.1</v>
      </c>
      <c r="G257" s="98">
        <v>491.1</v>
      </c>
      <c r="H257" s="93">
        <v>3.88</v>
      </c>
      <c r="I257" s="93">
        <f>H257</f>
        <v>3.88</v>
      </c>
      <c r="J257" s="94">
        <v>1.76</v>
      </c>
      <c r="K257" s="93">
        <f t="shared" si="156"/>
        <v>3.013</v>
      </c>
      <c r="L257" s="93">
        <f t="shared" si="157"/>
        <v>2.707</v>
      </c>
      <c r="M257" s="95">
        <v>17</v>
      </c>
      <c r="N257" s="96">
        <f t="shared" si="158"/>
        <v>0.867</v>
      </c>
      <c r="O257" s="74">
        <v>23</v>
      </c>
      <c r="P257" s="93">
        <f t="shared" si="159"/>
        <v>1.1729999999999998</v>
      </c>
      <c r="Q257" s="74">
        <f t="shared" si="155"/>
        <v>160</v>
      </c>
      <c r="R257" s="74">
        <f t="shared" si="150"/>
        <v>273.90909090909093</v>
      </c>
      <c r="S257" s="74">
        <f t="shared" si="151"/>
        <v>246.0909090909091</v>
      </c>
      <c r="T257" s="93">
        <f t="shared" si="160"/>
        <v>0.9469999999999998</v>
      </c>
      <c r="U257" s="93">
        <f t="shared" si="161"/>
        <v>-0.3059999999999998</v>
      </c>
      <c r="V257" s="206">
        <f t="shared" si="162"/>
        <v>6</v>
      </c>
    </row>
    <row r="258" spans="1:22" ht="12.75">
      <c r="A258" s="281"/>
      <c r="B258" s="141">
        <v>32</v>
      </c>
      <c r="C258" s="100" t="s">
        <v>273</v>
      </c>
      <c r="D258" s="73">
        <v>30</v>
      </c>
      <c r="E258" s="73">
        <v>1984</v>
      </c>
      <c r="F258" s="73">
        <v>1543.13</v>
      </c>
      <c r="G258" s="73">
        <v>1543.13</v>
      </c>
      <c r="H258" s="74">
        <v>9.7</v>
      </c>
      <c r="I258" s="93">
        <f>H258</f>
        <v>9.7</v>
      </c>
      <c r="J258" s="74">
        <v>4.8</v>
      </c>
      <c r="K258" s="93">
        <f t="shared" si="156"/>
        <v>6.895</v>
      </c>
      <c r="L258" s="93">
        <f t="shared" si="157"/>
        <v>7.471299999999999</v>
      </c>
      <c r="M258" s="74">
        <v>55</v>
      </c>
      <c r="N258" s="96">
        <f t="shared" si="158"/>
        <v>2.8049999999999997</v>
      </c>
      <c r="O258" s="249">
        <v>43.7</v>
      </c>
      <c r="P258" s="93">
        <f t="shared" si="159"/>
        <v>2.2287</v>
      </c>
      <c r="Q258" s="74">
        <f t="shared" si="155"/>
        <v>160</v>
      </c>
      <c r="R258" s="74">
        <f t="shared" si="150"/>
        <v>229.83333333333334</v>
      </c>
      <c r="S258" s="74">
        <f t="shared" si="151"/>
        <v>249.04333333333332</v>
      </c>
      <c r="T258" s="93">
        <f t="shared" si="160"/>
        <v>2.6712999999999996</v>
      </c>
      <c r="U258" s="93">
        <f t="shared" si="161"/>
        <v>0.5762999999999998</v>
      </c>
      <c r="V258" s="206">
        <f t="shared" si="162"/>
        <v>-11.299999999999997</v>
      </c>
    </row>
    <row r="259" spans="1:22" ht="12.75">
      <c r="A259" s="281"/>
      <c r="B259" s="141">
        <v>33</v>
      </c>
      <c r="C259" s="100" t="s">
        <v>274</v>
      </c>
      <c r="D259" s="73">
        <v>9</v>
      </c>
      <c r="E259" s="73">
        <v>1986</v>
      </c>
      <c r="F259" s="93">
        <v>462.39</v>
      </c>
      <c r="G259" s="93">
        <v>462.39</v>
      </c>
      <c r="H259" s="74">
        <v>2.991</v>
      </c>
      <c r="I259" s="93">
        <f>H259</f>
        <v>2.991</v>
      </c>
      <c r="J259" s="74">
        <v>1.44</v>
      </c>
      <c r="K259" s="93">
        <f t="shared" si="156"/>
        <v>1.971</v>
      </c>
      <c r="L259" s="93">
        <f t="shared" si="157"/>
        <v>2.6340000000000003</v>
      </c>
      <c r="M259" s="74">
        <v>20</v>
      </c>
      <c r="N259" s="96">
        <f t="shared" si="158"/>
        <v>1.02</v>
      </c>
      <c r="O259" s="96">
        <v>7</v>
      </c>
      <c r="P259" s="93">
        <f t="shared" si="159"/>
        <v>0.357</v>
      </c>
      <c r="Q259" s="74">
        <f t="shared" si="155"/>
        <v>160</v>
      </c>
      <c r="R259" s="74">
        <f t="shared" si="150"/>
        <v>219</v>
      </c>
      <c r="S259" s="74">
        <f t="shared" si="151"/>
        <v>292.66666666666674</v>
      </c>
      <c r="T259" s="93">
        <f t="shared" si="160"/>
        <v>1.1940000000000004</v>
      </c>
      <c r="U259" s="93">
        <f t="shared" si="161"/>
        <v>0.663</v>
      </c>
      <c r="V259" s="206">
        <f t="shared" si="162"/>
        <v>-13</v>
      </c>
    </row>
    <row r="260" spans="1:22" ht="12.75">
      <c r="A260" s="281"/>
      <c r="B260" s="141">
        <v>34</v>
      </c>
      <c r="C260" s="21" t="s">
        <v>61</v>
      </c>
      <c r="D260" s="73">
        <v>53</v>
      </c>
      <c r="E260" s="73">
        <v>1979</v>
      </c>
      <c r="F260" s="73">
        <v>3402</v>
      </c>
      <c r="G260" s="73">
        <v>3402</v>
      </c>
      <c r="H260" s="96">
        <v>18.95</v>
      </c>
      <c r="I260" s="96">
        <v>18.95</v>
      </c>
      <c r="J260" s="96">
        <v>8.48</v>
      </c>
      <c r="K260" s="96">
        <v>11.453</v>
      </c>
      <c r="L260" s="96">
        <v>11.8814</v>
      </c>
      <c r="M260" s="96">
        <v>147</v>
      </c>
      <c r="N260" s="96">
        <v>7.497</v>
      </c>
      <c r="O260" s="96">
        <v>138.6</v>
      </c>
      <c r="P260" s="96">
        <v>7.068599999999999</v>
      </c>
      <c r="Q260" s="93">
        <v>160</v>
      </c>
      <c r="R260" s="96">
        <v>216.09433962264148</v>
      </c>
      <c r="S260" s="96">
        <v>224.17735849056604</v>
      </c>
      <c r="T260" s="96">
        <v>3.401399999999999</v>
      </c>
      <c r="U260" s="96">
        <v>0.4284000000000008</v>
      </c>
      <c r="V260" s="206">
        <v>-8.400000000000006</v>
      </c>
    </row>
    <row r="261" spans="1:22" ht="12.75">
      <c r="A261" s="281"/>
      <c r="B261" s="141">
        <v>35</v>
      </c>
      <c r="C261" s="21" t="s">
        <v>63</v>
      </c>
      <c r="D261" s="73">
        <v>41</v>
      </c>
      <c r="E261" s="73">
        <v>1994</v>
      </c>
      <c r="F261" s="73">
        <v>2024</v>
      </c>
      <c r="G261" s="73">
        <v>2024</v>
      </c>
      <c r="H261" s="96">
        <v>11.25</v>
      </c>
      <c r="I261" s="96">
        <v>11.25</v>
      </c>
      <c r="J261" s="96">
        <v>5.26</v>
      </c>
      <c r="K261" s="96">
        <v>6.915</v>
      </c>
      <c r="L261" s="96">
        <v>7.2516</v>
      </c>
      <c r="M261" s="96">
        <v>85</v>
      </c>
      <c r="N261" s="96">
        <v>4.335</v>
      </c>
      <c r="O261" s="96">
        <v>78.4</v>
      </c>
      <c r="P261" s="96">
        <v>3.9984</v>
      </c>
      <c r="Q261" s="93">
        <v>128.29268292682926</v>
      </c>
      <c r="R261" s="96">
        <v>168.65853658536585</v>
      </c>
      <c r="S261" s="96">
        <v>176.86829268292684</v>
      </c>
      <c r="T261" s="96">
        <v>1.9916</v>
      </c>
      <c r="U261" s="96">
        <v>0.3365999999999998</v>
      </c>
      <c r="V261" s="206">
        <v>-6.599999999999994</v>
      </c>
    </row>
    <row r="262" spans="1:22" ht="12.75">
      <c r="A262" s="281"/>
      <c r="B262" s="141">
        <v>36</v>
      </c>
      <c r="C262" s="21" t="s">
        <v>65</v>
      </c>
      <c r="D262" s="73">
        <v>36</v>
      </c>
      <c r="E262" s="73">
        <v>1989</v>
      </c>
      <c r="F262" s="73">
        <v>2184</v>
      </c>
      <c r="G262" s="73">
        <v>2184</v>
      </c>
      <c r="H262" s="96">
        <v>13.04</v>
      </c>
      <c r="I262" s="96">
        <v>13.04</v>
      </c>
      <c r="J262" s="96">
        <v>5.92</v>
      </c>
      <c r="K262" s="96">
        <v>7.021999999999999</v>
      </c>
      <c r="L262" s="96">
        <v>8.679499999999999</v>
      </c>
      <c r="M262" s="96">
        <v>118</v>
      </c>
      <c r="N262" s="96">
        <v>6.018</v>
      </c>
      <c r="O262" s="96">
        <v>85.5</v>
      </c>
      <c r="P262" s="96">
        <v>4.3605</v>
      </c>
      <c r="Q262" s="93">
        <v>164.44444444444446</v>
      </c>
      <c r="R262" s="96">
        <v>195.05555555555554</v>
      </c>
      <c r="S262" s="96">
        <v>241.09722222222217</v>
      </c>
      <c r="T262" s="96">
        <v>2.759499999999999</v>
      </c>
      <c r="U262" s="96">
        <v>1.6574999999999998</v>
      </c>
      <c r="V262" s="206">
        <v>-32.5</v>
      </c>
    </row>
    <row r="263" spans="1:22" ht="12.75">
      <c r="A263" s="281"/>
      <c r="B263" s="141">
        <v>37</v>
      </c>
      <c r="C263" s="21" t="s">
        <v>300</v>
      </c>
      <c r="D263" s="73">
        <v>54</v>
      </c>
      <c r="E263" s="73">
        <v>1980</v>
      </c>
      <c r="F263" s="73">
        <v>3509</v>
      </c>
      <c r="G263" s="73">
        <v>3509</v>
      </c>
      <c r="H263" s="96">
        <v>19.63</v>
      </c>
      <c r="I263" s="96">
        <v>19.63</v>
      </c>
      <c r="J263" s="96">
        <v>8.59</v>
      </c>
      <c r="K263" s="96">
        <f aca="true" t="shared" si="163" ref="K263:K271">I263-N263</f>
        <v>12.439</v>
      </c>
      <c r="L263" s="96">
        <f aca="true" t="shared" si="164" ref="L263:L271">I263-P263</f>
        <v>12.6736</v>
      </c>
      <c r="M263" s="96">
        <v>141</v>
      </c>
      <c r="N263" s="96">
        <f>M263*0.051</f>
        <v>7.191</v>
      </c>
      <c r="O263" s="96">
        <v>136.4</v>
      </c>
      <c r="P263" s="96">
        <f>O263*0.051</f>
        <v>6.9563999999999995</v>
      </c>
      <c r="Q263" s="93">
        <f>J263/D263*1000</f>
        <v>159.07407407407408</v>
      </c>
      <c r="R263" s="96">
        <f>K263/D263*1000</f>
        <v>230.35185185185188</v>
      </c>
      <c r="S263" s="96">
        <f>L263/D263*1000</f>
        <v>234.69629629629628</v>
      </c>
      <c r="T263" s="96">
        <f aca="true" t="shared" si="165" ref="T263:T271">L263-J263</f>
        <v>4.083600000000001</v>
      </c>
      <c r="U263" s="96">
        <f aca="true" t="shared" si="166" ref="U263:U271">N263-P263</f>
        <v>0.23460000000000036</v>
      </c>
      <c r="V263" s="206">
        <f aca="true" t="shared" si="167" ref="V263:V271">O263-M263</f>
        <v>-4.599999999999994</v>
      </c>
    </row>
    <row r="264" spans="1:22" ht="12.75">
      <c r="A264" s="281"/>
      <c r="B264" s="141">
        <v>38</v>
      </c>
      <c r="C264" s="250" t="s">
        <v>91</v>
      </c>
      <c r="D264" s="133">
        <v>40</v>
      </c>
      <c r="E264" s="133"/>
      <c r="F264" s="134">
        <v>2173.87</v>
      </c>
      <c r="G264" s="134">
        <v>2173.87</v>
      </c>
      <c r="H264" s="93">
        <v>11.3</v>
      </c>
      <c r="I264" s="93">
        <v>11.3</v>
      </c>
      <c r="J264" s="94">
        <f>D264*160/1000</f>
        <v>6.4</v>
      </c>
      <c r="K264" s="199">
        <f t="shared" si="163"/>
        <v>7.679</v>
      </c>
      <c r="L264" s="74">
        <f t="shared" si="164"/>
        <v>6.97104</v>
      </c>
      <c r="M264" s="95">
        <v>71</v>
      </c>
      <c r="N264" s="96">
        <f>M264*51/1000</f>
        <v>3.621</v>
      </c>
      <c r="O264" s="74">
        <v>71.2</v>
      </c>
      <c r="P264" s="74">
        <f>O264*60.8/1000</f>
        <v>4.32896</v>
      </c>
      <c r="Q264" s="74">
        <f aca="true" t="shared" si="168" ref="Q264:Q271">J264*1000/D264</f>
        <v>160</v>
      </c>
      <c r="R264" s="74">
        <f aca="true" t="shared" si="169" ref="R264:R271">K264*1000/D264</f>
        <v>191.975</v>
      </c>
      <c r="S264" s="74">
        <f aca="true" t="shared" si="170" ref="S264:S271">L264*1000/D264</f>
        <v>174.276</v>
      </c>
      <c r="T264" s="96">
        <f t="shared" si="165"/>
        <v>0.57104</v>
      </c>
      <c r="U264" s="96">
        <f t="shared" si="166"/>
        <v>-0.7079600000000004</v>
      </c>
      <c r="V264" s="206">
        <f t="shared" si="167"/>
        <v>0.20000000000000284</v>
      </c>
    </row>
    <row r="265" spans="1:22" ht="12.75">
      <c r="A265" s="281"/>
      <c r="B265" s="141">
        <v>39</v>
      </c>
      <c r="C265" s="250" t="s">
        <v>93</v>
      </c>
      <c r="D265" s="133">
        <v>8</v>
      </c>
      <c r="E265" s="133"/>
      <c r="F265" s="133">
        <v>366.95</v>
      </c>
      <c r="G265" s="133">
        <v>366.95</v>
      </c>
      <c r="H265" s="93">
        <v>2.03</v>
      </c>
      <c r="I265" s="93">
        <v>2.03</v>
      </c>
      <c r="J265" s="94">
        <f>D265*160/1000</f>
        <v>1.28</v>
      </c>
      <c r="K265" s="199">
        <f t="shared" si="163"/>
        <v>1.6729999999999998</v>
      </c>
      <c r="L265" s="74">
        <f t="shared" si="164"/>
        <v>1.6955999999999998</v>
      </c>
      <c r="M265" s="95">
        <v>7</v>
      </c>
      <c r="N265" s="96">
        <f>M265*51/1000</f>
        <v>0.357</v>
      </c>
      <c r="O265" s="74">
        <v>5.5</v>
      </c>
      <c r="P265" s="74">
        <f>O265*60.8/1000</f>
        <v>0.3344</v>
      </c>
      <c r="Q265" s="74">
        <f t="shared" si="168"/>
        <v>160</v>
      </c>
      <c r="R265" s="74">
        <f t="shared" si="169"/>
        <v>209.12499999999997</v>
      </c>
      <c r="S265" s="74">
        <f t="shared" si="170"/>
        <v>211.94999999999996</v>
      </c>
      <c r="T265" s="96">
        <f t="shared" si="165"/>
        <v>0.41559999999999975</v>
      </c>
      <c r="U265" s="96">
        <f t="shared" si="166"/>
        <v>0.02260000000000001</v>
      </c>
      <c r="V265" s="206">
        <f t="shared" si="167"/>
        <v>-1.5</v>
      </c>
    </row>
    <row r="266" spans="1:22" ht="12.75">
      <c r="A266" s="281"/>
      <c r="B266" s="141">
        <v>40</v>
      </c>
      <c r="C266" s="250" t="s">
        <v>94</v>
      </c>
      <c r="D266" s="133">
        <v>15</v>
      </c>
      <c r="E266" s="133"/>
      <c r="F266" s="133">
        <v>886.91</v>
      </c>
      <c r="G266" s="133">
        <v>886.91</v>
      </c>
      <c r="H266" s="93">
        <v>4.21</v>
      </c>
      <c r="I266" s="93">
        <v>4.21</v>
      </c>
      <c r="J266" s="94">
        <f>D266*160/1000</f>
        <v>2.4</v>
      </c>
      <c r="K266" s="199">
        <f t="shared" si="163"/>
        <v>2.782</v>
      </c>
      <c r="L266" s="74">
        <f t="shared" si="164"/>
        <v>2.6596</v>
      </c>
      <c r="M266" s="95">
        <v>28</v>
      </c>
      <c r="N266" s="96">
        <f>M266*51/1000</f>
        <v>1.428</v>
      </c>
      <c r="O266" s="74">
        <v>25.5</v>
      </c>
      <c r="P266" s="74">
        <f>O266*60.8/1000</f>
        <v>1.5503999999999998</v>
      </c>
      <c r="Q266" s="74">
        <f t="shared" si="168"/>
        <v>160</v>
      </c>
      <c r="R266" s="74">
        <f t="shared" si="169"/>
        <v>185.46666666666667</v>
      </c>
      <c r="S266" s="74">
        <f t="shared" si="170"/>
        <v>177.3066666666667</v>
      </c>
      <c r="T266" s="96">
        <f t="shared" si="165"/>
        <v>0.2596000000000003</v>
      </c>
      <c r="U266" s="96">
        <f t="shared" si="166"/>
        <v>-0.12239999999999984</v>
      </c>
      <c r="V266" s="206">
        <f t="shared" si="167"/>
        <v>-2.5</v>
      </c>
    </row>
    <row r="267" spans="1:22" ht="12.75">
      <c r="A267" s="281"/>
      <c r="B267" s="141">
        <v>41</v>
      </c>
      <c r="C267" s="250" t="s">
        <v>95</v>
      </c>
      <c r="D267" s="133">
        <v>11</v>
      </c>
      <c r="E267" s="133"/>
      <c r="F267" s="133">
        <v>604.87</v>
      </c>
      <c r="G267" s="133">
        <v>604.87</v>
      </c>
      <c r="H267" s="93">
        <v>3.32</v>
      </c>
      <c r="I267" s="93">
        <v>3.32</v>
      </c>
      <c r="J267" s="94">
        <f>D267*160/1000</f>
        <v>1.76</v>
      </c>
      <c r="K267" s="199">
        <f t="shared" si="163"/>
        <v>2.504</v>
      </c>
      <c r="L267" s="74">
        <f t="shared" si="164"/>
        <v>2.7119999999999997</v>
      </c>
      <c r="M267" s="95">
        <v>16</v>
      </c>
      <c r="N267" s="96">
        <f>M267*51/1000</f>
        <v>0.816</v>
      </c>
      <c r="O267" s="74">
        <v>10</v>
      </c>
      <c r="P267" s="74">
        <f>O267*60.8/1000</f>
        <v>0.608</v>
      </c>
      <c r="Q267" s="74">
        <f t="shared" si="168"/>
        <v>160</v>
      </c>
      <c r="R267" s="74">
        <f t="shared" si="169"/>
        <v>227.63636363636363</v>
      </c>
      <c r="S267" s="74">
        <f t="shared" si="170"/>
        <v>246.5454545454545</v>
      </c>
      <c r="T267" s="96">
        <f t="shared" si="165"/>
        <v>0.9519999999999997</v>
      </c>
      <c r="U267" s="96">
        <f t="shared" si="166"/>
        <v>0.20799999999999996</v>
      </c>
      <c r="V267" s="206">
        <f t="shared" si="167"/>
        <v>-6</v>
      </c>
    </row>
    <row r="268" spans="1:22" ht="12.75">
      <c r="A268" s="281"/>
      <c r="B268" s="141">
        <v>42</v>
      </c>
      <c r="C268" s="250" t="s">
        <v>96</v>
      </c>
      <c r="D268" s="133">
        <v>12</v>
      </c>
      <c r="E268" s="133"/>
      <c r="F268" s="133">
        <v>653.45</v>
      </c>
      <c r="G268" s="133">
        <v>653.45</v>
      </c>
      <c r="H268" s="93">
        <v>3.69</v>
      </c>
      <c r="I268" s="93">
        <v>3.69</v>
      </c>
      <c r="J268" s="94">
        <f>D268*160/1000</f>
        <v>1.92</v>
      </c>
      <c r="K268" s="199">
        <f t="shared" si="163"/>
        <v>2.415</v>
      </c>
      <c r="L268" s="74">
        <f t="shared" si="164"/>
        <v>2.2916</v>
      </c>
      <c r="M268" s="95">
        <v>25</v>
      </c>
      <c r="N268" s="96">
        <f>M268*51/1000</f>
        <v>1.275</v>
      </c>
      <c r="O268" s="74">
        <v>23</v>
      </c>
      <c r="P268" s="74">
        <f>O268*60.8/1000</f>
        <v>1.3983999999999999</v>
      </c>
      <c r="Q268" s="74">
        <f t="shared" si="168"/>
        <v>160</v>
      </c>
      <c r="R268" s="74">
        <f t="shared" si="169"/>
        <v>201.25</v>
      </c>
      <c r="S268" s="74">
        <f t="shared" si="170"/>
        <v>190.96666666666667</v>
      </c>
      <c r="T268" s="96">
        <f t="shared" si="165"/>
        <v>0.37159999999999993</v>
      </c>
      <c r="U268" s="96">
        <f t="shared" si="166"/>
        <v>-0.12339999999999995</v>
      </c>
      <c r="V268" s="206">
        <f t="shared" si="167"/>
        <v>-2</v>
      </c>
    </row>
    <row r="269" spans="1:22" ht="12.75">
      <c r="A269" s="281"/>
      <c r="B269" s="141">
        <v>43</v>
      </c>
      <c r="C269" s="135" t="s">
        <v>127</v>
      </c>
      <c r="D269" s="136">
        <v>60</v>
      </c>
      <c r="E269" s="136" t="s">
        <v>105</v>
      </c>
      <c r="F269" s="136">
        <v>2738.25</v>
      </c>
      <c r="G269" s="136">
        <v>2738.25</v>
      </c>
      <c r="H269" s="138">
        <v>20.3</v>
      </c>
      <c r="I269" s="138">
        <f>H269</f>
        <v>20.3</v>
      </c>
      <c r="J269" s="106">
        <v>9.6</v>
      </c>
      <c r="K269" s="138">
        <f t="shared" si="163"/>
        <v>11.783000000000001</v>
      </c>
      <c r="L269" s="138">
        <f t="shared" si="164"/>
        <v>13.792910000000001</v>
      </c>
      <c r="M269" s="138">
        <v>167</v>
      </c>
      <c r="N269" s="137">
        <f>M269*0.051</f>
        <v>8.517</v>
      </c>
      <c r="O269" s="138">
        <v>127.59</v>
      </c>
      <c r="P269" s="138">
        <f>O269*0.051</f>
        <v>6.50709</v>
      </c>
      <c r="Q269" s="106">
        <f t="shared" si="168"/>
        <v>160</v>
      </c>
      <c r="R269" s="106">
        <f t="shared" si="169"/>
        <v>196.38333333333335</v>
      </c>
      <c r="S269" s="106">
        <f t="shared" si="170"/>
        <v>229.88183333333336</v>
      </c>
      <c r="T269" s="138">
        <f t="shared" si="165"/>
        <v>4.192910000000001</v>
      </c>
      <c r="U269" s="138">
        <f t="shared" si="166"/>
        <v>2.0099099999999996</v>
      </c>
      <c r="V269" s="251">
        <f t="shared" si="167"/>
        <v>-39.41</v>
      </c>
    </row>
    <row r="270" spans="1:22" ht="12.75">
      <c r="A270" s="281"/>
      <c r="B270" s="141">
        <v>44</v>
      </c>
      <c r="C270" s="135" t="s">
        <v>131</v>
      </c>
      <c r="D270" s="136">
        <v>50</v>
      </c>
      <c r="E270" s="136" t="s">
        <v>105</v>
      </c>
      <c r="F270" s="136">
        <v>2608.65</v>
      </c>
      <c r="G270" s="136">
        <v>2608.65</v>
      </c>
      <c r="H270" s="138">
        <v>14.12</v>
      </c>
      <c r="I270" s="138">
        <f>H270</f>
        <v>14.12</v>
      </c>
      <c r="J270" s="106">
        <v>8</v>
      </c>
      <c r="K270" s="138">
        <f t="shared" si="163"/>
        <v>9.887</v>
      </c>
      <c r="L270" s="138">
        <f t="shared" si="164"/>
        <v>9.33314</v>
      </c>
      <c r="M270" s="138">
        <v>83</v>
      </c>
      <c r="N270" s="137">
        <f>M270*0.051</f>
        <v>4.233</v>
      </c>
      <c r="O270" s="138">
        <v>93.86</v>
      </c>
      <c r="P270" s="138">
        <f>O270*0.051</f>
        <v>4.78686</v>
      </c>
      <c r="Q270" s="106">
        <f t="shared" si="168"/>
        <v>160</v>
      </c>
      <c r="R270" s="106">
        <f t="shared" si="169"/>
        <v>197.74</v>
      </c>
      <c r="S270" s="106">
        <f t="shared" si="170"/>
        <v>186.66279999999998</v>
      </c>
      <c r="T270" s="138">
        <f t="shared" si="165"/>
        <v>1.3331400000000002</v>
      </c>
      <c r="U270" s="138">
        <f t="shared" si="166"/>
        <v>-0.5538600000000002</v>
      </c>
      <c r="V270" s="251">
        <f t="shared" si="167"/>
        <v>10.86</v>
      </c>
    </row>
    <row r="271" spans="1:22" ht="12.75">
      <c r="A271" s="281"/>
      <c r="B271" s="141">
        <v>45</v>
      </c>
      <c r="C271" s="135" t="s">
        <v>135</v>
      </c>
      <c r="D271" s="252">
        <v>45</v>
      </c>
      <c r="E271" s="136" t="s">
        <v>105</v>
      </c>
      <c r="F271" s="136">
        <v>1881.31</v>
      </c>
      <c r="G271" s="136">
        <v>1881.31</v>
      </c>
      <c r="H271" s="138">
        <v>12.1</v>
      </c>
      <c r="I271" s="138">
        <f>H271</f>
        <v>12.1</v>
      </c>
      <c r="J271" s="106">
        <v>7.2</v>
      </c>
      <c r="K271" s="138">
        <f t="shared" si="163"/>
        <v>9.091</v>
      </c>
      <c r="L271" s="138">
        <f t="shared" si="164"/>
        <v>8.68708</v>
      </c>
      <c r="M271" s="138">
        <v>59</v>
      </c>
      <c r="N271" s="137">
        <f>M271*0.051</f>
        <v>3.009</v>
      </c>
      <c r="O271" s="138">
        <v>66.92</v>
      </c>
      <c r="P271" s="138">
        <f>O271*0.051</f>
        <v>3.4129199999999997</v>
      </c>
      <c r="Q271" s="106">
        <f t="shared" si="168"/>
        <v>160</v>
      </c>
      <c r="R271" s="106">
        <f t="shared" si="169"/>
        <v>202.0222222222222</v>
      </c>
      <c r="S271" s="106">
        <f t="shared" si="170"/>
        <v>193.0462222222222</v>
      </c>
      <c r="T271" s="138">
        <f t="shared" si="165"/>
        <v>1.4870799999999997</v>
      </c>
      <c r="U271" s="138">
        <f t="shared" si="166"/>
        <v>-0.40391999999999983</v>
      </c>
      <c r="V271" s="251">
        <f t="shared" si="167"/>
        <v>7.920000000000002</v>
      </c>
    </row>
    <row r="272" spans="1:22" ht="12.75">
      <c r="A272" s="281"/>
      <c r="B272" s="141">
        <v>46</v>
      </c>
      <c r="C272" s="21" t="s">
        <v>156</v>
      </c>
      <c r="D272" s="73">
        <v>60</v>
      </c>
      <c r="E272" s="73">
        <v>1988</v>
      </c>
      <c r="F272" s="73">
        <v>3968.6</v>
      </c>
      <c r="G272" s="73">
        <v>3968.6</v>
      </c>
      <c r="H272" s="74">
        <v>18.8</v>
      </c>
      <c r="I272" s="74">
        <v>18.8</v>
      </c>
      <c r="J272" s="96">
        <v>9.6</v>
      </c>
      <c r="K272" s="201">
        <f>I272-N272</f>
        <v>10.997</v>
      </c>
      <c r="L272" s="201">
        <f>I272-P272</f>
        <v>13.037</v>
      </c>
      <c r="M272" s="74">
        <v>153</v>
      </c>
      <c r="N272" s="96">
        <v>7.803</v>
      </c>
      <c r="O272" s="74">
        <v>113</v>
      </c>
      <c r="P272" s="96">
        <v>5.763</v>
      </c>
      <c r="Q272" s="96">
        <f>J272/D272*1000</f>
        <v>160</v>
      </c>
      <c r="R272" s="202">
        <f>K272/D272*1000</f>
        <v>183.28333333333333</v>
      </c>
      <c r="S272" s="96">
        <f>L272/D272*1000</f>
        <v>217.28333333333336</v>
      </c>
      <c r="T272" s="201">
        <f>L272-J272</f>
        <v>3.437000000000001</v>
      </c>
      <c r="U272" s="96">
        <f>N272-P272</f>
        <v>2.04</v>
      </c>
      <c r="V272" s="206">
        <f>O272-M272</f>
        <v>-40</v>
      </c>
    </row>
    <row r="273" spans="1:22" ht="12.75">
      <c r="A273" s="281"/>
      <c r="B273" s="141">
        <v>47</v>
      </c>
      <c r="C273" s="21" t="s">
        <v>158</v>
      </c>
      <c r="D273" s="73">
        <v>85</v>
      </c>
      <c r="E273" s="73">
        <v>1970</v>
      </c>
      <c r="F273" s="73">
        <v>3789.76</v>
      </c>
      <c r="G273" s="73">
        <v>3789.76</v>
      </c>
      <c r="H273" s="74">
        <v>22</v>
      </c>
      <c r="I273" s="74">
        <v>22</v>
      </c>
      <c r="J273" s="96">
        <v>13.6</v>
      </c>
      <c r="K273" s="201">
        <f>I273-N273</f>
        <v>15.2677</v>
      </c>
      <c r="L273" s="201">
        <f>I273-P273</f>
        <v>16.39</v>
      </c>
      <c r="M273" s="74">
        <v>132</v>
      </c>
      <c r="N273" s="96">
        <v>6.7323</v>
      </c>
      <c r="O273" s="74">
        <v>110</v>
      </c>
      <c r="P273" s="93">
        <v>5.61</v>
      </c>
      <c r="Q273" s="96">
        <f>J273/D273*1000</f>
        <v>160</v>
      </c>
      <c r="R273" s="202">
        <f>K273/D273*1000</f>
        <v>179.62</v>
      </c>
      <c r="S273" s="96">
        <f>L273/D273*1000</f>
        <v>192.8235294117647</v>
      </c>
      <c r="T273" s="201">
        <f>L273-J273</f>
        <v>2.790000000000001</v>
      </c>
      <c r="U273" s="96">
        <f>N273-P273</f>
        <v>1.1223</v>
      </c>
      <c r="V273" s="206">
        <f>O273-M273</f>
        <v>-22</v>
      </c>
    </row>
    <row r="274" spans="1:22" ht="12.75">
      <c r="A274" s="281"/>
      <c r="B274" s="141">
        <v>48</v>
      </c>
      <c r="C274" s="100" t="s">
        <v>309</v>
      </c>
      <c r="D274" s="73">
        <v>22</v>
      </c>
      <c r="E274" s="98" t="s">
        <v>105</v>
      </c>
      <c r="F274" s="73">
        <v>1214.21</v>
      </c>
      <c r="G274" s="73">
        <v>1214.21</v>
      </c>
      <c r="H274" s="96">
        <v>6.514</v>
      </c>
      <c r="I274" s="93">
        <f aca="true" t="shared" si="171" ref="I274:I294">H274</f>
        <v>6.514</v>
      </c>
      <c r="J274" s="96">
        <v>3.52</v>
      </c>
      <c r="K274" s="93">
        <f aca="true" t="shared" si="172" ref="K274:K315">I274-N274</f>
        <v>4.168000000000001</v>
      </c>
      <c r="L274" s="93">
        <f aca="true" t="shared" si="173" ref="L274:L283">I274-P274</f>
        <v>4.3873</v>
      </c>
      <c r="M274" s="93">
        <v>46</v>
      </c>
      <c r="N274" s="96">
        <f aca="true" t="shared" si="174" ref="N274:N315">M274*0.051</f>
        <v>2.3459999999999996</v>
      </c>
      <c r="O274" s="120">
        <v>41.7</v>
      </c>
      <c r="P274" s="93">
        <f aca="true" t="shared" si="175" ref="P274:P295">O274*0.051</f>
        <v>2.1267</v>
      </c>
      <c r="Q274" s="74">
        <f aca="true" t="shared" si="176" ref="Q274:Q282">J274*1000/D274</f>
        <v>160</v>
      </c>
      <c r="R274" s="74">
        <f aca="true" t="shared" si="177" ref="R274:R326">K274*1000/D274</f>
        <v>189.4545454545455</v>
      </c>
      <c r="S274" s="74">
        <f aca="true" t="shared" si="178" ref="S274:S326">L274*1000/D274</f>
        <v>199.4227272727273</v>
      </c>
      <c r="T274" s="93">
        <f aca="true" t="shared" si="179" ref="T274:T315">L274-J274</f>
        <v>0.8672999999999997</v>
      </c>
      <c r="U274" s="93">
        <f aca="true" t="shared" si="180" ref="U274:U315">N274-P274</f>
        <v>0.2192999999999996</v>
      </c>
      <c r="V274" s="206">
        <f aca="true" t="shared" si="181" ref="V274:V315">O274-M274</f>
        <v>-4.299999999999997</v>
      </c>
    </row>
    <row r="275" spans="1:22" ht="12.75">
      <c r="A275" s="281"/>
      <c r="B275" s="141">
        <v>49</v>
      </c>
      <c r="C275" s="100" t="s">
        <v>310</v>
      </c>
      <c r="D275" s="73">
        <v>22</v>
      </c>
      <c r="E275" s="98" t="s">
        <v>105</v>
      </c>
      <c r="F275" s="93">
        <v>1183.74</v>
      </c>
      <c r="G275" s="93">
        <v>1183.74</v>
      </c>
      <c r="H275" s="96">
        <v>6.147</v>
      </c>
      <c r="I275" s="93">
        <f t="shared" si="171"/>
        <v>6.147</v>
      </c>
      <c r="J275" s="96">
        <v>3.52</v>
      </c>
      <c r="K275" s="93">
        <f t="shared" si="172"/>
        <v>4.005000000000001</v>
      </c>
      <c r="L275" s="93">
        <f t="shared" si="173"/>
        <v>4.362</v>
      </c>
      <c r="M275" s="93">
        <v>42</v>
      </c>
      <c r="N275" s="96">
        <f t="shared" si="174"/>
        <v>2.142</v>
      </c>
      <c r="O275" s="93">
        <v>35</v>
      </c>
      <c r="P275" s="93">
        <f t="shared" si="175"/>
        <v>1.785</v>
      </c>
      <c r="Q275" s="74">
        <f t="shared" si="176"/>
        <v>160</v>
      </c>
      <c r="R275" s="74">
        <f t="shared" si="177"/>
        <v>182.0454545454546</v>
      </c>
      <c r="S275" s="74">
        <f t="shared" si="178"/>
        <v>198.27272727272728</v>
      </c>
      <c r="T275" s="93">
        <f t="shared" si="179"/>
        <v>0.8420000000000001</v>
      </c>
      <c r="U275" s="93">
        <f t="shared" si="180"/>
        <v>0.357</v>
      </c>
      <c r="V275" s="206">
        <f t="shared" si="181"/>
        <v>-7</v>
      </c>
    </row>
    <row r="276" spans="1:22" ht="12.75">
      <c r="A276" s="281"/>
      <c r="B276" s="141">
        <v>50</v>
      </c>
      <c r="C276" s="100" t="s">
        <v>311</v>
      </c>
      <c r="D276" s="73">
        <v>22</v>
      </c>
      <c r="E276" s="98" t="s">
        <v>105</v>
      </c>
      <c r="F276" s="73">
        <v>1172.17</v>
      </c>
      <c r="G276" s="73">
        <v>1172.17</v>
      </c>
      <c r="H276" s="96">
        <v>6.264</v>
      </c>
      <c r="I276" s="93">
        <f t="shared" si="171"/>
        <v>6.264</v>
      </c>
      <c r="J276" s="96">
        <v>3.36</v>
      </c>
      <c r="K276" s="93">
        <f t="shared" si="172"/>
        <v>3.8160000000000003</v>
      </c>
      <c r="L276" s="93">
        <f t="shared" si="173"/>
        <v>4.2362400000000004</v>
      </c>
      <c r="M276" s="93">
        <v>48</v>
      </c>
      <c r="N276" s="96">
        <f t="shared" si="174"/>
        <v>2.448</v>
      </c>
      <c r="O276" s="93">
        <v>39.76</v>
      </c>
      <c r="P276" s="93">
        <f t="shared" si="175"/>
        <v>2.02776</v>
      </c>
      <c r="Q276" s="74">
        <f t="shared" si="176"/>
        <v>152.72727272727272</v>
      </c>
      <c r="R276" s="74">
        <f t="shared" si="177"/>
        <v>173.45454545454547</v>
      </c>
      <c r="S276" s="74">
        <f t="shared" si="178"/>
        <v>192.55636363636367</v>
      </c>
      <c r="T276" s="93">
        <f t="shared" si="179"/>
        <v>0.8762400000000006</v>
      </c>
      <c r="U276" s="93">
        <f t="shared" si="180"/>
        <v>0.42024000000000017</v>
      </c>
      <c r="V276" s="206">
        <f t="shared" si="181"/>
        <v>-8.240000000000002</v>
      </c>
    </row>
    <row r="277" spans="1:22" ht="12.75">
      <c r="A277" s="281"/>
      <c r="B277" s="141">
        <v>51</v>
      </c>
      <c r="C277" s="100" t="s">
        <v>312</v>
      </c>
      <c r="D277" s="73">
        <v>32</v>
      </c>
      <c r="E277" s="98" t="s">
        <v>105</v>
      </c>
      <c r="F277" s="73">
        <v>1775.12</v>
      </c>
      <c r="G277" s="73">
        <v>1775.12</v>
      </c>
      <c r="H277" s="96">
        <v>8.325</v>
      </c>
      <c r="I277" s="93">
        <f t="shared" si="171"/>
        <v>8.325</v>
      </c>
      <c r="J277" s="96">
        <v>5.12</v>
      </c>
      <c r="K277" s="93">
        <f t="shared" si="172"/>
        <v>6.0809999999999995</v>
      </c>
      <c r="L277" s="93">
        <f t="shared" si="173"/>
        <v>6.083549999999999</v>
      </c>
      <c r="M277" s="93">
        <v>44</v>
      </c>
      <c r="N277" s="96">
        <f t="shared" si="174"/>
        <v>2.2439999999999998</v>
      </c>
      <c r="O277" s="93">
        <v>43.95</v>
      </c>
      <c r="P277" s="93">
        <f t="shared" si="175"/>
        <v>2.24145</v>
      </c>
      <c r="Q277" s="74">
        <f t="shared" si="176"/>
        <v>160</v>
      </c>
      <c r="R277" s="74">
        <f t="shared" si="177"/>
        <v>190.03124999999997</v>
      </c>
      <c r="S277" s="74">
        <f t="shared" si="178"/>
        <v>190.11093749999998</v>
      </c>
      <c r="T277" s="93">
        <f t="shared" si="179"/>
        <v>0.9635499999999988</v>
      </c>
      <c r="U277" s="93">
        <f t="shared" si="180"/>
        <v>0.00254999999999983</v>
      </c>
      <c r="V277" s="206">
        <f t="shared" si="181"/>
        <v>-0.04999999999999716</v>
      </c>
    </row>
    <row r="278" spans="1:22" ht="12.75">
      <c r="A278" s="281"/>
      <c r="B278" s="141">
        <v>52</v>
      </c>
      <c r="C278" s="100" t="s">
        <v>313</v>
      </c>
      <c r="D278" s="73">
        <v>22</v>
      </c>
      <c r="E278" s="98" t="s">
        <v>105</v>
      </c>
      <c r="F278" s="73">
        <v>1217.03</v>
      </c>
      <c r="G278" s="73">
        <v>1217.03</v>
      </c>
      <c r="H278" s="96">
        <v>6.445</v>
      </c>
      <c r="I278" s="93">
        <f t="shared" si="171"/>
        <v>6.445</v>
      </c>
      <c r="J278" s="96">
        <v>3.52</v>
      </c>
      <c r="K278" s="93">
        <f t="shared" si="172"/>
        <v>5.0680000000000005</v>
      </c>
      <c r="L278" s="93">
        <f t="shared" si="173"/>
        <v>4.456</v>
      </c>
      <c r="M278" s="93">
        <v>27</v>
      </c>
      <c r="N278" s="96">
        <f t="shared" si="174"/>
        <v>1.377</v>
      </c>
      <c r="O278" s="93">
        <v>39</v>
      </c>
      <c r="P278" s="93">
        <f t="shared" si="175"/>
        <v>1.9889999999999999</v>
      </c>
      <c r="Q278" s="74">
        <f t="shared" si="176"/>
        <v>160</v>
      </c>
      <c r="R278" s="74">
        <f t="shared" si="177"/>
        <v>230.3636363636364</v>
      </c>
      <c r="S278" s="74">
        <f t="shared" si="178"/>
        <v>202.54545454545453</v>
      </c>
      <c r="T278" s="93">
        <f t="shared" si="179"/>
        <v>0.9360000000000004</v>
      </c>
      <c r="U278" s="93">
        <f t="shared" si="180"/>
        <v>-0.6119999999999999</v>
      </c>
      <c r="V278" s="206">
        <f t="shared" si="181"/>
        <v>12</v>
      </c>
    </row>
    <row r="279" spans="1:22" ht="12.75">
      <c r="A279" s="281"/>
      <c r="B279" s="141">
        <v>53</v>
      </c>
      <c r="C279" s="100" t="s">
        <v>314</v>
      </c>
      <c r="D279" s="73">
        <v>22</v>
      </c>
      <c r="E279" s="98" t="s">
        <v>105</v>
      </c>
      <c r="F279" s="93">
        <v>1238.24</v>
      </c>
      <c r="G279" s="93">
        <v>1238.24</v>
      </c>
      <c r="H279" s="96">
        <v>6.094</v>
      </c>
      <c r="I279" s="93">
        <f t="shared" si="171"/>
        <v>6.094</v>
      </c>
      <c r="J279" s="96">
        <v>3.52</v>
      </c>
      <c r="K279" s="93">
        <f t="shared" si="172"/>
        <v>4.4110000000000005</v>
      </c>
      <c r="L279" s="93">
        <f t="shared" si="173"/>
        <v>4.462000000000001</v>
      </c>
      <c r="M279" s="93">
        <v>33</v>
      </c>
      <c r="N279" s="96">
        <f t="shared" si="174"/>
        <v>1.6829999999999998</v>
      </c>
      <c r="O279" s="93">
        <v>32</v>
      </c>
      <c r="P279" s="93">
        <f t="shared" si="175"/>
        <v>1.632</v>
      </c>
      <c r="Q279" s="74">
        <f t="shared" si="176"/>
        <v>160</v>
      </c>
      <c r="R279" s="74">
        <f t="shared" si="177"/>
        <v>200.50000000000003</v>
      </c>
      <c r="S279" s="74">
        <f t="shared" si="178"/>
        <v>202.81818181818187</v>
      </c>
      <c r="T279" s="93">
        <f t="shared" si="179"/>
        <v>0.9420000000000006</v>
      </c>
      <c r="U279" s="93">
        <f t="shared" si="180"/>
        <v>0.050999999999999934</v>
      </c>
      <c r="V279" s="206">
        <f t="shared" si="181"/>
        <v>-1</v>
      </c>
    </row>
    <row r="280" spans="1:22" ht="12.75">
      <c r="A280" s="281"/>
      <c r="B280" s="141">
        <v>54</v>
      </c>
      <c r="C280" s="100" t="s">
        <v>315</v>
      </c>
      <c r="D280" s="73">
        <v>45</v>
      </c>
      <c r="E280" s="98" t="s">
        <v>105</v>
      </c>
      <c r="F280" s="73">
        <v>1903.57</v>
      </c>
      <c r="G280" s="73">
        <v>1903.57</v>
      </c>
      <c r="H280" s="96">
        <v>11.677</v>
      </c>
      <c r="I280" s="93">
        <f t="shared" si="171"/>
        <v>11.677</v>
      </c>
      <c r="J280" s="96">
        <v>6.904</v>
      </c>
      <c r="K280" s="93">
        <f t="shared" si="172"/>
        <v>7.954</v>
      </c>
      <c r="L280" s="93">
        <f t="shared" si="173"/>
        <v>8.07232</v>
      </c>
      <c r="M280" s="93">
        <v>73</v>
      </c>
      <c r="N280" s="96">
        <f t="shared" si="174"/>
        <v>3.723</v>
      </c>
      <c r="O280" s="93">
        <v>70.68</v>
      </c>
      <c r="P280" s="93">
        <f t="shared" si="175"/>
        <v>3.60468</v>
      </c>
      <c r="Q280" s="74">
        <f t="shared" si="176"/>
        <v>153.42222222222222</v>
      </c>
      <c r="R280" s="74">
        <f t="shared" si="177"/>
        <v>176.75555555555556</v>
      </c>
      <c r="S280" s="74">
        <f t="shared" si="178"/>
        <v>179.3848888888889</v>
      </c>
      <c r="T280" s="93">
        <f t="shared" si="179"/>
        <v>1.1683199999999996</v>
      </c>
      <c r="U280" s="93">
        <f t="shared" si="180"/>
        <v>0.11831999999999976</v>
      </c>
      <c r="V280" s="206">
        <f t="shared" si="181"/>
        <v>-2.319999999999993</v>
      </c>
    </row>
    <row r="281" spans="1:22" ht="12.75">
      <c r="A281" s="281"/>
      <c r="B281" s="141">
        <v>55</v>
      </c>
      <c r="C281" s="100" t="s">
        <v>316</v>
      </c>
      <c r="D281" s="73">
        <v>20</v>
      </c>
      <c r="E281" s="98" t="s">
        <v>105</v>
      </c>
      <c r="F281" s="73">
        <v>1049.01</v>
      </c>
      <c r="G281" s="73">
        <v>1049.01</v>
      </c>
      <c r="H281" s="96">
        <v>6.011</v>
      </c>
      <c r="I281" s="93">
        <f t="shared" si="171"/>
        <v>6.011</v>
      </c>
      <c r="J281" s="96">
        <v>3.2</v>
      </c>
      <c r="K281" s="93">
        <f t="shared" si="172"/>
        <v>4.175000000000001</v>
      </c>
      <c r="L281" s="93">
        <f t="shared" si="173"/>
        <v>4.175000000000001</v>
      </c>
      <c r="M281" s="93">
        <v>36</v>
      </c>
      <c r="N281" s="96">
        <f t="shared" si="174"/>
        <v>1.8359999999999999</v>
      </c>
      <c r="O281" s="93">
        <v>36</v>
      </c>
      <c r="P281" s="93">
        <f t="shared" si="175"/>
        <v>1.8359999999999999</v>
      </c>
      <c r="Q281" s="74">
        <f t="shared" si="176"/>
        <v>160</v>
      </c>
      <c r="R281" s="74">
        <f t="shared" si="177"/>
        <v>208.75000000000006</v>
      </c>
      <c r="S281" s="74">
        <f t="shared" si="178"/>
        <v>208.75000000000006</v>
      </c>
      <c r="T281" s="93">
        <f t="shared" si="179"/>
        <v>0.9750000000000005</v>
      </c>
      <c r="U281" s="93">
        <f t="shared" si="180"/>
        <v>0</v>
      </c>
      <c r="V281" s="206">
        <f t="shared" si="181"/>
        <v>0</v>
      </c>
    </row>
    <row r="282" spans="1:22" ht="12.75">
      <c r="A282" s="281"/>
      <c r="B282" s="140">
        <v>56</v>
      </c>
      <c r="C282" s="100" t="s">
        <v>317</v>
      </c>
      <c r="D282" s="73">
        <v>22</v>
      </c>
      <c r="E282" s="98" t="s">
        <v>105</v>
      </c>
      <c r="F282" s="73">
        <v>1179.69</v>
      </c>
      <c r="G282" s="73">
        <v>1179.69</v>
      </c>
      <c r="H282" s="96">
        <v>6.201</v>
      </c>
      <c r="I282" s="93">
        <f t="shared" si="171"/>
        <v>6.201</v>
      </c>
      <c r="J282" s="96">
        <v>3.36</v>
      </c>
      <c r="K282" s="93">
        <f t="shared" si="172"/>
        <v>4.212</v>
      </c>
      <c r="L282" s="93">
        <f t="shared" si="173"/>
        <v>4.339499999999999</v>
      </c>
      <c r="M282" s="93">
        <v>39</v>
      </c>
      <c r="N282" s="96">
        <f t="shared" si="174"/>
        <v>1.9889999999999999</v>
      </c>
      <c r="O282" s="93">
        <v>36.5</v>
      </c>
      <c r="P282" s="93">
        <f t="shared" si="175"/>
        <v>1.8615</v>
      </c>
      <c r="Q282" s="74">
        <f t="shared" si="176"/>
        <v>152.72727272727272</v>
      </c>
      <c r="R282" s="74">
        <f t="shared" si="177"/>
        <v>191.45454545454547</v>
      </c>
      <c r="S282" s="74">
        <f t="shared" si="178"/>
        <v>197.24999999999997</v>
      </c>
      <c r="T282" s="93">
        <f t="shared" si="179"/>
        <v>0.9794999999999994</v>
      </c>
      <c r="U282" s="93">
        <f t="shared" si="180"/>
        <v>0.12749999999999995</v>
      </c>
      <c r="V282" s="206">
        <f t="shared" si="181"/>
        <v>-2.5</v>
      </c>
    </row>
    <row r="283" spans="1:22" ht="12.75">
      <c r="A283" s="281"/>
      <c r="B283" s="140">
        <v>57</v>
      </c>
      <c r="C283" s="21" t="s">
        <v>337</v>
      </c>
      <c r="D283" s="73">
        <v>48</v>
      </c>
      <c r="E283" s="73">
        <v>1973</v>
      </c>
      <c r="F283" s="73">
        <v>2510.26</v>
      </c>
      <c r="G283" s="73">
        <v>2510.26</v>
      </c>
      <c r="H283" s="96">
        <v>5.97</v>
      </c>
      <c r="I283" s="96">
        <f t="shared" si="171"/>
        <v>5.97</v>
      </c>
      <c r="J283" s="93">
        <v>3.53</v>
      </c>
      <c r="K283" s="93">
        <f t="shared" si="172"/>
        <v>4.542</v>
      </c>
      <c r="L283" s="93">
        <f t="shared" si="173"/>
        <v>2.9865</v>
      </c>
      <c r="M283" s="93">
        <v>28</v>
      </c>
      <c r="N283" s="96">
        <f t="shared" si="174"/>
        <v>1.428</v>
      </c>
      <c r="O283" s="93">
        <v>58.5</v>
      </c>
      <c r="P283" s="96">
        <f t="shared" si="175"/>
        <v>2.9835</v>
      </c>
      <c r="Q283" s="96">
        <v>73.643</v>
      </c>
      <c r="R283" s="93">
        <f t="shared" si="177"/>
        <v>94.625</v>
      </c>
      <c r="S283" s="93">
        <f t="shared" si="178"/>
        <v>62.21875</v>
      </c>
      <c r="T283" s="93">
        <f t="shared" si="179"/>
        <v>-0.5434999999999999</v>
      </c>
      <c r="U283" s="93">
        <f t="shared" si="180"/>
        <v>-1.5554999999999999</v>
      </c>
      <c r="V283" s="206">
        <f t="shared" si="181"/>
        <v>30.5</v>
      </c>
    </row>
    <row r="284" spans="1:22" ht="12.75">
      <c r="A284" s="281"/>
      <c r="B284" s="140">
        <v>58</v>
      </c>
      <c r="C284" s="100" t="s">
        <v>370</v>
      </c>
      <c r="D284" s="73">
        <v>11</v>
      </c>
      <c r="E284" s="73">
        <v>1920</v>
      </c>
      <c r="F284" s="73">
        <v>541.36</v>
      </c>
      <c r="G284" s="73">
        <v>496.32</v>
      </c>
      <c r="H284" s="96">
        <v>2.861</v>
      </c>
      <c r="I284" s="96">
        <f t="shared" si="171"/>
        <v>2.861</v>
      </c>
      <c r="J284" s="96">
        <v>1.76</v>
      </c>
      <c r="K284" s="96">
        <f t="shared" si="172"/>
        <v>1.9430000000000003</v>
      </c>
      <c r="L284" s="96">
        <f>I284-P284</f>
        <v>2.402</v>
      </c>
      <c r="M284" s="74">
        <v>18</v>
      </c>
      <c r="N284" s="96">
        <f t="shared" si="174"/>
        <v>0.9179999999999999</v>
      </c>
      <c r="O284" s="93">
        <v>9</v>
      </c>
      <c r="P284" s="96">
        <f t="shared" si="175"/>
        <v>0.45899999999999996</v>
      </c>
      <c r="Q284" s="93">
        <f aca="true" t="shared" si="182" ref="Q284:Q294">J284*1000/D284</f>
        <v>160</v>
      </c>
      <c r="R284" s="93">
        <f t="shared" si="177"/>
        <v>176.63636363636365</v>
      </c>
      <c r="S284" s="93">
        <f t="shared" si="178"/>
        <v>218.36363636363637</v>
      </c>
      <c r="T284" s="96">
        <f t="shared" si="179"/>
        <v>0.6420000000000001</v>
      </c>
      <c r="U284" s="96">
        <f t="shared" si="180"/>
        <v>0.45899999999999996</v>
      </c>
      <c r="V284" s="206">
        <f t="shared" si="181"/>
        <v>-9</v>
      </c>
    </row>
    <row r="285" spans="1:22" ht="12.75">
      <c r="A285" s="281"/>
      <c r="B285" s="140">
        <v>59</v>
      </c>
      <c r="C285" s="100" t="s">
        <v>369</v>
      </c>
      <c r="D285" s="73">
        <v>8</v>
      </c>
      <c r="E285" s="73">
        <v>1961</v>
      </c>
      <c r="F285" s="73">
        <v>360.55</v>
      </c>
      <c r="G285" s="73">
        <v>360.55</v>
      </c>
      <c r="H285" s="96">
        <v>2.145</v>
      </c>
      <c r="I285" s="96">
        <f t="shared" si="171"/>
        <v>2.145</v>
      </c>
      <c r="J285" s="96">
        <v>1.28</v>
      </c>
      <c r="K285" s="96">
        <f t="shared" si="172"/>
        <v>1.431</v>
      </c>
      <c r="L285" s="96">
        <f aca="true" t="shared" si="183" ref="L285:L315">I285-P285</f>
        <v>1.431</v>
      </c>
      <c r="M285" s="74">
        <v>14</v>
      </c>
      <c r="N285" s="96">
        <f t="shared" si="174"/>
        <v>0.714</v>
      </c>
      <c r="O285" s="93">
        <v>14</v>
      </c>
      <c r="P285" s="96">
        <f t="shared" si="175"/>
        <v>0.714</v>
      </c>
      <c r="Q285" s="93">
        <f t="shared" si="182"/>
        <v>160</v>
      </c>
      <c r="R285" s="93">
        <f t="shared" si="177"/>
        <v>178.875</v>
      </c>
      <c r="S285" s="93">
        <f t="shared" si="178"/>
        <v>178.875</v>
      </c>
      <c r="T285" s="96">
        <f t="shared" si="179"/>
        <v>0.15100000000000002</v>
      </c>
      <c r="U285" s="96">
        <f t="shared" si="180"/>
        <v>0</v>
      </c>
      <c r="V285" s="206">
        <f t="shared" si="181"/>
        <v>0</v>
      </c>
    </row>
    <row r="286" spans="1:22" ht="12.75">
      <c r="A286" s="281"/>
      <c r="B286" s="140">
        <v>60</v>
      </c>
      <c r="C286" s="100" t="s">
        <v>368</v>
      </c>
      <c r="D286" s="73">
        <v>32</v>
      </c>
      <c r="E286" s="73">
        <v>1993</v>
      </c>
      <c r="F286" s="93">
        <v>2031.66</v>
      </c>
      <c r="G286" s="93">
        <v>2031.66</v>
      </c>
      <c r="H286" s="96">
        <v>9.56</v>
      </c>
      <c r="I286" s="96">
        <f t="shared" si="171"/>
        <v>9.56</v>
      </c>
      <c r="J286" s="96">
        <v>5.12</v>
      </c>
      <c r="K286" s="96">
        <f t="shared" si="172"/>
        <v>5.735000000000001</v>
      </c>
      <c r="L286" s="96">
        <f t="shared" si="183"/>
        <v>7.029380000000001</v>
      </c>
      <c r="M286" s="74">
        <v>75</v>
      </c>
      <c r="N286" s="96">
        <f t="shared" si="174"/>
        <v>3.8249999999999997</v>
      </c>
      <c r="O286" s="93">
        <v>49.62</v>
      </c>
      <c r="P286" s="96">
        <f t="shared" si="175"/>
        <v>2.53062</v>
      </c>
      <c r="Q286" s="93">
        <f t="shared" si="182"/>
        <v>160</v>
      </c>
      <c r="R286" s="93">
        <f t="shared" si="177"/>
        <v>179.21875000000003</v>
      </c>
      <c r="S286" s="93">
        <f t="shared" si="178"/>
        <v>219.66812500000003</v>
      </c>
      <c r="T286" s="96">
        <f t="shared" si="179"/>
        <v>1.9093800000000005</v>
      </c>
      <c r="U286" s="96">
        <f t="shared" si="180"/>
        <v>1.2943799999999999</v>
      </c>
      <c r="V286" s="206">
        <f t="shared" si="181"/>
        <v>-25.380000000000003</v>
      </c>
    </row>
    <row r="287" spans="1:22" ht="12.75">
      <c r="A287" s="281"/>
      <c r="B287" s="140">
        <v>61</v>
      </c>
      <c r="C287" s="100" t="s">
        <v>367</v>
      </c>
      <c r="D287" s="73">
        <v>15</v>
      </c>
      <c r="E287" s="73">
        <v>1985</v>
      </c>
      <c r="F287" s="93">
        <v>1023.66</v>
      </c>
      <c r="G287" s="93">
        <v>967.46</v>
      </c>
      <c r="H287" s="96">
        <v>5.414</v>
      </c>
      <c r="I287" s="96">
        <f t="shared" si="171"/>
        <v>5.414</v>
      </c>
      <c r="J287" s="96">
        <v>2.4</v>
      </c>
      <c r="K287" s="96">
        <f t="shared" si="172"/>
        <v>2.711</v>
      </c>
      <c r="L287" s="96">
        <f t="shared" si="183"/>
        <v>2.8895</v>
      </c>
      <c r="M287" s="74">
        <v>53</v>
      </c>
      <c r="N287" s="96">
        <f t="shared" si="174"/>
        <v>2.703</v>
      </c>
      <c r="O287" s="93">
        <v>49.5</v>
      </c>
      <c r="P287" s="96">
        <f t="shared" si="175"/>
        <v>2.5244999999999997</v>
      </c>
      <c r="Q287" s="93">
        <f t="shared" si="182"/>
        <v>160</v>
      </c>
      <c r="R287" s="93">
        <f t="shared" si="177"/>
        <v>180.73333333333332</v>
      </c>
      <c r="S287" s="93">
        <f t="shared" si="178"/>
        <v>192.63333333333333</v>
      </c>
      <c r="T287" s="96">
        <f t="shared" si="179"/>
        <v>0.48950000000000005</v>
      </c>
      <c r="U287" s="96">
        <f t="shared" si="180"/>
        <v>0.1785000000000001</v>
      </c>
      <c r="V287" s="206">
        <f t="shared" si="181"/>
        <v>-3.5</v>
      </c>
    </row>
    <row r="288" spans="1:22" ht="12.75">
      <c r="A288" s="281"/>
      <c r="B288" s="140">
        <v>62</v>
      </c>
      <c r="C288" s="100" t="s">
        <v>366</v>
      </c>
      <c r="D288" s="73">
        <v>19</v>
      </c>
      <c r="E288" s="73">
        <v>1974</v>
      </c>
      <c r="F288" s="73">
        <v>1533.17</v>
      </c>
      <c r="G288" s="73">
        <v>1197.09</v>
      </c>
      <c r="H288" s="96">
        <v>5.33</v>
      </c>
      <c r="I288" s="96">
        <f t="shared" si="171"/>
        <v>5.33</v>
      </c>
      <c r="J288" s="96">
        <v>3.04</v>
      </c>
      <c r="K288" s="96">
        <f t="shared" si="172"/>
        <v>3.3920000000000003</v>
      </c>
      <c r="L288" s="96">
        <f t="shared" si="183"/>
        <v>4.399760000000001</v>
      </c>
      <c r="M288" s="74">
        <v>38</v>
      </c>
      <c r="N288" s="96">
        <f t="shared" si="174"/>
        <v>1.938</v>
      </c>
      <c r="O288" s="93">
        <v>18.24</v>
      </c>
      <c r="P288" s="96">
        <f t="shared" si="175"/>
        <v>0.9302399999999998</v>
      </c>
      <c r="Q288" s="93">
        <f t="shared" si="182"/>
        <v>160</v>
      </c>
      <c r="R288" s="93">
        <f t="shared" si="177"/>
        <v>178.5263157894737</v>
      </c>
      <c r="S288" s="93">
        <f t="shared" si="178"/>
        <v>231.5663157894737</v>
      </c>
      <c r="T288" s="96">
        <f t="shared" si="179"/>
        <v>1.3597600000000005</v>
      </c>
      <c r="U288" s="96">
        <f t="shared" si="180"/>
        <v>1.0077600000000002</v>
      </c>
      <c r="V288" s="206">
        <f t="shared" si="181"/>
        <v>-19.76</v>
      </c>
    </row>
    <row r="289" spans="1:22" ht="12.75">
      <c r="A289" s="281"/>
      <c r="B289" s="140">
        <v>63</v>
      </c>
      <c r="C289" s="100" t="s">
        <v>365</v>
      </c>
      <c r="D289" s="73">
        <v>45</v>
      </c>
      <c r="E289" s="73">
        <v>1982</v>
      </c>
      <c r="F289" s="93">
        <v>2322.97</v>
      </c>
      <c r="G289" s="93">
        <v>2322.97</v>
      </c>
      <c r="H289" s="96">
        <v>13.712</v>
      </c>
      <c r="I289" s="96">
        <f t="shared" si="171"/>
        <v>13.712</v>
      </c>
      <c r="J289" s="96">
        <v>7.2</v>
      </c>
      <c r="K289" s="96">
        <f t="shared" si="172"/>
        <v>8.357</v>
      </c>
      <c r="L289" s="96">
        <f t="shared" si="183"/>
        <v>11.18648</v>
      </c>
      <c r="M289" s="74">
        <v>105</v>
      </c>
      <c r="N289" s="96">
        <f t="shared" si="174"/>
        <v>5.3549999999999995</v>
      </c>
      <c r="O289" s="93">
        <v>49.52</v>
      </c>
      <c r="P289" s="96">
        <f t="shared" si="175"/>
        <v>2.52552</v>
      </c>
      <c r="Q289" s="93">
        <f t="shared" si="182"/>
        <v>160</v>
      </c>
      <c r="R289" s="93">
        <f t="shared" si="177"/>
        <v>185.7111111111111</v>
      </c>
      <c r="S289" s="93">
        <f t="shared" si="178"/>
        <v>248.58844444444443</v>
      </c>
      <c r="T289" s="96">
        <f t="shared" si="179"/>
        <v>3.9864799999999994</v>
      </c>
      <c r="U289" s="96">
        <f t="shared" si="180"/>
        <v>2.8294799999999993</v>
      </c>
      <c r="V289" s="206">
        <f t="shared" si="181"/>
        <v>-55.48</v>
      </c>
    </row>
    <row r="290" spans="1:22" ht="12.75">
      <c r="A290" s="281"/>
      <c r="B290" s="140">
        <v>64</v>
      </c>
      <c r="C290" s="100" t="s">
        <v>364</v>
      </c>
      <c r="D290" s="73">
        <v>19</v>
      </c>
      <c r="E290" s="73">
        <v>1978</v>
      </c>
      <c r="F290" s="93">
        <v>1025.29</v>
      </c>
      <c r="G290" s="93">
        <v>1025.29</v>
      </c>
      <c r="H290" s="96">
        <v>5.79</v>
      </c>
      <c r="I290" s="96">
        <f t="shared" si="171"/>
        <v>5.79</v>
      </c>
      <c r="J290" s="96">
        <v>3.04</v>
      </c>
      <c r="K290" s="96">
        <f t="shared" si="172"/>
        <v>3.648</v>
      </c>
      <c r="L290" s="96">
        <f t="shared" si="183"/>
        <v>3.87699</v>
      </c>
      <c r="M290" s="74">
        <v>42</v>
      </c>
      <c r="N290" s="96">
        <f t="shared" si="174"/>
        <v>2.142</v>
      </c>
      <c r="O290" s="93">
        <v>37.51</v>
      </c>
      <c r="P290" s="96">
        <f t="shared" si="175"/>
        <v>1.9130099999999999</v>
      </c>
      <c r="Q290" s="93">
        <f t="shared" si="182"/>
        <v>160</v>
      </c>
      <c r="R290" s="93">
        <f t="shared" si="177"/>
        <v>192</v>
      </c>
      <c r="S290" s="93">
        <f t="shared" si="178"/>
        <v>204.0521052631579</v>
      </c>
      <c r="T290" s="96">
        <f t="shared" si="179"/>
        <v>0.8369900000000001</v>
      </c>
      <c r="U290" s="96">
        <f t="shared" si="180"/>
        <v>0.22899000000000003</v>
      </c>
      <c r="V290" s="206">
        <f t="shared" si="181"/>
        <v>-4.490000000000002</v>
      </c>
    </row>
    <row r="291" spans="1:22" ht="12.75">
      <c r="A291" s="281"/>
      <c r="B291" s="140">
        <v>65</v>
      </c>
      <c r="C291" s="253" t="s">
        <v>363</v>
      </c>
      <c r="D291" s="73">
        <v>25</v>
      </c>
      <c r="E291" s="73">
        <v>1980</v>
      </c>
      <c r="F291" s="93">
        <v>1489.94</v>
      </c>
      <c r="G291" s="93">
        <v>1279.81</v>
      </c>
      <c r="H291" s="96">
        <v>8.1</v>
      </c>
      <c r="I291" s="96">
        <f t="shared" si="171"/>
        <v>8.1</v>
      </c>
      <c r="J291" s="96">
        <v>4</v>
      </c>
      <c r="K291" s="96">
        <f t="shared" si="172"/>
        <v>4.938</v>
      </c>
      <c r="L291" s="96">
        <f t="shared" si="183"/>
        <v>6.64701</v>
      </c>
      <c r="M291" s="93">
        <v>62</v>
      </c>
      <c r="N291" s="96">
        <f t="shared" si="174"/>
        <v>3.162</v>
      </c>
      <c r="O291" s="93">
        <v>28.49</v>
      </c>
      <c r="P291" s="96">
        <f t="shared" si="175"/>
        <v>1.4529899999999998</v>
      </c>
      <c r="Q291" s="93">
        <f t="shared" si="182"/>
        <v>160</v>
      </c>
      <c r="R291" s="93">
        <f t="shared" si="177"/>
        <v>197.52</v>
      </c>
      <c r="S291" s="93">
        <f t="shared" si="178"/>
        <v>265.8804</v>
      </c>
      <c r="T291" s="96">
        <f t="shared" si="179"/>
        <v>2.64701</v>
      </c>
      <c r="U291" s="96">
        <f t="shared" si="180"/>
        <v>1.7090100000000001</v>
      </c>
      <c r="V291" s="206">
        <f t="shared" si="181"/>
        <v>-33.510000000000005</v>
      </c>
    </row>
    <row r="292" spans="1:22" ht="12.75">
      <c r="A292" s="281"/>
      <c r="B292" s="140">
        <v>66</v>
      </c>
      <c r="C292" s="253" t="s">
        <v>362</v>
      </c>
      <c r="D292" s="73">
        <v>45</v>
      </c>
      <c r="E292" s="73">
        <v>1969</v>
      </c>
      <c r="F292" s="93">
        <v>1887.47</v>
      </c>
      <c r="G292" s="93">
        <v>1887.47</v>
      </c>
      <c r="H292" s="96">
        <v>12.923</v>
      </c>
      <c r="I292" s="96">
        <f t="shared" si="171"/>
        <v>12.923</v>
      </c>
      <c r="J292" s="96">
        <v>7.2</v>
      </c>
      <c r="K292" s="96">
        <f t="shared" si="172"/>
        <v>9.098</v>
      </c>
      <c r="L292" s="96">
        <f t="shared" si="183"/>
        <v>9.64574</v>
      </c>
      <c r="M292" s="93">
        <v>75</v>
      </c>
      <c r="N292" s="96">
        <f t="shared" si="174"/>
        <v>3.8249999999999997</v>
      </c>
      <c r="O292" s="93">
        <v>64.26</v>
      </c>
      <c r="P292" s="96">
        <f t="shared" si="175"/>
        <v>3.27726</v>
      </c>
      <c r="Q292" s="93">
        <f t="shared" si="182"/>
        <v>160</v>
      </c>
      <c r="R292" s="93">
        <f t="shared" si="177"/>
        <v>202.17777777777778</v>
      </c>
      <c r="S292" s="93">
        <f t="shared" si="178"/>
        <v>214.34977777777777</v>
      </c>
      <c r="T292" s="96">
        <f t="shared" si="179"/>
        <v>2.44574</v>
      </c>
      <c r="U292" s="96">
        <f t="shared" si="180"/>
        <v>0.5477399999999997</v>
      </c>
      <c r="V292" s="206">
        <f t="shared" si="181"/>
        <v>-10.739999999999995</v>
      </c>
    </row>
    <row r="293" spans="1:22" ht="12.75">
      <c r="A293" s="281"/>
      <c r="B293" s="140">
        <v>67</v>
      </c>
      <c r="C293" s="97" t="s">
        <v>398</v>
      </c>
      <c r="D293" s="98">
        <v>52</v>
      </c>
      <c r="E293" s="98">
        <v>1968</v>
      </c>
      <c r="F293" s="98">
        <v>2675.34</v>
      </c>
      <c r="G293" s="98">
        <v>2675.34</v>
      </c>
      <c r="H293" s="93">
        <v>13.714</v>
      </c>
      <c r="I293" s="93">
        <f t="shared" si="171"/>
        <v>13.714</v>
      </c>
      <c r="J293" s="99">
        <v>8.08</v>
      </c>
      <c r="K293" s="93">
        <f t="shared" si="172"/>
        <v>9.583000000000002</v>
      </c>
      <c r="L293" s="93">
        <f t="shared" si="183"/>
        <v>10.807</v>
      </c>
      <c r="M293" s="74">
        <v>81</v>
      </c>
      <c r="N293" s="96">
        <f t="shared" si="174"/>
        <v>4.130999999999999</v>
      </c>
      <c r="O293" s="74">
        <v>57</v>
      </c>
      <c r="P293" s="93">
        <f t="shared" si="175"/>
        <v>2.907</v>
      </c>
      <c r="Q293" s="74">
        <f t="shared" si="182"/>
        <v>155.3846153846154</v>
      </c>
      <c r="R293" s="74">
        <f t="shared" si="177"/>
        <v>184.28846153846158</v>
      </c>
      <c r="S293" s="74">
        <f t="shared" si="178"/>
        <v>207.82692307692307</v>
      </c>
      <c r="T293" s="93">
        <f t="shared" si="179"/>
        <v>2.7270000000000003</v>
      </c>
      <c r="U293" s="93">
        <f t="shared" si="180"/>
        <v>1.2239999999999993</v>
      </c>
      <c r="V293" s="206">
        <f t="shared" si="181"/>
        <v>-24</v>
      </c>
    </row>
    <row r="294" spans="1:22" ht="12.75">
      <c r="A294" s="281"/>
      <c r="B294" s="140">
        <v>68</v>
      </c>
      <c r="C294" s="100" t="s">
        <v>399</v>
      </c>
      <c r="D294" s="73">
        <v>41</v>
      </c>
      <c r="E294" s="73">
        <v>1968</v>
      </c>
      <c r="F294" s="73">
        <v>1885.82</v>
      </c>
      <c r="G294" s="73">
        <v>1885.82</v>
      </c>
      <c r="H294" s="93">
        <v>11.34</v>
      </c>
      <c r="I294" s="93">
        <f t="shared" si="171"/>
        <v>11.34</v>
      </c>
      <c r="J294" s="93">
        <v>6.4</v>
      </c>
      <c r="K294" s="93">
        <f t="shared" si="172"/>
        <v>7.566000000000001</v>
      </c>
      <c r="L294" s="93">
        <f t="shared" si="183"/>
        <v>8.739</v>
      </c>
      <c r="M294" s="74">
        <v>74</v>
      </c>
      <c r="N294" s="96">
        <f t="shared" si="174"/>
        <v>3.7739999999999996</v>
      </c>
      <c r="O294" s="249">
        <v>51</v>
      </c>
      <c r="P294" s="93">
        <f t="shared" si="175"/>
        <v>2.601</v>
      </c>
      <c r="Q294" s="74">
        <f t="shared" si="182"/>
        <v>156.09756097560975</v>
      </c>
      <c r="R294" s="74">
        <f t="shared" si="177"/>
        <v>184.53658536585368</v>
      </c>
      <c r="S294" s="74">
        <f t="shared" si="178"/>
        <v>213.14634146341464</v>
      </c>
      <c r="T294" s="93">
        <f t="shared" si="179"/>
        <v>2.3390000000000004</v>
      </c>
      <c r="U294" s="93">
        <f t="shared" si="180"/>
        <v>1.1729999999999996</v>
      </c>
      <c r="V294" s="206">
        <f t="shared" si="181"/>
        <v>-23</v>
      </c>
    </row>
    <row r="295" spans="1:22" ht="12.75">
      <c r="A295" s="281"/>
      <c r="B295" s="140">
        <v>69</v>
      </c>
      <c r="C295" s="139" t="s">
        <v>407</v>
      </c>
      <c r="D295" s="73">
        <v>30</v>
      </c>
      <c r="E295" s="73">
        <v>1988</v>
      </c>
      <c r="F295" s="73">
        <v>1557.9</v>
      </c>
      <c r="G295" s="73">
        <v>1557.9</v>
      </c>
      <c r="H295" s="93">
        <v>9</v>
      </c>
      <c r="I295" s="93">
        <f>H295</f>
        <v>9</v>
      </c>
      <c r="J295" s="93">
        <v>4.35</v>
      </c>
      <c r="K295" s="93">
        <f t="shared" si="172"/>
        <v>5.583</v>
      </c>
      <c r="L295" s="93">
        <f t="shared" si="183"/>
        <v>6.501</v>
      </c>
      <c r="M295" s="74">
        <v>67</v>
      </c>
      <c r="N295" s="96">
        <f t="shared" si="174"/>
        <v>3.417</v>
      </c>
      <c r="O295" s="74">
        <v>49</v>
      </c>
      <c r="P295" s="93">
        <f t="shared" si="175"/>
        <v>2.4989999999999997</v>
      </c>
      <c r="Q295" s="74">
        <f>J295*1000/D295</f>
        <v>145</v>
      </c>
      <c r="R295" s="74">
        <f t="shared" si="177"/>
        <v>186.1</v>
      </c>
      <c r="S295" s="74">
        <f t="shared" si="178"/>
        <v>216.7</v>
      </c>
      <c r="T295" s="93">
        <f t="shared" si="179"/>
        <v>2.1510000000000007</v>
      </c>
      <c r="U295" s="93">
        <f t="shared" si="180"/>
        <v>0.9180000000000001</v>
      </c>
      <c r="V295" s="206">
        <f t="shared" si="181"/>
        <v>-18</v>
      </c>
    </row>
    <row r="296" spans="1:22" ht="12.75">
      <c r="A296" s="281"/>
      <c r="B296" s="140">
        <v>70</v>
      </c>
      <c r="C296" s="21" t="s">
        <v>194</v>
      </c>
      <c r="D296" s="73">
        <v>32</v>
      </c>
      <c r="E296" s="73">
        <v>1969</v>
      </c>
      <c r="F296" s="73">
        <v>1720.89</v>
      </c>
      <c r="G296" s="73">
        <v>1720.89</v>
      </c>
      <c r="H296" s="73">
        <v>11.29</v>
      </c>
      <c r="I296" s="96">
        <f aca="true" t="shared" si="184" ref="I296:I315">H296</f>
        <v>11.29</v>
      </c>
      <c r="J296" s="73">
        <v>4.8</v>
      </c>
      <c r="K296" s="201">
        <f t="shared" si="172"/>
        <v>6.903999999999999</v>
      </c>
      <c r="L296" s="201">
        <f t="shared" si="183"/>
        <v>7.169522999999999</v>
      </c>
      <c r="M296" s="73">
        <v>86</v>
      </c>
      <c r="N296" s="96">
        <f t="shared" si="174"/>
        <v>4.386</v>
      </c>
      <c r="O296" s="93">
        <v>76.76000372578243</v>
      </c>
      <c r="P296" s="73">
        <v>4.120477</v>
      </c>
      <c r="Q296" s="74">
        <f aca="true" t="shared" si="185" ref="Q296:Q326">J296*1000/D296</f>
        <v>150</v>
      </c>
      <c r="R296" s="246">
        <f t="shared" si="177"/>
        <v>215.74999999999997</v>
      </c>
      <c r="S296" s="246">
        <f t="shared" si="178"/>
        <v>224.04759374999998</v>
      </c>
      <c r="T296" s="96">
        <f t="shared" si="179"/>
        <v>2.369522999999999</v>
      </c>
      <c r="U296" s="96">
        <f t="shared" si="180"/>
        <v>0.26552299999999995</v>
      </c>
      <c r="V296" s="206">
        <f t="shared" si="181"/>
        <v>-9.239996274217575</v>
      </c>
    </row>
    <row r="297" spans="1:22" ht="12.75">
      <c r="A297" s="281"/>
      <c r="B297" s="140">
        <v>71</v>
      </c>
      <c r="C297" s="21" t="s">
        <v>196</v>
      </c>
      <c r="D297" s="73">
        <v>38</v>
      </c>
      <c r="E297" s="73" t="s">
        <v>105</v>
      </c>
      <c r="F297" s="73">
        <v>2277.52</v>
      </c>
      <c r="G297" s="73">
        <v>2277.52</v>
      </c>
      <c r="H297" s="73">
        <v>13.978</v>
      </c>
      <c r="I297" s="96">
        <f t="shared" si="184"/>
        <v>13.978</v>
      </c>
      <c r="J297" s="73">
        <v>6</v>
      </c>
      <c r="K297" s="201">
        <f t="shared" si="172"/>
        <v>7.348</v>
      </c>
      <c r="L297" s="201">
        <f t="shared" si="183"/>
        <v>10.486653</v>
      </c>
      <c r="M297" s="73">
        <v>130</v>
      </c>
      <c r="N297" s="96">
        <f t="shared" si="174"/>
        <v>6.63</v>
      </c>
      <c r="O297" s="93">
        <v>65.03999627421759</v>
      </c>
      <c r="P297" s="73">
        <v>3.491347</v>
      </c>
      <c r="Q297" s="74">
        <f t="shared" si="185"/>
        <v>157.89473684210526</v>
      </c>
      <c r="R297" s="246">
        <f t="shared" si="177"/>
        <v>193.3684210526316</v>
      </c>
      <c r="S297" s="246">
        <f t="shared" si="178"/>
        <v>275.96455263157895</v>
      </c>
      <c r="T297" s="96">
        <f t="shared" si="179"/>
        <v>4.4866530000000004</v>
      </c>
      <c r="U297" s="96">
        <f t="shared" si="180"/>
        <v>3.1386529999999997</v>
      </c>
      <c r="V297" s="206">
        <f t="shared" si="181"/>
        <v>-64.96000372578241</v>
      </c>
    </row>
    <row r="298" spans="1:22" ht="12.75">
      <c r="A298" s="281"/>
      <c r="B298" s="140">
        <v>72</v>
      </c>
      <c r="C298" s="21" t="s">
        <v>197</v>
      </c>
      <c r="D298" s="73">
        <v>40</v>
      </c>
      <c r="E298" s="73" t="s">
        <v>105</v>
      </c>
      <c r="F298" s="73">
        <v>3134.71</v>
      </c>
      <c r="G298" s="73">
        <v>3134.71</v>
      </c>
      <c r="H298" s="73">
        <v>16.986</v>
      </c>
      <c r="I298" s="96">
        <f t="shared" si="184"/>
        <v>16.986</v>
      </c>
      <c r="J298" s="73">
        <v>8.076516</v>
      </c>
      <c r="K298" s="201">
        <f t="shared" si="172"/>
        <v>10.560000000000002</v>
      </c>
      <c r="L298" s="201">
        <f t="shared" si="183"/>
        <v>10.65176</v>
      </c>
      <c r="M298" s="73">
        <v>126</v>
      </c>
      <c r="N298" s="96">
        <f t="shared" si="174"/>
        <v>6.425999999999999</v>
      </c>
      <c r="O298" s="93">
        <v>118</v>
      </c>
      <c r="P298" s="73">
        <v>6.33424</v>
      </c>
      <c r="Q298" s="74">
        <f t="shared" si="185"/>
        <v>201.91289999999998</v>
      </c>
      <c r="R298" s="246">
        <f t="shared" si="177"/>
        <v>264.00000000000006</v>
      </c>
      <c r="S298" s="246">
        <f t="shared" si="178"/>
        <v>266.294</v>
      </c>
      <c r="T298" s="96">
        <f t="shared" si="179"/>
        <v>2.5752439999999996</v>
      </c>
      <c r="U298" s="96">
        <f t="shared" si="180"/>
        <v>0.09175999999999895</v>
      </c>
      <c r="V298" s="206">
        <f t="shared" si="181"/>
        <v>-8</v>
      </c>
    </row>
    <row r="299" spans="1:22" ht="12.75">
      <c r="A299" s="281"/>
      <c r="B299" s="140">
        <v>73</v>
      </c>
      <c r="C299" s="21" t="s">
        <v>198</v>
      </c>
      <c r="D299" s="73">
        <v>90</v>
      </c>
      <c r="E299" s="73">
        <v>1968</v>
      </c>
      <c r="F299" s="73">
        <v>4494.75</v>
      </c>
      <c r="G299" s="73">
        <v>4494.75</v>
      </c>
      <c r="H299" s="73">
        <v>30.115</v>
      </c>
      <c r="I299" s="96">
        <f t="shared" si="184"/>
        <v>30.115</v>
      </c>
      <c r="J299" s="73">
        <v>14.4</v>
      </c>
      <c r="K299" s="201">
        <f t="shared" si="172"/>
        <v>18.793</v>
      </c>
      <c r="L299" s="201">
        <f t="shared" si="183"/>
        <v>21.818219</v>
      </c>
      <c r="M299" s="73">
        <v>222</v>
      </c>
      <c r="N299" s="96">
        <f t="shared" si="174"/>
        <v>11.322</v>
      </c>
      <c r="O299" s="93">
        <v>154.5600037257824</v>
      </c>
      <c r="P299" s="73">
        <v>8.296781</v>
      </c>
      <c r="Q299" s="74">
        <f t="shared" si="185"/>
        <v>160</v>
      </c>
      <c r="R299" s="246">
        <f t="shared" si="177"/>
        <v>208.8111111111111</v>
      </c>
      <c r="S299" s="246">
        <f t="shared" si="178"/>
        <v>242.42465555555552</v>
      </c>
      <c r="T299" s="96">
        <f t="shared" si="179"/>
        <v>7.418218999999999</v>
      </c>
      <c r="U299" s="96">
        <f t="shared" si="180"/>
        <v>3.025219</v>
      </c>
      <c r="V299" s="206">
        <f t="shared" si="181"/>
        <v>-67.4399962742176</v>
      </c>
    </row>
    <row r="300" spans="1:22" ht="12.75">
      <c r="A300" s="281"/>
      <c r="B300" s="140">
        <v>74</v>
      </c>
      <c r="C300" s="21" t="s">
        <v>199</v>
      </c>
      <c r="D300" s="73">
        <v>38</v>
      </c>
      <c r="E300" s="73" t="s">
        <v>105</v>
      </c>
      <c r="F300" s="73">
        <v>2115.26</v>
      </c>
      <c r="G300" s="73">
        <v>2115.26</v>
      </c>
      <c r="H300" s="73">
        <v>16.766</v>
      </c>
      <c r="I300" s="96">
        <f t="shared" si="184"/>
        <v>16.766</v>
      </c>
      <c r="J300" s="73">
        <v>5.76</v>
      </c>
      <c r="K300" s="201">
        <f t="shared" si="172"/>
        <v>9.472999999999999</v>
      </c>
      <c r="L300" s="201">
        <f t="shared" si="183"/>
        <v>12.108722999999998</v>
      </c>
      <c r="M300" s="73">
        <v>143</v>
      </c>
      <c r="N300" s="96">
        <f t="shared" si="174"/>
        <v>7.292999999999999</v>
      </c>
      <c r="O300" s="93">
        <v>86.76000372578241</v>
      </c>
      <c r="P300" s="73">
        <v>4.657277</v>
      </c>
      <c r="Q300" s="74">
        <f t="shared" si="185"/>
        <v>151.57894736842104</v>
      </c>
      <c r="R300" s="246">
        <f t="shared" si="177"/>
        <v>249.2894736842105</v>
      </c>
      <c r="S300" s="246">
        <f t="shared" si="178"/>
        <v>318.65060526315784</v>
      </c>
      <c r="T300" s="96">
        <f t="shared" si="179"/>
        <v>6.348722999999998</v>
      </c>
      <c r="U300" s="96">
        <f t="shared" si="180"/>
        <v>2.6357229999999996</v>
      </c>
      <c r="V300" s="206">
        <f t="shared" si="181"/>
        <v>-56.23999627421759</v>
      </c>
    </row>
    <row r="301" spans="1:22" ht="12.75">
      <c r="A301" s="281"/>
      <c r="B301" s="140">
        <v>75</v>
      </c>
      <c r="C301" s="21" t="s">
        <v>200</v>
      </c>
      <c r="D301" s="73">
        <v>108</v>
      </c>
      <c r="E301" s="73" t="s">
        <v>105</v>
      </c>
      <c r="F301" s="73">
        <v>6179.47</v>
      </c>
      <c r="G301" s="73">
        <v>6179.47</v>
      </c>
      <c r="H301" s="73">
        <v>46.467</v>
      </c>
      <c r="I301" s="96">
        <f t="shared" si="184"/>
        <v>46.467</v>
      </c>
      <c r="J301" s="73">
        <v>17.024878</v>
      </c>
      <c r="K301" s="201">
        <f t="shared" si="172"/>
        <v>29.382</v>
      </c>
      <c r="L301" s="201">
        <f t="shared" si="183"/>
        <v>33.784706</v>
      </c>
      <c r="M301" s="73">
        <v>335</v>
      </c>
      <c r="N301" s="96">
        <f t="shared" si="174"/>
        <v>17.084999999999997</v>
      </c>
      <c r="O301" s="93">
        <v>236.2573397913562</v>
      </c>
      <c r="P301" s="73">
        <v>12.682294</v>
      </c>
      <c r="Q301" s="74">
        <f t="shared" si="185"/>
        <v>157.63775925925927</v>
      </c>
      <c r="R301" s="246">
        <f t="shared" si="177"/>
        <v>272.05555555555554</v>
      </c>
      <c r="S301" s="246">
        <f t="shared" si="178"/>
        <v>312.82135185185183</v>
      </c>
      <c r="T301" s="96">
        <f t="shared" si="179"/>
        <v>16.759828</v>
      </c>
      <c r="U301" s="96">
        <f t="shared" si="180"/>
        <v>4.402705999999997</v>
      </c>
      <c r="V301" s="206">
        <f t="shared" si="181"/>
        <v>-98.7426602086438</v>
      </c>
    </row>
    <row r="302" spans="1:22" ht="12.75">
      <c r="A302" s="281"/>
      <c r="B302" s="140">
        <v>76</v>
      </c>
      <c r="C302" s="145" t="s">
        <v>243</v>
      </c>
      <c r="D302" s="173">
        <v>43</v>
      </c>
      <c r="E302" s="173" t="s">
        <v>30</v>
      </c>
      <c r="F302" s="174">
        <v>2247.08</v>
      </c>
      <c r="G302" s="174">
        <v>2247.08</v>
      </c>
      <c r="H302" s="175">
        <v>10.7</v>
      </c>
      <c r="I302" s="175">
        <f t="shared" si="184"/>
        <v>10.7</v>
      </c>
      <c r="J302" s="176">
        <v>6.32</v>
      </c>
      <c r="K302" s="175">
        <f t="shared" si="172"/>
        <v>7.64</v>
      </c>
      <c r="L302" s="175">
        <f t="shared" si="183"/>
        <v>8.4815</v>
      </c>
      <c r="M302" s="177">
        <v>60</v>
      </c>
      <c r="N302" s="178">
        <f t="shared" si="174"/>
        <v>3.0599999999999996</v>
      </c>
      <c r="O302" s="179">
        <v>43.5</v>
      </c>
      <c r="P302" s="175">
        <f aca="true" t="shared" si="186" ref="P302:P310">O302*0.051</f>
        <v>2.2184999999999997</v>
      </c>
      <c r="Q302" s="179">
        <f t="shared" si="185"/>
        <v>146.97674418604652</v>
      </c>
      <c r="R302" s="179">
        <f t="shared" si="177"/>
        <v>177.67441860465115</v>
      </c>
      <c r="S302" s="179">
        <f t="shared" si="178"/>
        <v>197.24418604651163</v>
      </c>
      <c r="T302" s="175">
        <f t="shared" si="179"/>
        <v>2.1615</v>
      </c>
      <c r="U302" s="175">
        <f t="shared" si="180"/>
        <v>0.8414999999999999</v>
      </c>
      <c r="V302" s="180">
        <f t="shared" si="181"/>
        <v>-16.5</v>
      </c>
    </row>
    <row r="303" spans="1:22" ht="12.75">
      <c r="A303" s="281"/>
      <c r="B303" s="140">
        <v>77</v>
      </c>
      <c r="C303" s="17" t="s">
        <v>244</v>
      </c>
      <c r="D303" s="72">
        <v>8</v>
      </c>
      <c r="E303" s="72" t="s">
        <v>30</v>
      </c>
      <c r="F303" s="72">
        <v>403.93</v>
      </c>
      <c r="G303" s="72">
        <v>403.93</v>
      </c>
      <c r="H303" s="71">
        <v>2.065</v>
      </c>
      <c r="I303" s="69">
        <f t="shared" si="184"/>
        <v>2.065</v>
      </c>
      <c r="J303" s="69">
        <v>1.28</v>
      </c>
      <c r="K303" s="69">
        <f t="shared" si="172"/>
        <v>1.504</v>
      </c>
      <c r="L303" s="69">
        <f t="shared" si="183"/>
        <v>1.4785</v>
      </c>
      <c r="M303" s="26">
        <v>11</v>
      </c>
      <c r="N303" s="71">
        <f t="shared" si="174"/>
        <v>0.5609999999999999</v>
      </c>
      <c r="O303" s="26">
        <v>11.5</v>
      </c>
      <c r="P303" s="69">
        <f t="shared" si="186"/>
        <v>0.5864999999999999</v>
      </c>
      <c r="Q303" s="26">
        <f t="shared" si="185"/>
        <v>160</v>
      </c>
      <c r="R303" s="26">
        <f t="shared" si="177"/>
        <v>188</v>
      </c>
      <c r="S303" s="26">
        <f t="shared" si="178"/>
        <v>184.8125</v>
      </c>
      <c r="T303" s="69">
        <f t="shared" si="179"/>
        <v>0.1984999999999999</v>
      </c>
      <c r="U303" s="69">
        <f t="shared" si="180"/>
        <v>-0.025499999999999967</v>
      </c>
      <c r="V303" s="181">
        <f t="shared" si="181"/>
        <v>0.5</v>
      </c>
    </row>
    <row r="304" spans="1:22" ht="12.75">
      <c r="A304" s="281"/>
      <c r="B304" s="140">
        <v>78</v>
      </c>
      <c r="C304" s="17" t="s">
        <v>245</v>
      </c>
      <c r="D304" s="72">
        <v>56</v>
      </c>
      <c r="E304" s="72" t="s">
        <v>30</v>
      </c>
      <c r="F304" s="69">
        <v>2428.16</v>
      </c>
      <c r="G304" s="69">
        <v>2428.16</v>
      </c>
      <c r="H304" s="71">
        <v>4.07</v>
      </c>
      <c r="I304" s="69">
        <f t="shared" si="184"/>
        <v>4.07</v>
      </c>
      <c r="J304" s="71">
        <v>0.48</v>
      </c>
      <c r="K304" s="69">
        <f t="shared" si="172"/>
        <v>2.1830000000000007</v>
      </c>
      <c r="L304" s="69">
        <f t="shared" si="183"/>
        <v>2.0447900000000003</v>
      </c>
      <c r="M304" s="69">
        <v>37</v>
      </c>
      <c r="N304" s="71">
        <f t="shared" si="174"/>
        <v>1.8869999999999998</v>
      </c>
      <c r="O304" s="71">
        <v>39.71</v>
      </c>
      <c r="P304" s="69">
        <f t="shared" si="186"/>
        <v>2.02521</v>
      </c>
      <c r="Q304" s="26">
        <f t="shared" si="185"/>
        <v>8.571428571428571</v>
      </c>
      <c r="R304" s="26">
        <f t="shared" si="177"/>
        <v>38.982142857142875</v>
      </c>
      <c r="S304" s="26">
        <f t="shared" si="178"/>
        <v>36.51410714285715</v>
      </c>
      <c r="T304" s="69">
        <f t="shared" si="179"/>
        <v>1.5647900000000003</v>
      </c>
      <c r="U304" s="69">
        <f t="shared" si="180"/>
        <v>-0.13821000000000017</v>
      </c>
      <c r="V304" s="181">
        <f t="shared" si="181"/>
        <v>2.710000000000001</v>
      </c>
    </row>
    <row r="305" spans="1:22" ht="12.75">
      <c r="A305" s="281"/>
      <c r="B305" s="140">
        <v>79</v>
      </c>
      <c r="C305" s="17" t="s">
        <v>246</v>
      </c>
      <c r="D305" s="72">
        <v>51</v>
      </c>
      <c r="E305" s="72" t="s">
        <v>30</v>
      </c>
      <c r="F305" s="69">
        <v>1976.97</v>
      </c>
      <c r="G305" s="69">
        <v>1976.97</v>
      </c>
      <c r="H305" s="71">
        <v>3.73</v>
      </c>
      <c r="I305" s="69">
        <f t="shared" si="184"/>
        <v>3.73</v>
      </c>
      <c r="J305" s="71">
        <v>0.41</v>
      </c>
      <c r="K305" s="69">
        <f t="shared" si="172"/>
        <v>1.1800000000000002</v>
      </c>
      <c r="L305" s="69">
        <f t="shared" si="183"/>
        <v>2.6426800000000004</v>
      </c>
      <c r="M305" s="69">
        <v>50</v>
      </c>
      <c r="N305" s="71">
        <f t="shared" si="174"/>
        <v>2.55</v>
      </c>
      <c r="O305" s="71">
        <v>21.32</v>
      </c>
      <c r="P305" s="69">
        <f t="shared" si="186"/>
        <v>1.0873199999999998</v>
      </c>
      <c r="Q305" s="26">
        <f t="shared" si="185"/>
        <v>8.03921568627451</v>
      </c>
      <c r="R305" s="26">
        <f t="shared" si="177"/>
        <v>23.137254901960787</v>
      </c>
      <c r="S305" s="26">
        <f t="shared" si="178"/>
        <v>51.81725490196079</v>
      </c>
      <c r="T305" s="69">
        <f t="shared" si="179"/>
        <v>2.23268</v>
      </c>
      <c r="U305" s="69">
        <f t="shared" si="180"/>
        <v>1.46268</v>
      </c>
      <c r="V305" s="181">
        <f t="shared" si="181"/>
        <v>-28.68</v>
      </c>
    </row>
    <row r="306" spans="1:22" ht="12.75">
      <c r="A306" s="281"/>
      <c r="B306" s="140">
        <v>80</v>
      </c>
      <c r="C306" s="17" t="s">
        <v>247</v>
      </c>
      <c r="D306" s="72">
        <v>55</v>
      </c>
      <c r="E306" s="72" t="s">
        <v>30</v>
      </c>
      <c r="F306" s="69">
        <v>2369.76</v>
      </c>
      <c r="G306" s="69">
        <v>2369.76</v>
      </c>
      <c r="H306" s="71">
        <v>4.154</v>
      </c>
      <c r="I306" s="69">
        <f t="shared" si="184"/>
        <v>4.154</v>
      </c>
      <c r="J306" s="71">
        <v>0.46</v>
      </c>
      <c r="K306" s="69">
        <f t="shared" si="172"/>
        <v>2.2670000000000003</v>
      </c>
      <c r="L306" s="69">
        <f t="shared" si="183"/>
        <v>2.81729</v>
      </c>
      <c r="M306" s="69">
        <v>37</v>
      </c>
      <c r="N306" s="71">
        <f t="shared" si="174"/>
        <v>1.8869999999999998</v>
      </c>
      <c r="O306" s="71">
        <v>26.21</v>
      </c>
      <c r="P306" s="69">
        <f t="shared" si="186"/>
        <v>1.33671</v>
      </c>
      <c r="Q306" s="26">
        <f t="shared" si="185"/>
        <v>8.363636363636363</v>
      </c>
      <c r="R306" s="26">
        <f t="shared" si="177"/>
        <v>41.218181818181826</v>
      </c>
      <c r="S306" s="26">
        <f t="shared" si="178"/>
        <v>51.223454545454544</v>
      </c>
      <c r="T306" s="69">
        <f t="shared" si="179"/>
        <v>2.35729</v>
      </c>
      <c r="U306" s="69">
        <f t="shared" si="180"/>
        <v>0.5502899999999997</v>
      </c>
      <c r="V306" s="181">
        <f t="shared" si="181"/>
        <v>-10.79</v>
      </c>
    </row>
    <row r="307" spans="1:22" ht="12.75">
      <c r="A307" s="281"/>
      <c r="B307" s="140">
        <v>81</v>
      </c>
      <c r="C307" s="17" t="s">
        <v>248</v>
      </c>
      <c r="D307" s="72">
        <v>56</v>
      </c>
      <c r="E307" s="72" t="s">
        <v>30</v>
      </c>
      <c r="F307" s="69">
        <v>2418.6</v>
      </c>
      <c r="G307" s="69">
        <v>2418.6</v>
      </c>
      <c r="H307" s="71">
        <v>3.788</v>
      </c>
      <c r="I307" s="69">
        <f t="shared" si="184"/>
        <v>3.788</v>
      </c>
      <c r="J307" s="71">
        <v>0.51</v>
      </c>
      <c r="K307" s="69">
        <f t="shared" si="172"/>
        <v>1.4929999999999999</v>
      </c>
      <c r="L307" s="69">
        <f t="shared" si="183"/>
        <v>2.0937799999999998</v>
      </c>
      <c r="M307" s="69">
        <v>45</v>
      </c>
      <c r="N307" s="71">
        <f t="shared" si="174"/>
        <v>2.295</v>
      </c>
      <c r="O307" s="71">
        <v>33.22</v>
      </c>
      <c r="P307" s="69">
        <f t="shared" si="186"/>
        <v>1.6942199999999998</v>
      </c>
      <c r="Q307" s="26">
        <f t="shared" si="185"/>
        <v>9.107142857142858</v>
      </c>
      <c r="R307" s="26">
        <f t="shared" si="177"/>
        <v>26.66071428571428</v>
      </c>
      <c r="S307" s="26">
        <f t="shared" si="178"/>
        <v>37.388928571428565</v>
      </c>
      <c r="T307" s="69">
        <f t="shared" si="179"/>
        <v>1.5837799999999997</v>
      </c>
      <c r="U307" s="69">
        <f t="shared" si="180"/>
        <v>0.6007800000000001</v>
      </c>
      <c r="V307" s="181">
        <f t="shared" si="181"/>
        <v>-11.780000000000001</v>
      </c>
    </row>
    <row r="308" spans="1:22" ht="12.75">
      <c r="A308" s="281"/>
      <c r="B308" s="140">
        <v>82</v>
      </c>
      <c r="C308" s="17" t="s">
        <v>249</v>
      </c>
      <c r="D308" s="72">
        <v>48</v>
      </c>
      <c r="E308" s="72" t="s">
        <v>30</v>
      </c>
      <c r="F308" s="69">
        <v>1915.5</v>
      </c>
      <c r="G308" s="69">
        <v>1915.5</v>
      </c>
      <c r="H308" s="71">
        <v>3.481</v>
      </c>
      <c r="I308" s="69">
        <f t="shared" si="184"/>
        <v>3.481</v>
      </c>
      <c r="J308" s="71">
        <v>0.48</v>
      </c>
      <c r="K308" s="69">
        <f t="shared" si="172"/>
        <v>1.492</v>
      </c>
      <c r="L308" s="69">
        <f t="shared" si="183"/>
        <v>1.70824</v>
      </c>
      <c r="M308" s="69">
        <v>39</v>
      </c>
      <c r="N308" s="71">
        <f t="shared" si="174"/>
        <v>1.9889999999999999</v>
      </c>
      <c r="O308" s="71">
        <v>34.76</v>
      </c>
      <c r="P308" s="69">
        <f t="shared" si="186"/>
        <v>1.77276</v>
      </c>
      <c r="Q308" s="26">
        <f t="shared" si="185"/>
        <v>10</v>
      </c>
      <c r="R308" s="26">
        <f t="shared" si="177"/>
        <v>31.083333333333332</v>
      </c>
      <c r="S308" s="26">
        <f t="shared" si="178"/>
        <v>35.58833333333333</v>
      </c>
      <c r="T308" s="69">
        <f t="shared" si="179"/>
        <v>1.22824</v>
      </c>
      <c r="U308" s="69">
        <f t="shared" si="180"/>
        <v>0.21624</v>
      </c>
      <c r="V308" s="181">
        <f t="shared" si="181"/>
        <v>-4.240000000000002</v>
      </c>
    </row>
    <row r="309" spans="1:22" ht="12.75">
      <c r="A309" s="281"/>
      <c r="B309" s="140">
        <v>83</v>
      </c>
      <c r="C309" s="17" t="s">
        <v>250</v>
      </c>
      <c r="D309" s="72">
        <v>58</v>
      </c>
      <c r="E309" s="72" t="s">
        <v>30</v>
      </c>
      <c r="F309" s="69">
        <v>2448.85</v>
      </c>
      <c r="G309" s="69">
        <v>2448.85</v>
      </c>
      <c r="H309" s="71">
        <v>4.136</v>
      </c>
      <c r="I309" s="69">
        <f t="shared" si="184"/>
        <v>4.136</v>
      </c>
      <c r="J309" s="71">
        <v>0.42</v>
      </c>
      <c r="K309" s="69">
        <f t="shared" si="172"/>
        <v>1.8410000000000002</v>
      </c>
      <c r="L309" s="69">
        <f t="shared" si="183"/>
        <v>2.93138</v>
      </c>
      <c r="M309" s="69">
        <v>45</v>
      </c>
      <c r="N309" s="71">
        <f t="shared" si="174"/>
        <v>2.295</v>
      </c>
      <c r="O309" s="71">
        <v>23.62</v>
      </c>
      <c r="P309" s="69">
        <f t="shared" si="186"/>
        <v>1.20462</v>
      </c>
      <c r="Q309" s="26">
        <f t="shared" si="185"/>
        <v>7.241379310344827</v>
      </c>
      <c r="R309" s="26">
        <f t="shared" si="177"/>
        <v>31.741379310344833</v>
      </c>
      <c r="S309" s="26">
        <f t="shared" si="178"/>
        <v>50.54103448275861</v>
      </c>
      <c r="T309" s="69">
        <f t="shared" si="179"/>
        <v>2.51138</v>
      </c>
      <c r="U309" s="69">
        <f t="shared" si="180"/>
        <v>1.09038</v>
      </c>
      <c r="V309" s="181">
        <f t="shared" si="181"/>
        <v>-21.38</v>
      </c>
    </row>
    <row r="310" spans="1:22" ht="12.75">
      <c r="A310" s="281"/>
      <c r="B310" s="140">
        <v>84</v>
      </c>
      <c r="C310" s="17" t="s">
        <v>251</v>
      </c>
      <c r="D310" s="72">
        <v>50</v>
      </c>
      <c r="E310" s="72" t="s">
        <v>30</v>
      </c>
      <c r="F310" s="69">
        <v>208.24</v>
      </c>
      <c r="G310" s="69">
        <v>208.24</v>
      </c>
      <c r="H310" s="71">
        <v>8.844</v>
      </c>
      <c r="I310" s="69">
        <f t="shared" si="184"/>
        <v>8.844</v>
      </c>
      <c r="J310" s="71">
        <v>5.37</v>
      </c>
      <c r="K310" s="69">
        <f t="shared" si="172"/>
        <v>6.497999999999999</v>
      </c>
      <c r="L310" s="69">
        <f t="shared" si="183"/>
        <v>6.9672</v>
      </c>
      <c r="M310" s="69">
        <v>46</v>
      </c>
      <c r="N310" s="71">
        <f t="shared" si="174"/>
        <v>2.3459999999999996</v>
      </c>
      <c r="O310" s="71">
        <v>36.8</v>
      </c>
      <c r="P310" s="69">
        <f t="shared" si="186"/>
        <v>1.8767999999999998</v>
      </c>
      <c r="Q310" s="26">
        <f t="shared" si="185"/>
        <v>107.4</v>
      </c>
      <c r="R310" s="26">
        <f t="shared" si="177"/>
        <v>129.95999999999998</v>
      </c>
      <c r="S310" s="26">
        <f t="shared" si="178"/>
        <v>139.344</v>
      </c>
      <c r="T310" s="69">
        <f t="shared" si="179"/>
        <v>1.5972</v>
      </c>
      <c r="U310" s="69">
        <f t="shared" si="180"/>
        <v>0.46919999999999984</v>
      </c>
      <c r="V310" s="181">
        <f t="shared" si="181"/>
        <v>-9.200000000000003</v>
      </c>
    </row>
    <row r="311" spans="1:22" ht="12.75">
      <c r="A311" s="281"/>
      <c r="B311" s="140">
        <v>85</v>
      </c>
      <c r="C311" s="31" t="s">
        <v>254</v>
      </c>
      <c r="D311" s="72">
        <v>20</v>
      </c>
      <c r="E311" s="67" t="s">
        <v>32</v>
      </c>
      <c r="F311" s="72">
        <v>1048.7</v>
      </c>
      <c r="G311" s="68">
        <f>F311/D311</f>
        <v>52.435</v>
      </c>
      <c r="H311" s="69">
        <f>J311+P311</f>
        <v>5.328004</v>
      </c>
      <c r="I311" s="69">
        <f t="shared" si="184"/>
        <v>5.328004</v>
      </c>
      <c r="J311" s="69">
        <v>2.74516</v>
      </c>
      <c r="K311" s="69">
        <f t="shared" si="172"/>
        <v>3.6960040000000003</v>
      </c>
      <c r="L311" s="69">
        <f t="shared" si="183"/>
        <v>2.7451600000000003</v>
      </c>
      <c r="M311" s="26">
        <v>32</v>
      </c>
      <c r="N311" s="71">
        <f t="shared" si="174"/>
        <v>1.632</v>
      </c>
      <c r="O311" s="26">
        <v>46.04</v>
      </c>
      <c r="P311" s="69">
        <f>O311*0.0561</f>
        <v>2.5828439999999997</v>
      </c>
      <c r="Q311" s="26">
        <f t="shared" si="185"/>
        <v>137.25799999999998</v>
      </c>
      <c r="R311" s="26">
        <f t="shared" si="177"/>
        <v>184.80020000000002</v>
      </c>
      <c r="S311" s="26">
        <f t="shared" si="178"/>
        <v>137.258</v>
      </c>
      <c r="T311" s="69">
        <f t="shared" si="179"/>
        <v>0</v>
      </c>
      <c r="U311" s="69">
        <f t="shared" si="180"/>
        <v>-0.9508439999999998</v>
      </c>
      <c r="V311" s="181">
        <f t="shared" si="181"/>
        <v>14.04</v>
      </c>
    </row>
    <row r="312" spans="1:22" ht="12.75">
      <c r="A312" s="281"/>
      <c r="B312" s="140">
        <v>86</v>
      </c>
      <c r="C312" s="31" t="s">
        <v>255</v>
      </c>
      <c r="D312" s="72">
        <v>9</v>
      </c>
      <c r="E312" s="67" t="s">
        <v>32</v>
      </c>
      <c r="F312" s="69">
        <v>464.07</v>
      </c>
      <c r="G312" s="68">
        <f>F312/D312</f>
        <v>51.56333333333333</v>
      </c>
      <c r="H312" s="69">
        <f>J312+P312</f>
        <v>2.658903</v>
      </c>
      <c r="I312" s="69">
        <f t="shared" si="184"/>
        <v>2.658903</v>
      </c>
      <c r="J312" s="71">
        <v>0.57591</v>
      </c>
      <c r="K312" s="69">
        <f t="shared" si="172"/>
        <v>1.791903</v>
      </c>
      <c r="L312" s="69">
        <f t="shared" si="183"/>
        <v>0.5759099999999999</v>
      </c>
      <c r="M312" s="69">
        <v>17</v>
      </c>
      <c r="N312" s="71">
        <f t="shared" si="174"/>
        <v>0.867</v>
      </c>
      <c r="O312" s="71">
        <v>37.13</v>
      </c>
      <c r="P312" s="69">
        <f>O312*0.0561</f>
        <v>2.082993</v>
      </c>
      <c r="Q312" s="26">
        <f t="shared" si="185"/>
        <v>63.99000000000001</v>
      </c>
      <c r="R312" s="26">
        <f t="shared" si="177"/>
        <v>199.10033333333334</v>
      </c>
      <c r="S312" s="26">
        <f t="shared" si="178"/>
        <v>63.989999999999995</v>
      </c>
      <c r="T312" s="69">
        <f t="shared" si="179"/>
        <v>0</v>
      </c>
      <c r="U312" s="69">
        <f t="shared" si="180"/>
        <v>-1.215993</v>
      </c>
      <c r="V312" s="181">
        <f t="shared" si="181"/>
        <v>20.130000000000003</v>
      </c>
    </row>
    <row r="313" spans="1:22" ht="12.75">
      <c r="A313" s="281"/>
      <c r="B313" s="140">
        <v>87</v>
      </c>
      <c r="C313" s="17" t="s">
        <v>256</v>
      </c>
      <c r="D313" s="72">
        <v>50</v>
      </c>
      <c r="E313" s="67" t="s">
        <v>32</v>
      </c>
      <c r="F313" s="69">
        <v>2563.12</v>
      </c>
      <c r="G313" s="68">
        <f>F313/D313</f>
        <v>51.2624</v>
      </c>
      <c r="H313" s="69">
        <f>J313+P313</f>
        <v>11.511306</v>
      </c>
      <c r="I313" s="69">
        <f t="shared" si="184"/>
        <v>11.511306</v>
      </c>
      <c r="J313" s="71">
        <v>7.8951</v>
      </c>
      <c r="K313" s="69">
        <f t="shared" si="172"/>
        <v>8.961306</v>
      </c>
      <c r="L313" s="69">
        <f t="shared" si="183"/>
        <v>7.895099999999999</v>
      </c>
      <c r="M313" s="69">
        <v>50</v>
      </c>
      <c r="N313" s="71">
        <f t="shared" si="174"/>
        <v>2.55</v>
      </c>
      <c r="O313" s="71">
        <v>64.46</v>
      </c>
      <c r="P313" s="69">
        <f>O313*0.0561</f>
        <v>3.6162059999999996</v>
      </c>
      <c r="Q313" s="26">
        <f t="shared" si="185"/>
        <v>157.90200000000002</v>
      </c>
      <c r="R313" s="26">
        <f t="shared" si="177"/>
        <v>179.22612</v>
      </c>
      <c r="S313" s="26">
        <f t="shared" si="178"/>
        <v>157.902</v>
      </c>
      <c r="T313" s="69">
        <f t="shared" si="179"/>
        <v>0</v>
      </c>
      <c r="U313" s="69">
        <f t="shared" si="180"/>
        <v>-1.0662059999999998</v>
      </c>
      <c r="V313" s="181">
        <f t="shared" si="181"/>
        <v>14.459999999999994</v>
      </c>
    </row>
    <row r="314" spans="1:22" ht="12.75">
      <c r="A314" s="281"/>
      <c r="B314" s="140">
        <v>88</v>
      </c>
      <c r="C314" s="17" t="s">
        <v>258</v>
      </c>
      <c r="D314" s="72">
        <v>44</v>
      </c>
      <c r="E314" s="67" t="s">
        <v>32</v>
      </c>
      <c r="F314" s="69">
        <v>1849.19</v>
      </c>
      <c r="G314" s="68">
        <f>F314/D314</f>
        <v>42.02704545454546</v>
      </c>
      <c r="H314" s="69">
        <f>J314+P314</f>
        <v>11.579339</v>
      </c>
      <c r="I314" s="69">
        <f t="shared" si="184"/>
        <v>11.579339</v>
      </c>
      <c r="J314" s="71">
        <v>8.27</v>
      </c>
      <c r="K314" s="69">
        <f t="shared" si="172"/>
        <v>9.335339</v>
      </c>
      <c r="L314" s="69">
        <f t="shared" si="183"/>
        <v>8.27</v>
      </c>
      <c r="M314" s="69">
        <v>44</v>
      </c>
      <c r="N314" s="71">
        <f t="shared" si="174"/>
        <v>2.2439999999999998</v>
      </c>
      <c r="O314" s="71">
        <v>58.99</v>
      </c>
      <c r="P314" s="69">
        <f>O314*0.0561</f>
        <v>3.309339</v>
      </c>
      <c r="Q314" s="26">
        <f t="shared" si="185"/>
        <v>187.95454545454547</v>
      </c>
      <c r="R314" s="26">
        <f t="shared" si="177"/>
        <v>212.16679545454545</v>
      </c>
      <c r="S314" s="26">
        <f t="shared" si="178"/>
        <v>187.95454545454547</v>
      </c>
      <c r="T314" s="69">
        <f t="shared" si="179"/>
        <v>0</v>
      </c>
      <c r="U314" s="69">
        <f t="shared" si="180"/>
        <v>-1.0653390000000003</v>
      </c>
      <c r="V314" s="181">
        <f t="shared" si="181"/>
        <v>14.990000000000002</v>
      </c>
    </row>
    <row r="315" spans="1:22" ht="12.75">
      <c r="A315" s="281"/>
      <c r="B315" s="140">
        <v>89</v>
      </c>
      <c r="C315" s="17" t="s">
        <v>259</v>
      </c>
      <c r="D315" s="72">
        <v>44</v>
      </c>
      <c r="E315" s="67" t="s">
        <v>32</v>
      </c>
      <c r="F315" s="69">
        <v>2310.66</v>
      </c>
      <c r="G315" s="68">
        <f>F315/D315</f>
        <v>52.51499999999999</v>
      </c>
      <c r="H315" s="69">
        <f>J315+P315</f>
        <v>11.022502</v>
      </c>
      <c r="I315" s="69">
        <f t="shared" si="184"/>
        <v>11.022502</v>
      </c>
      <c r="J315" s="71">
        <v>6.96535</v>
      </c>
      <c r="K315" s="69">
        <f t="shared" si="172"/>
        <v>7.809502</v>
      </c>
      <c r="L315" s="69">
        <f t="shared" si="183"/>
        <v>6.96535</v>
      </c>
      <c r="M315" s="69">
        <v>63</v>
      </c>
      <c r="N315" s="71">
        <f t="shared" si="174"/>
        <v>3.2129999999999996</v>
      </c>
      <c r="O315" s="71">
        <v>72.32</v>
      </c>
      <c r="P315" s="69">
        <f>O315*0.0561</f>
        <v>4.057151999999999</v>
      </c>
      <c r="Q315" s="26">
        <f t="shared" si="185"/>
        <v>158.3034090909091</v>
      </c>
      <c r="R315" s="26">
        <f t="shared" si="177"/>
        <v>177.48868181818182</v>
      </c>
      <c r="S315" s="26">
        <f t="shared" si="178"/>
        <v>158.3034090909091</v>
      </c>
      <c r="T315" s="69">
        <f t="shared" si="179"/>
        <v>0</v>
      </c>
      <c r="U315" s="69">
        <f t="shared" si="180"/>
        <v>-0.8441519999999998</v>
      </c>
      <c r="V315" s="181">
        <f t="shared" si="181"/>
        <v>9.319999999999993</v>
      </c>
    </row>
    <row r="316" spans="1:22" ht="12.75">
      <c r="A316" s="281"/>
      <c r="B316" s="140">
        <v>90</v>
      </c>
      <c r="C316" s="21" t="s">
        <v>263</v>
      </c>
      <c r="D316" s="72">
        <v>7</v>
      </c>
      <c r="E316" s="72">
        <v>1989</v>
      </c>
      <c r="F316" s="72">
        <v>382</v>
      </c>
      <c r="G316" s="72">
        <v>382</v>
      </c>
      <c r="H316" s="26">
        <v>3.1</v>
      </c>
      <c r="I316" s="69">
        <v>3.1</v>
      </c>
      <c r="J316" s="69">
        <f>D316*0.16</f>
        <v>1.12</v>
      </c>
      <c r="K316" s="69">
        <f>I316-N316</f>
        <v>2.335</v>
      </c>
      <c r="L316" s="69">
        <f>I316-P316</f>
        <v>2.641</v>
      </c>
      <c r="M316" s="26">
        <v>15</v>
      </c>
      <c r="N316" s="26">
        <f>M316*0.051</f>
        <v>0.7649999999999999</v>
      </c>
      <c r="O316" s="26">
        <v>9</v>
      </c>
      <c r="P316" s="69">
        <f>O316*0.051</f>
        <v>0.45899999999999996</v>
      </c>
      <c r="Q316" s="26">
        <f t="shared" si="185"/>
        <v>160</v>
      </c>
      <c r="R316" s="26">
        <f t="shared" si="177"/>
        <v>333.57142857142856</v>
      </c>
      <c r="S316" s="26">
        <f t="shared" si="178"/>
        <v>377.2857142857143</v>
      </c>
      <c r="T316" s="69">
        <f>L316-J316</f>
        <v>1.521</v>
      </c>
      <c r="U316" s="69">
        <f>N316-P316</f>
        <v>0.30599999999999994</v>
      </c>
      <c r="V316" s="181">
        <f>O316-M316</f>
        <v>-6</v>
      </c>
    </row>
    <row r="317" spans="1:22" ht="12.75">
      <c r="A317" s="281"/>
      <c r="B317" s="140">
        <v>91</v>
      </c>
      <c r="C317" s="21" t="s">
        <v>34</v>
      </c>
      <c r="D317" s="72">
        <v>14</v>
      </c>
      <c r="E317" s="72">
        <v>1980</v>
      </c>
      <c r="F317" s="72">
        <v>752</v>
      </c>
      <c r="G317" s="72">
        <v>752</v>
      </c>
      <c r="H317" s="26">
        <v>6.7</v>
      </c>
      <c r="I317" s="69">
        <v>6.7</v>
      </c>
      <c r="J317" s="69">
        <f>D317*0.16</f>
        <v>2.24</v>
      </c>
      <c r="K317" s="69">
        <f>I317-N317</f>
        <v>5.323</v>
      </c>
      <c r="L317" s="69">
        <f>I317-P317</f>
        <v>5.6290000000000004</v>
      </c>
      <c r="M317" s="26">
        <v>27</v>
      </c>
      <c r="N317" s="69">
        <f>M317*0.051</f>
        <v>1.377</v>
      </c>
      <c r="O317" s="26">
        <v>21</v>
      </c>
      <c r="P317" s="69">
        <f>O317*0.051</f>
        <v>1.071</v>
      </c>
      <c r="Q317" s="26">
        <f t="shared" si="185"/>
        <v>160</v>
      </c>
      <c r="R317" s="26">
        <f t="shared" si="177"/>
        <v>380.2142857142857</v>
      </c>
      <c r="S317" s="26">
        <f t="shared" si="178"/>
        <v>402.07142857142856</v>
      </c>
      <c r="T317" s="69">
        <f>L317-J317</f>
        <v>3.3890000000000002</v>
      </c>
      <c r="U317" s="69">
        <f>N317-P317</f>
        <v>0.30600000000000005</v>
      </c>
      <c r="V317" s="181">
        <f>O317-M317</f>
        <v>-6</v>
      </c>
    </row>
    <row r="318" spans="1:22" ht="12.75">
      <c r="A318" s="281"/>
      <c r="B318" s="140">
        <v>92</v>
      </c>
      <c r="C318" s="21" t="s">
        <v>264</v>
      </c>
      <c r="D318" s="72">
        <v>6</v>
      </c>
      <c r="E318" s="72">
        <v>1988</v>
      </c>
      <c r="F318" s="72">
        <v>278</v>
      </c>
      <c r="G318" s="72">
        <v>278</v>
      </c>
      <c r="H318" s="26">
        <v>2.9</v>
      </c>
      <c r="I318" s="69">
        <v>2.9</v>
      </c>
      <c r="J318" s="69">
        <f>D318*0.16</f>
        <v>0.96</v>
      </c>
      <c r="K318" s="69">
        <f>I318-N318</f>
        <v>1.88</v>
      </c>
      <c r="L318" s="26">
        <f>I318-P318</f>
        <v>2.2982</v>
      </c>
      <c r="M318" s="26">
        <v>20</v>
      </c>
      <c r="N318" s="69">
        <f>M318*0.051</f>
        <v>1.02</v>
      </c>
      <c r="O318" s="26">
        <v>11.8</v>
      </c>
      <c r="P318" s="69">
        <f>O318*0.051</f>
        <v>0.6018</v>
      </c>
      <c r="Q318" s="26">
        <f t="shared" si="185"/>
        <v>160</v>
      </c>
      <c r="R318" s="26">
        <f t="shared" si="177"/>
        <v>313.3333333333333</v>
      </c>
      <c r="S318" s="26">
        <f t="shared" si="178"/>
        <v>383.0333333333333</v>
      </c>
      <c r="T318" s="69">
        <f>L318-J318</f>
        <v>1.3382</v>
      </c>
      <c r="U318" s="69">
        <f>N318-P318</f>
        <v>0.4182</v>
      </c>
      <c r="V318" s="181">
        <f>O318-M318</f>
        <v>-8.2</v>
      </c>
    </row>
    <row r="319" spans="1:22" ht="12.75">
      <c r="A319" s="281"/>
      <c r="B319" s="140">
        <v>93</v>
      </c>
      <c r="C319" s="31" t="s">
        <v>271</v>
      </c>
      <c r="D319" s="67">
        <v>15</v>
      </c>
      <c r="E319" s="67">
        <v>1983</v>
      </c>
      <c r="F319" s="68">
        <v>622.54</v>
      </c>
      <c r="G319" s="68">
        <v>622.54</v>
      </c>
      <c r="H319" s="69">
        <v>6.429</v>
      </c>
      <c r="I319" s="69">
        <f aca="true" t="shared" si="187" ref="I319:I326">H319</f>
        <v>6.429</v>
      </c>
      <c r="J319" s="94">
        <v>2.4</v>
      </c>
      <c r="K319" s="69">
        <f aca="true" t="shared" si="188" ref="K319:K332">I319-N319</f>
        <v>5.103000000000001</v>
      </c>
      <c r="L319" s="69">
        <f aca="true" t="shared" si="189" ref="L319:L332">I319-P319</f>
        <v>5.970000000000001</v>
      </c>
      <c r="M319" s="70">
        <v>26</v>
      </c>
      <c r="N319" s="71">
        <f aca="true" t="shared" si="190" ref="N319:N332">M319*0.051</f>
        <v>1.3259999999999998</v>
      </c>
      <c r="O319" s="26">
        <v>9</v>
      </c>
      <c r="P319" s="69">
        <f aca="true" t="shared" si="191" ref="P319:P332">O319*0.051</f>
        <v>0.45899999999999996</v>
      </c>
      <c r="Q319" s="26">
        <f t="shared" si="185"/>
        <v>160</v>
      </c>
      <c r="R319" s="26">
        <f t="shared" si="177"/>
        <v>340.20000000000005</v>
      </c>
      <c r="S319" s="26">
        <f t="shared" si="178"/>
        <v>398.00000000000006</v>
      </c>
      <c r="T319" s="69">
        <f aca="true" t="shared" si="192" ref="T319:T332">L319-J319</f>
        <v>3.5700000000000007</v>
      </c>
      <c r="U319" s="69">
        <f aca="true" t="shared" si="193" ref="U319:U332">N319-P319</f>
        <v>0.8669999999999999</v>
      </c>
      <c r="V319" s="181">
        <f aca="true" t="shared" si="194" ref="V319:V332">O319-M319</f>
        <v>-17</v>
      </c>
    </row>
    <row r="320" spans="1:22" ht="12.75">
      <c r="A320" s="281"/>
      <c r="B320" s="140">
        <v>94</v>
      </c>
      <c r="C320" s="17" t="s">
        <v>272</v>
      </c>
      <c r="D320" s="72">
        <v>10</v>
      </c>
      <c r="E320" s="72">
        <v>1978</v>
      </c>
      <c r="F320" s="72">
        <v>551.02</v>
      </c>
      <c r="G320" s="72">
        <v>551.02</v>
      </c>
      <c r="H320" s="71">
        <v>4.946</v>
      </c>
      <c r="I320" s="69">
        <f t="shared" si="187"/>
        <v>4.946</v>
      </c>
      <c r="J320" s="69">
        <v>1.6</v>
      </c>
      <c r="K320" s="69">
        <f t="shared" si="188"/>
        <v>4.028</v>
      </c>
      <c r="L320" s="69">
        <f t="shared" si="189"/>
        <v>4.181</v>
      </c>
      <c r="M320" s="26">
        <v>18</v>
      </c>
      <c r="N320" s="71">
        <f t="shared" si="190"/>
        <v>0.9179999999999999</v>
      </c>
      <c r="O320" s="26">
        <v>15</v>
      </c>
      <c r="P320" s="69">
        <f t="shared" si="191"/>
        <v>0.7649999999999999</v>
      </c>
      <c r="Q320" s="26">
        <f t="shared" si="185"/>
        <v>160</v>
      </c>
      <c r="R320" s="26">
        <f t="shared" si="177"/>
        <v>402.79999999999995</v>
      </c>
      <c r="S320" s="26">
        <f t="shared" si="178"/>
        <v>418.1</v>
      </c>
      <c r="T320" s="69">
        <f t="shared" si="192"/>
        <v>2.581</v>
      </c>
      <c r="U320" s="69">
        <f t="shared" si="193"/>
        <v>0.15300000000000002</v>
      </c>
      <c r="V320" s="181">
        <f t="shared" si="194"/>
        <v>-3</v>
      </c>
    </row>
    <row r="321" spans="1:22" ht="12.75">
      <c r="A321" s="281"/>
      <c r="B321" s="140">
        <v>95</v>
      </c>
      <c r="C321" s="17" t="s">
        <v>279</v>
      </c>
      <c r="D321" s="72">
        <v>25</v>
      </c>
      <c r="E321" s="67" t="s">
        <v>275</v>
      </c>
      <c r="F321" s="69">
        <v>1380.52</v>
      </c>
      <c r="G321" s="69">
        <v>1380.52</v>
      </c>
      <c r="H321" s="71">
        <v>9.755</v>
      </c>
      <c r="I321" s="69">
        <f t="shared" si="187"/>
        <v>9.755</v>
      </c>
      <c r="J321" s="69">
        <v>4</v>
      </c>
      <c r="K321" s="69">
        <f t="shared" si="188"/>
        <v>5.9300000000000015</v>
      </c>
      <c r="L321" s="69">
        <f t="shared" si="189"/>
        <v>5.736200000000001</v>
      </c>
      <c r="M321" s="69">
        <v>75</v>
      </c>
      <c r="N321" s="71">
        <f t="shared" si="190"/>
        <v>3.8249999999999997</v>
      </c>
      <c r="O321" s="69">
        <v>78.8</v>
      </c>
      <c r="P321" s="69">
        <f t="shared" si="191"/>
        <v>4.0188</v>
      </c>
      <c r="Q321" s="26">
        <f t="shared" si="185"/>
        <v>160</v>
      </c>
      <c r="R321" s="69">
        <f t="shared" si="177"/>
        <v>237.20000000000007</v>
      </c>
      <c r="S321" s="69">
        <f t="shared" si="178"/>
        <v>229.44800000000004</v>
      </c>
      <c r="T321" s="69">
        <f t="shared" si="192"/>
        <v>1.736200000000001</v>
      </c>
      <c r="U321" s="69">
        <f t="shared" si="193"/>
        <v>-0.19379999999999997</v>
      </c>
      <c r="V321" s="181">
        <f t="shared" si="194"/>
        <v>3.799999999999997</v>
      </c>
    </row>
    <row r="322" spans="1:22" ht="12.75">
      <c r="A322" s="281"/>
      <c r="B322" s="140">
        <v>96</v>
      </c>
      <c r="C322" s="17" t="s">
        <v>280</v>
      </c>
      <c r="D322" s="72">
        <v>55</v>
      </c>
      <c r="E322" s="67" t="s">
        <v>275</v>
      </c>
      <c r="F322" s="69">
        <v>2709.88</v>
      </c>
      <c r="G322" s="69">
        <v>2709.88</v>
      </c>
      <c r="H322" s="71">
        <v>17.706</v>
      </c>
      <c r="I322" s="69">
        <f t="shared" si="187"/>
        <v>17.706</v>
      </c>
      <c r="J322" s="69">
        <v>8.8</v>
      </c>
      <c r="K322" s="69">
        <f t="shared" si="188"/>
        <v>11.433</v>
      </c>
      <c r="L322" s="69">
        <f t="shared" si="189"/>
        <v>10.3875</v>
      </c>
      <c r="M322" s="69">
        <v>123</v>
      </c>
      <c r="N322" s="71">
        <f t="shared" si="190"/>
        <v>6.273</v>
      </c>
      <c r="O322" s="69">
        <v>143.5</v>
      </c>
      <c r="P322" s="69">
        <f t="shared" si="191"/>
        <v>7.318499999999999</v>
      </c>
      <c r="Q322" s="26">
        <f t="shared" si="185"/>
        <v>160</v>
      </c>
      <c r="R322" s="69">
        <f t="shared" si="177"/>
        <v>207.87272727272727</v>
      </c>
      <c r="S322" s="69">
        <f t="shared" si="178"/>
        <v>188.86363636363637</v>
      </c>
      <c r="T322" s="69">
        <f t="shared" si="192"/>
        <v>1.5874999999999986</v>
      </c>
      <c r="U322" s="69">
        <f t="shared" si="193"/>
        <v>-1.0454999999999997</v>
      </c>
      <c r="V322" s="181">
        <f t="shared" si="194"/>
        <v>20.5</v>
      </c>
    </row>
    <row r="323" spans="1:22" ht="12.75">
      <c r="A323" s="281"/>
      <c r="B323" s="140">
        <v>97</v>
      </c>
      <c r="C323" s="17" t="s">
        <v>281</v>
      </c>
      <c r="D323" s="72">
        <v>33</v>
      </c>
      <c r="E323" s="67" t="s">
        <v>275</v>
      </c>
      <c r="F323" s="69">
        <v>2125.33</v>
      </c>
      <c r="G323" s="69">
        <v>2125.33</v>
      </c>
      <c r="H323" s="71">
        <v>10.971</v>
      </c>
      <c r="I323" s="69">
        <f t="shared" si="187"/>
        <v>10.971</v>
      </c>
      <c r="J323" s="69">
        <v>5.28</v>
      </c>
      <c r="K323" s="69">
        <f t="shared" si="188"/>
        <v>5.973000000000001</v>
      </c>
      <c r="L323" s="69">
        <f t="shared" si="189"/>
        <v>6.585</v>
      </c>
      <c r="M323" s="69">
        <v>98</v>
      </c>
      <c r="N323" s="71">
        <f t="shared" si="190"/>
        <v>4.997999999999999</v>
      </c>
      <c r="O323" s="69">
        <v>86</v>
      </c>
      <c r="P323" s="69">
        <f t="shared" si="191"/>
        <v>4.386</v>
      </c>
      <c r="Q323" s="26">
        <f t="shared" si="185"/>
        <v>160</v>
      </c>
      <c r="R323" s="69">
        <f t="shared" si="177"/>
        <v>181.00000000000003</v>
      </c>
      <c r="S323" s="69">
        <f t="shared" si="178"/>
        <v>199.54545454545453</v>
      </c>
      <c r="T323" s="69">
        <f t="shared" si="192"/>
        <v>1.3049999999999997</v>
      </c>
      <c r="U323" s="69">
        <f t="shared" si="193"/>
        <v>0.6119999999999992</v>
      </c>
      <c r="V323" s="181">
        <f t="shared" si="194"/>
        <v>-12</v>
      </c>
    </row>
    <row r="324" spans="1:22" ht="12.75">
      <c r="A324" s="281"/>
      <c r="B324" s="140">
        <v>98</v>
      </c>
      <c r="C324" s="17" t="s">
        <v>282</v>
      </c>
      <c r="D324" s="72">
        <v>35</v>
      </c>
      <c r="E324" s="67" t="s">
        <v>275</v>
      </c>
      <c r="F324" s="69">
        <v>2248.65</v>
      </c>
      <c r="G324" s="69">
        <v>2248.65</v>
      </c>
      <c r="H324" s="71">
        <v>10.549</v>
      </c>
      <c r="I324" s="69">
        <f t="shared" si="187"/>
        <v>10.549</v>
      </c>
      <c r="J324" s="69">
        <v>5.6</v>
      </c>
      <c r="K324" s="69">
        <f t="shared" si="188"/>
        <v>6.316</v>
      </c>
      <c r="L324" s="69">
        <f t="shared" si="189"/>
        <v>6.622</v>
      </c>
      <c r="M324" s="69">
        <v>83</v>
      </c>
      <c r="N324" s="71">
        <f t="shared" si="190"/>
        <v>4.233</v>
      </c>
      <c r="O324" s="69">
        <v>77</v>
      </c>
      <c r="P324" s="69">
        <f t="shared" si="191"/>
        <v>3.9269999999999996</v>
      </c>
      <c r="Q324" s="26">
        <f t="shared" si="185"/>
        <v>160</v>
      </c>
      <c r="R324" s="69">
        <f t="shared" si="177"/>
        <v>180.45714285714286</v>
      </c>
      <c r="S324" s="69">
        <f t="shared" si="178"/>
        <v>189.2</v>
      </c>
      <c r="T324" s="69">
        <f t="shared" si="192"/>
        <v>1.0220000000000002</v>
      </c>
      <c r="U324" s="69">
        <f t="shared" si="193"/>
        <v>0.30600000000000005</v>
      </c>
      <c r="V324" s="181">
        <f t="shared" si="194"/>
        <v>-6</v>
      </c>
    </row>
    <row r="325" spans="1:22" ht="12.75">
      <c r="A325" s="281"/>
      <c r="B325" s="140">
        <v>99</v>
      </c>
      <c r="C325" s="17" t="s">
        <v>283</v>
      </c>
      <c r="D325" s="72">
        <v>36</v>
      </c>
      <c r="E325" s="67" t="s">
        <v>275</v>
      </c>
      <c r="F325" s="69">
        <v>2314.58</v>
      </c>
      <c r="G325" s="69">
        <v>2314.58</v>
      </c>
      <c r="H325" s="71">
        <v>11.237</v>
      </c>
      <c r="I325" s="69">
        <f t="shared" si="187"/>
        <v>11.237</v>
      </c>
      <c r="J325" s="69">
        <v>5.76</v>
      </c>
      <c r="K325" s="69">
        <f t="shared" si="188"/>
        <v>7.106000000000001</v>
      </c>
      <c r="L325" s="69">
        <f t="shared" si="189"/>
        <v>6.8816</v>
      </c>
      <c r="M325" s="69">
        <v>81</v>
      </c>
      <c r="N325" s="71">
        <f t="shared" si="190"/>
        <v>4.130999999999999</v>
      </c>
      <c r="O325" s="69">
        <v>85.4</v>
      </c>
      <c r="P325" s="69">
        <f t="shared" si="191"/>
        <v>4.3554</v>
      </c>
      <c r="Q325" s="26">
        <f t="shared" si="185"/>
        <v>160</v>
      </c>
      <c r="R325" s="69">
        <f t="shared" si="177"/>
        <v>197.3888888888889</v>
      </c>
      <c r="S325" s="69">
        <f t="shared" si="178"/>
        <v>191.15555555555554</v>
      </c>
      <c r="T325" s="69">
        <f t="shared" si="192"/>
        <v>1.1216</v>
      </c>
      <c r="U325" s="69">
        <f t="shared" si="193"/>
        <v>-0.22440000000000104</v>
      </c>
      <c r="V325" s="181">
        <f t="shared" si="194"/>
        <v>4.400000000000006</v>
      </c>
    </row>
    <row r="326" spans="1:22" ht="12.75">
      <c r="A326" s="281"/>
      <c r="B326" s="140">
        <v>100</v>
      </c>
      <c r="C326" s="17" t="s">
        <v>285</v>
      </c>
      <c r="D326" s="72">
        <v>26</v>
      </c>
      <c r="E326" s="67" t="s">
        <v>275</v>
      </c>
      <c r="F326" s="69">
        <v>1345.35</v>
      </c>
      <c r="G326" s="69">
        <v>1345.35</v>
      </c>
      <c r="H326" s="71">
        <v>7.772</v>
      </c>
      <c r="I326" s="69">
        <f t="shared" si="187"/>
        <v>7.772</v>
      </c>
      <c r="J326" s="69">
        <v>4.16</v>
      </c>
      <c r="K326" s="69">
        <f t="shared" si="188"/>
        <v>4.916</v>
      </c>
      <c r="L326" s="69">
        <f t="shared" si="189"/>
        <v>5.1557</v>
      </c>
      <c r="M326" s="69">
        <v>56</v>
      </c>
      <c r="N326" s="71">
        <f t="shared" si="190"/>
        <v>2.856</v>
      </c>
      <c r="O326" s="69">
        <v>51.3</v>
      </c>
      <c r="P326" s="69">
        <f t="shared" si="191"/>
        <v>2.6163</v>
      </c>
      <c r="Q326" s="26">
        <f t="shared" si="185"/>
        <v>160</v>
      </c>
      <c r="R326" s="69">
        <f t="shared" si="177"/>
        <v>189.07692307692307</v>
      </c>
      <c r="S326" s="69">
        <f t="shared" si="178"/>
        <v>198.29615384615389</v>
      </c>
      <c r="T326" s="69">
        <f t="shared" si="192"/>
        <v>0.9957000000000003</v>
      </c>
      <c r="U326" s="69">
        <f t="shared" si="193"/>
        <v>0.23970000000000002</v>
      </c>
      <c r="V326" s="181">
        <f t="shared" si="194"/>
        <v>-4.700000000000003</v>
      </c>
    </row>
    <row r="327" spans="1:22" ht="12.75">
      <c r="A327" s="281"/>
      <c r="B327" s="140">
        <v>101</v>
      </c>
      <c r="C327" s="21" t="s">
        <v>67</v>
      </c>
      <c r="D327" s="72">
        <v>20</v>
      </c>
      <c r="E327" s="72">
        <v>1986</v>
      </c>
      <c r="F327" s="72">
        <v>1263</v>
      </c>
      <c r="G327" s="72">
        <v>1263</v>
      </c>
      <c r="H327" s="71">
        <v>7.64</v>
      </c>
      <c r="I327" s="71">
        <v>7.64</v>
      </c>
      <c r="J327" s="71">
        <v>3.2</v>
      </c>
      <c r="K327" s="71">
        <f t="shared" si="188"/>
        <v>5.192</v>
      </c>
      <c r="L327" s="71">
        <f t="shared" si="189"/>
        <v>4.9879999999999995</v>
      </c>
      <c r="M327" s="71">
        <v>48</v>
      </c>
      <c r="N327" s="71">
        <f t="shared" si="190"/>
        <v>2.448</v>
      </c>
      <c r="O327" s="71">
        <v>52</v>
      </c>
      <c r="P327" s="71">
        <f t="shared" si="191"/>
        <v>2.6519999999999997</v>
      </c>
      <c r="Q327" s="69">
        <f aca="true" t="shared" si="195" ref="Q327:Q332">J327/D327*1000</f>
        <v>160</v>
      </c>
      <c r="R327" s="71">
        <f aca="true" t="shared" si="196" ref="R327:R332">K327/D327*1000</f>
        <v>259.6</v>
      </c>
      <c r="S327" s="71">
        <f aca="true" t="shared" si="197" ref="S327:S332">L327/D327*1000</f>
        <v>249.39999999999998</v>
      </c>
      <c r="T327" s="71">
        <f t="shared" si="192"/>
        <v>1.7879999999999994</v>
      </c>
      <c r="U327" s="71">
        <f t="shared" si="193"/>
        <v>-0.20399999999999974</v>
      </c>
      <c r="V327" s="181">
        <f t="shared" si="194"/>
        <v>4</v>
      </c>
    </row>
    <row r="328" spans="1:22" ht="12.75">
      <c r="A328" s="281"/>
      <c r="B328" s="140">
        <v>102</v>
      </c>
      <c r="C328" s="21" t="s">
        <v>68</v>
      </c>
      <c r="D328" s="72">
        <v>95</v>
      </c>
      <c r="E328" s="72">
        <v>1988</v>
      </c>
      <c r="F328" s="72">
        <v>3717</v>
      </c>
      <c r="G328" s="72">
        <v>3619</v>
      </c>
      <c r="H328" s="71">
        <v>30.02</v>
      </c>
      <c r="I328" s="71">
        <v>30.02</v>
      </c>
      <c r="J328" s="71">
        <v>15.04</v>
      </c>
      <c r="K328" s="71">
        <f t="shared" si="188"/>
        <v>22.012999999999998</v>
      </c>
      <c r="L328" s="71">
        <f t="shared" si="189"/>
        <v>22.7015</v>
      </c>
      <c r="M328" s="71">
        <v>157</v>
      </c>
      <c r="N328" s="71">
        <f t="shared" si="190"/>
        <v>8.007</v>
      </c>
      <c r="O328" s="71">
        <v>143.5</v>
      </c>
      <c r="P328" s="71">
        <f t="shared" si="191"/>
        <v>7.318499999999999</v>
      </c>
      <c r="Q328" s="69">
        <f t="shared" si="195"/>
        <v>158.31578947368422</v>
      </c>
      <c r="R328" s="71">
        <f t="shared" si="196"/>
        <v>231.71578947368417</v>
      </c>
      <c r="S328" s="71">
        <f t="shared" si="197"/>
        <v>238.9631578947368</v>
      </c>
      <c r="T328" s="71">
        <f t="shared" si="192"/>
        <v>7.6615</v>
      </c>
      <c r="U328" s="71">
        <f t="shared" si="193"/>
        <v>0.6885000000000003</v>
      </c>
      <c r="V328" s="181">
        <f t="shared" si="194"/>
        <v>-13.5</v>
      </c>
    </row>
    <row r="329" spans="1:22" ht="12.75">
      <c r="A329" s="281"/>
      <c r="B329" s="140">
        <v>103</v>
      </c>
      <c r="C329" s="21" t="s">
        <v>69</v>
      </c>
      <c r="D329" s="72">
        <v>52</v>
      </c>
      <c r="E329" s="72">
        <v>1958</v>
      </c>
      <c r="F329" s="72">
        <v>2775</v>
      </c>
      <c r="G329" s="72">
        <v>2323</v>
      </c>
      <c r="H329" s="71">
        <v>12.75</v>
      </c>
      <c r="I329" s="71">
        <v>12.75</v>
      </c>
      <c r="J329" s="71">
        <v>3.52</v>
      </c>
      <c r="K329" s="71">
        <f t="shared" si="188"/>
        <v>8.466000000000001</v>
      </c>
      <c r="L329" s="71">
        <f t="shared" si="189"/>
        <v>8.925</v>
      </c>
      <c r="M329" s="71">
        <v>84</v>
      </c>
      <c r="N329" s="71">
        <f t="shared" si="190"/>
        <v>4.284</v>
      </c>
      <c r="O329" s="71">
        <v>75</v>
      </c>
      <c r="P329" s="71">
        <f t="shared" si="191"/>
        <v>3.8249999999999997</v>
      </c>
      <c r="Q329" s="69">
        <f t="shared" si="195"/>
        <v>67.6923076923077</v>
      </c>
      <c r="R329" s="71">
        <f t="shared" si="196"/>
        <v>162.80769230769232</v>
      </c>
      <c r="S329" s="71">
        <f t="shared" si="197"/>
        <v>171.6346153846154</v>
      </c>
      <c r="T329" s="71">
        <f t="shared" si="192"/>
        <v>5.405000000000001</v>
      </c>
      <c r="U329" s="71">
        <f t="shared" si="193"/>
        <v>0.4590000000000001</v>
      </c>
      <c r="V329" s="181">
        <f t="shared" si="194"/>
        <v>-9</v>
      </c>
    </row>
    <row r="330" spans="1:22" ht="12.75">
      <c r="A330" s="281"/>
      <c r="B330" s="140">
        <v>104</v>
      </c>
      <c r="C330" s="21" t="s">
        <v>70</v>
      </c>
      <c r="D330" s="72">
        <v>45</v>
      </c>
      <c r="E330" s="72">
        <v>1993</v>
      </c>
      <c r="F330" s="72">
        <v>2200</v>
      </c>
      <c r="G330" s="72">
        <v>2200</v>
      </c>
      <c r="H330" s="71">
        <v>12.12</v>
      </c>
      <c r="I330" s="71">
        <v>12.12</v>
      </c>
      <c r="J330" s="71">
        <v>5.92</v>
      </c>
      <c r="K330" s="71">
        <f t="shared" si="188"/>
        <v>7.071</v>
      </c>
      <c r="L330" s="71">
        <f t="shared" si="189"/>
        <v>7.1678999999999995</v>
      </c>
      <c r="M330" s="71">
        <v>99</v>
      </c>
      <c r="N330" s="71">
        <f t="shared" si="190"/>
        <v>5.0489999999999995</v>
      </c>
      <c r="O330" s="71">
        <v>97.1</v>
      </c>
      <c r="P330" s="71">
        <f t="shared" si="191"/>
        <v>4.9521</v>
      </c>
      <c r="Q330" s="69">
        <f t="shared" si="195"/>
        <v>131.55555555555557</v>
      </c>
      <c r="R330" s="71">
        <f t="shared" si="196"/>
        <v>157.13333333333333</v>
      </c>
      <c r="S330" s="71">
        <f t="shared" si="197"/>
        <v>159.28666666666666</v>
      </c>
      <c r="T330" s="71">
        <f t="shared" si="192"/>
        <v>1.2478999999999996</v>
      </c>
      <c r="U330" s="71">
        <f t="shared" si="193"/>
        <v>0.09689999999999976</v>
      </c>
      <c r="V330" s="181">
        <f t="shared" si="194"/>
        <v>-1.9000000000000057</v>
      </c>
    </row>
    <row r="331" spans="1:22" ht="12.75">
      <c r="A331" s="281"/>
      <c r="B331" s="140">
        <v>105</v>
      </c>
      <c r="C331" s="21" t="s">
        <v>71</v>
      </c>
      <c r="D331" s="72">
        <v>25</v>
      </c>
      <c r="E331" s="72">
        <v>1993</v>
      </c>
      <c r="F331" s="72">
        <v>1379</v>
      </c>
      <c r="G331" s="72">
        <v>1379</v>
      </c>
      <c r="H331" s="71">
        <v>7.297</v>
      </c>
      <c r="I331" s="71">
        <v>7.297</v>
      </c>
      <c r="J331" s="71">
        <v>3.29</v>
      </c>
      <c r="K331" s="71">
        <f t="shared" si="188"/>
        <v>4.593999999999999</v>
      </c>
      <c r="L331" s="71">
        <f t="shared" si="189"/>
        <v>4.9510000000000005</v>
      </c>
      <c r="M331" s="71">
        <v>53</v>
      </c>
      <c r="N331" s="71">
        <f t="shared" si="190"/>
        <v>2.703</v>
      </c>
      <c r="O331" s="71">
        <v>46</v>
      </c>
      <c r="P331" s="71">
        <f t="shared" si="191"/>
        <v>2.3459999999999996</v>
      </c>
      <c r="Q331" s="69">
        <f t="shared" si="195"/>
        <v>131.6</v>
      </c>
      <c r="R331" s="71">
        <f t="shared" si="196"/>
        <v>183.76</v>
      </c>
      <c r="S331" s="71">
        <f t="shared" si="197"/>
        <v>198.04000000000002</v>
      </c>
      <c r="T331" s="71">
        <f t="shared" si="192"/>
        <v>1.6610000000000005</v>
      </c>
      <c r="U331" s="71">
        <f t="shared" si="193"/>
        <v>0.3570000000000002</v>
      </c>
      <c r="V331" s="181">
        <f t="shared" si="194"/>
        <v>-7</v>
      </c>
    </row>
    <row r="332" spans="1:22" ht="12.75">
      <c r="A332" s="281"/>
      <c r="B332" s="140">
        <v>106</v>
      </c>
      <c r="C332" s="21" t="s">
        <v>72</v>
      </c>
      <c r="D332" s="72">
        <v>45</v>
      </c>
      <c r="E332" s="72">
        <v>1984</v>
      </c>
      <c r="F332" s="72">
        <v>2043</v>
      </c>
      <c r="G332" s="72">
        <v>1742</v>
      </c>
      <c r="H332" s="71">
        <v>8.21</v>
      </c>
      <c r="I332" s="71">
        <v>8.21</v>
      </c>
      <c r="J332" s="71">
        <v>0.66</v>
      </c>
      <c r="K332" s="71">
        <f t="shared" si="188"/>
        <v>2.0900000000000016</v>
      </c>
      <c r="L332" s="71">
        <f t="shared" si="189"/>
        <v>2.7734000000000014</v>
      </c>
      <c r="M332" s="71">
        <v>120</v>
      </c>
      <c r="N332" s="71">
        <f t="shared" si="190"/>
        <v>6.119999999999999</v>
      </c>
      <c r="O332" s="71">
        <v>106.6</v>
      </c>
      <c r="P332" s="71">
        <f t="shared" si="191"/>
        <v>5.436599999999999</v>
      </c>
      <c r="Q332" s="69">
        <f t="shared" si="195"/>
        <v>14.666666666666668</v>
      </c>
      <c r="R332" s="71">
        <f t="shared" si="196"/>
        <v>46.444444444444485</v>
      </c>
      <c r="S332" s="71">
        <f t="shared" si="197"/>
        <v>61.631111111111146</v>
      </c>
      <c r="T332" s="71">
        <f t="shared" si="192"/>
        <v>2.1134000000000013</v>
      </c>
      <c r="U332" s="71">
        <f t="shared" si="193"/>
        <v>0.6833999999999998</v>
      </c>
      <c r="V332" s="181">
        <f t="shared" si="194"/>
        <v>-13.400000000000006</v>
      </c>
    </row>
    <row r="333" spans="1:22" ht="12.75">
      <c r="A333" s="281"/>
      <c r="B333" s="140">
        <v>107</v>
      </c>
      <c r="C333" s="198" t="s">
        <v>98</v>
      </c>
      <c r="D333" s="92">
        <v>10</v>
      </c>
      <c r="E333" s="92"/>
      <c r="F333" s="92">
        <v>600.92</v>
      </c>
      <c r="G333" s="92">
        <v>600.92</v>
      </c>
      <c r="H333" s="93">
        <v>2.98</v>
      </c>
      <c r="I333" s="93">
        <v>2.98</v>
      </c>
      <c r="J333" s="94">
        <v>1.6</v>
      </c>
      <c r="K333" s="199">
        <v>2.164</v>
      </c>
      <c r="L333" s="74">
        <v>1.764</v>
      </c>
      <c r="M333" s="95">
        <v>16</v>
      </c>
      <c r="N333" s="96">
        <v>0.816</v>
      </c>
      <c r="O333" s="74">
        <v>20</v>
      </c>
      <c r="P333" s="74">
        <v>1.216</v>
      </c>
      <c r="Q333" s="74">
        <v>160</v>
      </c>
      <c r="R333" s="74">
        <v>216.4</v>
      </c>
      <c r="S333" s="74">
        <v>176.4</v>
      </c>
      <c r="T333" s="96">
        <v>0.16399999999999992</v>
      </c>
      <c r="U333" s="96">
        <v>-0.4</v>
      </c>
      <c r="V333" s="206">
        <v>4</v>
      </c>
    </row>
    <row r="334" spans="1:22" ht="12.75">
      <c r="A334" s="281"/>
      <c r="B334" s="140">
        <v>108</v>
      </c>
      <c r="C334" s="198" t="s">
        <v>100</v>
      </c>
      <c r="D334" s="92">
        <v>18</v>
      </c>
      <c r="E334" s="92"/>
      <c r="F334" s="200">
        <v>1062.36</v>
      </c>
      <c r="G334" s="200">
        <v>1062.36</v>
      </c>
      <c r="H334" s="93">
        <v>4.82</v>
      </c>
      <c r="I334" s="93">
        <v>4.82</v>
      </c>
      <c r="J334" s="94">
        <v>2.88</v>
      </c>
      <c r="K334" s="199">
        <v>3.341</v>
      </c>
      <c r="L334" s="74">
        <v>3.0568000000000004</v>
      </c>
      <c r="M334" s="95">
        <v>29</v>
      </c>
      <c r="N334" s="96">
        <v>1.479</v>
      </c>
      <c r="O334" s="74">
        <v>29</v>
      </c>
      <c r="P334" s="74">
        <v>1.7631999999999999</v>
      </c>
      <c r="Q334" s="74">
        <v>160</v>
      </c>
      <c r="R334" s="74">
        <v>185.61111111111111</v>
      </c>
      <c r="S334" s="74">
        <v>169.82222222222222</v>
      </c>
      <c r="T334" s="96">
        <v>0.1768000000000005</v>
      </c>
      <c r="U334" s="96">
        <v>-0.2841999999999998</v>
      </c>
      <c r="V334" s="206">
        <v>0</v>
      </c>
    </row>
    <row r="335" spans="1:22" ht="12.75">
      <c r="A335" s="281"/>
      <c r="B335" s="140">
        <v>109</v>
      </c>
      <c r="C335" s="198" t="s">
        <v>101</v>
      </c>
      <c r="D335" s="92">
        <v>11</v>
      </c>
      <c r="E335" s="92"/>
      <c r="F335" s="92">
        <v>652.44</v>
      </c>
      <c r="G335" s="92">
        <v>652.44</v>
      </c>
      <c r="H335" s="93">
        <v>3.33</v>
      </c>
      <c r="I335" s="93">
        <v>3.33</v>
      </c>
      <c r="J335" s="94">
        <v>1.76</v>
      </c>
      <c r="K335" s="199">
        <v>2.667</v>
      </c>
      <c r="L335" s="74">
        <v>3.0564</v>
      </c>
      <c r="M335" s="95">
        <v>13</v>
      </c>
      <c r="N335" s="96">
        <v>0.663</v>
      </c>
      <c r="O335" s="74">
        <v>4.5</v>
      </c>
      <c r="P335" s="74">
        <v>0.27359999999999995</v>
      </c>
      <c r="Q335" s="74">
        <v>160</v>
      </c>
      <c r="R335" s="74">
        <v>242.45454545454547</v>
      </c>
      <c r="S335" s="74">
        <v>277.8545454545455</v>
      </c>
      <c r="T335" s="96">
        <v>1.2964</v>
      </c>
      <c r="U335" s="96">
        <v>0.3894000000000001</v>
      </c>
      <c r="V335" s="206">
        <v>-8.5</v>
      </c>
    </row>
    <row r="336" spans="1:22" ht="12.75">
      <c r="A336" s="281"/>
      <c r="B336" s="140">
        <v>110</v>
      </c>
      <c r="C336" s="198" t="s">
        <v>103</v>
      </c>
      <c r="D336" s="92">
        <v>9</v>
      </c>
      <c r="E336" s="92"/>
      <c r="F336" s="92">
        <v>475.45</v>
      </c>
      <c r="G336" s="92">
        <v>475.45</v>
      </c>
      <c r="H336" s="93">
        <v>2.77</v>
      </c>
      <c r="I336" s="93">
        <v>2.77</v>
      </c>
      <c r="J336" s="94">
        <f>D336*160/1000</f>
        <v>1.44</v>
      </c>
      <c r="K336" s="199">
        <f aca="true" t="shared" si="198" ref="K336:K343">I336-N336</f>
        <v>1.9540000000000002</v>
      </c>
      <c r="L336" s="74">
        <f aca="true" t="shared" si="199" ref="L336:L343">I336-P336</f>
        <v>1.0676</v>
      </c>
      <c r="M336" s="95">
        <v>16</v>
      </c>
      <c r="N336" s="96">
        <f>M336*51/1000</f>
        <v>0.816</v>
      </c>
      <c r="O336" s="74">
        <v>28</v>
      </c>
      <c r="P336" s="74">
        <f>O336*60.8/1000</f>
        <v>1.7024</v>
      </c>
      <c r="Q336" s="74">
        <f aca="true" t="shared" si="200" ref="Q336:Q343">J336*1000/D336</f>
        <v>160</v>
      </c>
      <c r="R336" s="74">
        <f aca="true" t="shared" si="201" ref="R336:R343">K336*1000/D336</f>
        <v>217.11111111111114</v>
      </c>
      <c r="S336" s="74">
        <f aca="true" t="shared" si="202" ref="S336:S343">L336*1000/D336</f>
        <v>118.62222222222223</v>
      </c>
      <c r="T336" s="96">
        <f aca="true" t="shared" si="203" ref="T336:T343">L336-J336</f>
        <v>-0.37239999999999984</v>
      </c>
      <c r="U336" s="96">
        <f aca="true" t="shared" si="204" ref="U336:U343">N336-P336</f>
        <v>-0.8864</v>
      </c>
      <c r="V336" s="206">
        <f aca="true" t="shared" si="205" ref="V336:V343">O336-M336</f>
        <v>12</v>
      </c>
    </row>
    <row r="337" spans="1:22" ht="12.75">
      <c r="A337" s="281"/>
      <c r="B337" s="140">
        <v>111</v>
      </c>
      <c r="C337" s="198" t="s">
        <v>104</v>
      </c>
      <c r="D337" s="92">
        <v>6</v>
      </c>
      <c r="E337" s="92"/>
      <c r="F337" s="92">
        <v>316.74</v>
      </c>
      <c r="G337" s="92">
        <v>316.74</v>
      </c>
      <c r="H337" s="93">
        <v>2.09</v>
      </c>
      <c r="I337" s="93">
        <v>2.09</v>
      </c>
      <c r="J337" s="94">
        <f>D337*160/1000</f>
        <v>0.96</v>
      </c>
      <c r="K337" s="199">
        <f t="shared" si="198"/>
        <v>1.4269999999999998</v>
      </c>
      <c r="L337" s="74">
        <f t="shared" si="199"/>
        <v>1.6036</v>
      </c>
      <c r="M337" s="95">
        <v>13</v>
      </c>
      <c r="N337" s="96">
        <f>M337*51/1000</f>
        <v>0.663</v>
      </c>
      <c r="O337" s="74">
        <v>8</v>
      </c>
      <c r="P337" s="74">
        <f>O337*60.8/1000</f>
        <v>0.4864</v>
      </c>
      <c r="Q337" s="74">
        <f t="shared" si="200"/>
        <v>160</v>
      </c>
      <c r="R337" s="74">
        <f t="shared" si="201"/>
        <v>237.8333333333333</v>
      </c>
      <c r="S337" s="74">
        <f t="shared" si="202"/>
        <v>267.26666666666665</v>
      </c>
      <c r="T337" s="96">
        <f t="shared" si="203"/>
        <v>0.6436</v>
      </c>
      <c r="U337" s="96">
        <f t="shared" si="204"/>
        <v>0.17660000000000003</v>
      </c>
      <c r="V337" s="206">
        <f t="shared" si="205"/>
        <v>-5</v>
      </c>
    </row>
    <row r="338" spans="1:22" ht="12.75">
      <c r="A338" s="281"/>
      <c r="B338" s="140">
        <v>112</v>
      </c>
      <c r="C338" s="29" t="s">
        <v>138</v>
      </c>
      <c r="D338" s="75">
        <v>12</v>
      </c>
      <c r="E338" s="75" t="s">
        <v>105</v>
      </c>
      <c r="F338" s="75">
        <v>548.16</v>
      </c>
      <c r="G338" s="75">
        <v>548.16</v>
      </c>
      <c r="H338" s="76">
        <v>2.79</v>
      </c>
      <c r="I338" s="76">
        <f aca="true" t="shared" si="206" ref="I338:I343">H338</f>
        <v>2.79</v>
      </c>
      <c r="J338" s="78">
        <v>1.92</v>
      </c>
      <c r="K338" s="76">
        <f t="shared" si="198"/>
        <v>2.178</v>
      </c>
      <c r="L338" s="76">
        <f t="shared" si="199"/>
        <v>2.6043600000000002</v>
      </c>
      <c r="M338" s="76">
        <v>12</v>
      </c>
      <c r="N338" s="77">
        <f aca="true" t="shared" si="207" ref="N338:N343">M338*0.051</f>
        <v>0.612</v>
      </c>
      <c r="O338" s="76">
        <v>3.64</v>
      </c>
      <c r="P338" s="76">
        <f aca="true" t="shared" si="208" ref="P338:P343">O338*0.051</f>
        <v>0.18564</v>
      </c>
      <c r="Q338" s="78">
        <f t="shared" si="200"/>
        <v>160</v>
      </c>
      <c r="R338" s="78">
        <f t="shared" si="201"/>
        <v>181.5</v>
      </c>
      <c r="S338" s="78">
        <f t="shared" si="202"/>
        <v>217.03</v>
      </c>
      <c r="T338" s="76">
        <f t="shared" si="203"/>
        <v>0.6843600000000003</v>
      </c>
      <c r="U338" s="76">
        <f t="shared" si="204"/>
        <v>0.42635999999999996</v>
      </c>
      <c r="V338" s="182">
        <f t="shared" si="205"/>
        <v>-8.36</v>
      </c>
    </row>
    <row r="339" spans="1:22" ht="12.75">
      <c r="A339" s="281"/>
      <c r="B339" s="140">
        <v>113</v>
      </c>
      <c r="C339" s="29" t="s">
        <v>139</v>
      </c>
      <c r="D339" s="75">
        <v>16</v>
      </c>
      <c r="E339" s="75" t="s">
        <v>105</v>
      </c>
      <c r="F339" s="75">
        <v>1399.92</v>
      </c>
      <c r="G339" s="75">
        <v>844.07</v>
      </c>
      <c r="H339" s="76">
        <v>5.15</v>
      </c>
      <c r="I339" s="76">
        <f t="shared" si="206"/>
        <v>5.15</v>
      </c>
      <c r="J339" s="78">
        <v>2.91</v>
      </c>
      <c r="K339" s="76">
        <f t="shared" si="198"/>
        <v>3.4160000000000004</v>
      </c>
      <c r="L339" s="76">
        <f t="shared" si="199"/>
        <v>3.6429500000000004</v>
      </c>
      <c r="M339" s="76">
        <v>34</v>
      </c>
      <c r="N339" s="77">
        <f t="shared" si="207"/>
        <v>1.734</v>
      </c>
      <c r="O339" s="76">
        <v>29.55</v>
      </c>
      <c r="P339" s="76">
        <f t="shared" si="208"/>
        <v>1.50705</v>
      </c>
      <c r="Q339" s="78">
        <f t="shared" si="200"/>
        <v>181.875</v>
      </c>
      <c r="R339" s="78">
        <f t="shared" si="201"/>
        <v>213.50000000000003</v>
      </c>
      <c r="S339" s="78">
        <f t="shared" si="202"/>
        <v>227.68437500000002</v>
      </c>
      <c r="T339" s="76">
        <f t="shared" si="203"/>
        <v>0.7329500000000002</v>
      </c>
      <c r="U339" s="76">
        <f t="shared" si="204"/>
        <v>0.22694999999999999</v>
      </c>
      <c r="V339" s="182">
        <f t="shared" si="205"/>
        <v>-4.449999999999999</v>
      </c>
    </row>
    <row r="340" spans="1:22" ht="12.75">
      <c r="A340" s="281"/>
      <c r="B340" s="140">
        <v>114</v>
      </c>
      <c r="C340" s="29" t="s">
        <v>142</v>
      </c>
      <c r="D340" s="75">
        <v>4</v>
      </c>
      <c r="E340" s="75" t="s">
        <v>105</v>
      </c>
      <c r="F340" s="75">
        <v>191.55</v>
      </c>
      <c r="G340" s="75">
        <v>191.55</v>
      </c>
      <c r="H340" s="76">
        <v>0.74</v>
      </c>
      <c r="I340" s="76">
        <f t="shared" si="206"/>
        <v>0.74</v>
      </c>
      <c r="J340" s="78">
        <v>0.4</v>
      </c>
      <c r="K340" s="76">
        <f t="shared" si="198"/>
        <v>0.587</v>
      </c>
      <c r="L340" s="76">
        <f t="shared" si="199"/>
        <v>0.536</v>
      </c>
      <c r="M340" s="76">
        <v>3</v>
      </c>
      <c r="N340" s="77">
        <f t="shared" si="207"/>
        <v>0.153</v>
      </c>
      <c r="O340" s="76">
        <v>4</v>
      </c>
      <c r="P340" s="76">
        <f t="shared" si="208"/>
        <v>0.204</v>
      </c>
      <c r="Q340" s="78">
        <f t="shared" si="200"/>
        <v>100</v>
      </c>
      <c r="R340" s="78">
        <f t="shared" si="201"/>
        <v>146.75</v>
      </c>
      <c r="S340" s="78">
        <f t="shared" si="202"/>
        <v>134</v>
      </c>
      <c r="T340" s="76">
        <f t="shared" si="203"/>
        <v>0.136</v>
      </c>
      <c r="U340" s="76">
        <f t="shared" si="204"/>
        <v>-0.05099999999999999</v>
      </c>
      <c r="V340" s="182">
        <f t="shared" si="205"/>
        <v>1</v>
      </c>
    </row>
    <row r="341" spans="1:22" ht="12.75">
      <c r="A341" s="281"/>
      <c r="B341" s="140">
        <v>115</v>
      </c>
      <c r="C341" s="29" t="s">
        <v>143</v>
      </c>
      <c r="D341" s="75">
        <v>14</v>
      </c>
      <c r="E341" s="79" t="s">
        <v>105</v>
      </c>
      <c r="F341" s="75">
        <v>814.94</v>
      </c>
      <c r="G341" s="75">
        <v>501.15</v>
      </c>
      <c r="H341" s="76">
        <v>4.19</v>
      </c>
      <c r="I341" s="76">
        <f t="shared" si="206"/>
        <v>4.19</v>
      </c>
      <c r="J341" s="78">
        <v>2.12</v>
      </c>
      <c r="K341" s="76">
        <f t="shared" si="198"/>
        <v>2.7620000000000005</v>
      </c>
      <c r="L341" s="76">
        <f t="shared" si="199"/>
        <v>2.7864800000000005</v>
      </c>
      <c r="M341" s="76">
        <v>28</v>
      </c>
      <c r="N341" s="77">
        <f t="shared" si="207"/>
        <v>1.428</v>
      </c>
      <c r="O341" s="76">
        <v>27.52</v>
      </c>
      <c r="P341" s="76">
        <f t="shared" si="208"/>
        <v>1.4035199999999999</v>
      </c>
      <c r="Q341" s="78">
        <f t="shared" si="200"/>
        <v>151.42857142857142</v>
      </c>
      <c r="R341" s="78">
        <f t="shared" si="201"/>
        <v>197.2857142857143</v>
      </c>
      <c r="S341" s="78">
        <f t="shared" si="202"/>
        <v>199.03428571428574</v>
      </c>
      <c r="T341" s="76">
        <f t="shared" si="203"/>
        <v>0.6664800000000004</v>
      </c>
      <c r="U341" s="76">
        <f t="shared" si="204"/>
        <v>0.024480000000000057</v>
      </c>
      <c r="V341" s="182">
        <f t="shared" si="205"/>
        <v>-0.4800000000000004</v>
      </c>
    </row>
    <row r="342" spans="1:22" ht="12.75">
      <c r="A342" s="281"/>
      <c r="B342" s="140">
        <v>116</v>
      </c>
      <c r="C342" s="29" t="s">
        <v>144</v>
      </c>
      <c r="D342" s="75">
        <v>3</v>
      </c>
      <c r="E342" s="75" t="s">
        <v>105</v>
      </c>
      <c r="F342" s="75">
        <v>125.41</v>
      </c>
      <c r="G342" s="75">
        <v>125.41</v>
      </c>
      <c r="H342" s="76">
        <v>1.04</v>
      </c>
      <c r="I342" s="76">
        <f t="shared" si="206"/>
        <v>1.04</v>
      </c>
      <c r="J342" s="78">
        <v>0.48</v>
      </c>
      <c r="K342" s="76">
        <f t="shared" si="198"/>
        <v>0.75338</v>
      </c>
      <c r="L342" s="76">
        <f t="shared" si="199"/>
        <v>0.81764</v>
      </c>
      <c r="M342" s="76">
        <v>5.62</v>
      </c>
      <c r="N342" s="77">
        <f t="shared" si="207"/>
        <v>0.28662</v>
      </c>
      <c r="O342" s="76">
        <v>4.36</v>
      </c>
      <c r="P342" s="76">
        <f t="shared" si="208"/>
        <v>0.22236</v>
      </c>
      <c r="Q342" s="78">
        <f t="shared" si="200"/>
        <v>160</v>
      </c>
      <c r="R342" s="78">
        <f t="shared" si="201"/>
        <v>251.12666666666667</v>
      </c>
      <c r="S342" s="78">
        <f t="shared" si="202"/>
        <v>272.5466666666667</v>
      </c>
      <c r="T342" s="76">
        <f t="shared" si="203"/>
        <v>0.33764000000000005</v>
      </c>
      <c r="U342" s="76">
        <f t="shared" si="204"/>
        <v>0.06425999999999998</v>
      </c>
      <c r="V342" s="182">
        <f t="shared" si="205"/>
        <v>-1.2599999999999998</v>
      </c>
    </row>
    <row r="343" spans="1:22" ht="12.75">
      <c r="A343" s="281"/>
      <c r="B343" s="140">
        <v>117</v>
      </c>
      <c r="C343" s="29" t="s">
        <v>145</v>
      </c>
      <c r="D343" s="75">
        <v>17</v>
      </c>
      <c r="E343" s="75" t="s">
        <v>105</v>
      </c>
      <c r="F343" s="75">
        <v>939.96</v>
      </c>
      <c r="G343" s="75">
        <v>939.96</v>
      </c>
      <c r="H343" s="76">
        <v>4.54</v>
      </c>
      <c r="I343" s="76">
        <f t="shared" si="206"/>
        <v>4.54</v>
      </c>
      <c r="J343" s="78">
        <v>2.3</v>
      </c>
      <c r="K343" s="76">
        <f t="shared" si="198"/>
        <v>2.6020000000000003</v>
      </c>
      <c r="L343" s="76">
        <f t="shared" si="199"/>
        <v>2.2592800000000004</v>
      </c>
      <c r="M343" s="76">
        <v>38</v>
      </c>
      <c r="N343" s="77">
        <f t="shared" si="207"/>
        <v>1.938</v>
      </c>
      <c r="O343" s="76">
        <v>44.72</v>
      </c>
      <c r="P343" s="76">
        <f t="shared" si="208"/>
        <v>2.2807199999999996</v>
      </c>
      <c r="Q343" s="78">
        <f t="shared" si="200"/>
        <v>135.2941176470588</v>
      </c>
      <c r="R343" s="78">
        <f t="shared" si="201"/>
        <v>153.0588235294118</v>
      </c>
      <c r="S343" s="78">
        <f t="shared" si="202"/>
        <v>132.89882352941177</v>
      </c>
      <c r="T343" s="76">
        <f t="shared" si="203"/>
        <v>-0.04071999999999942</v>
      </c>
      <c r="U343" s="76">
        <f t="shared" si="204"/>
        <v>-0.3427199999999997</v>
      </c>
      <c r="V343" s="182">
        <f t="shared" si="205"/>
        <v>6.719999999999999</v>
      </c>
    </row>
    <row r="344" spans="1:22" ht="12.75">
      <c r="A344" s="281"/>
      <c r="B344" s="140">
        <v>118</v>
      </c>
      <c r="C344" s="21" t="s">
        <v>160</v>
      </c>
      <c r="D344" s="73">
        <v>60</v>
      </c>
      <c r="E344" s="73">
        <v>1985</v>
      </c>
      <c r="F344" s="73">
        <v>3842.05</v>
      </c>
      <c r="G344" s="73">
        <v>3842.05</v>
      </c>
      <c r="H344" s="74">
        <v>22</v>
      </c>
      <c r="I344" s="74">
        <v>22</v>
      </c>
      <c r="J344" s="96">
        <v>9.6</v>
      </c>
      <c r="K344" s="201">
        <f>I344-N344</f>
        <v>14.605</v>
      </c>
      <c r="L344" s="201">
        <f>I344-P344</f>
        <v>15.879999999999999</v>
      </c>
      <c r="M344" s="74">
        <v>145</v>
      </c>
      <c r="N344" s="96">
        <v>7.395</v>
      </c>
      <c r="O344" s="74">
        <v>120</v>
      </c>
      <c r="P344" s="96">
        <v>6.12</v>
      </c>
      <c r="Q344" s="96">
        <f>J344/D344*1000</f>
        <v>160</v>
      </c>
      <c r="R344" s="202">
        <f>K344/D344*1000</f>
        <v>243.41666666666666</v>
      </c>
      <c r="S344" s="96">
        <f>L344/D344*1000</f>
        <v>264.6666666666667</v>
      </c>
      <c r="T344" s="201">
        <f>L344-J344</f>
        <v>6.279999999999999</v>
      </c>
      <c r="U344" s="96">
        <f>N344-P344</f>
        <v>1.2749999999999995</v>
      </c>
      <c r="V344" s="206">
        <f>O344-M344</f>
        <v>-25</v>
      </c>
    </row>
    <row r="345" spans="1:22" ht="12.75">
      <c r="A345" s="281"/>
      <c r="B345" s="140">
        <v>119</v>
      </c>
      <c r="C345" s="21" t="s">
        <v>161</v>
      </c>
      <c r="D345" s="73">
        <v>60</v>
      </c>
      <c r="E345" s="73">
        <v>1969</v>
      </c>
      <c r="F345" s="73">
        <v>2530.4</v>
      </c>
      <c r="G345" s="73">
        <v>2530.4</v>
      </c>
      <c r="H345" s="74">
        <v>18</v>
      </c>
      <c r="I345" s="74">
        <v>18</v>
      </c>
      <c r="J345" s="96">
        <v>9.6</v>
      </c>
      <c r="K345" s="201">
        <f>I345-N345</f>
        <v>13.716000000000001</v>
      </c>
      <c r="L345" s="201">
        <f>I345-P345</f>
        <v>14.786999999999999</v>
      </c>
      <c r="M345" s="74">
        <v>84</v>
      </c>
      <c r="N345" s="96">
        <v>4.284</v>
      </c>
      <c r="O345" s="74">
        <v>63</v>
      </c>
      <c r="P345" s="96">
        <v>3.213</v>
      </c>
      <c r="Q345" s="96">
        <f>J345/D345*1000</f>
        <v>160</v>
      </c>
      <c r="R345" s="202">
        <f>K345/D345*1000</f>
        <v>228.60000000000002</v>
      </c>
      <c r="S345" s="96">
        <f>L345/D345*1000</f>
        <v>246.45</v>
      </c>
      <c r="T345" s="201">
        <f>L345-J345</f>
        <v>5.186999999999999</v>
      </c>
      <c r="U345" s="96">
        <f>N345-P345</f>
        <v>1.0709999999999997</v>
      </c>
      <c r="V345" s="206">
        <f>O345-M345</f>
        <v>-21</v>
      </c>
    </row>
    <row r="346" spans="1:22" ht="12.75">
      <c r="A346" s="281"/>
      <c r="B346" s="140">
        <v>120</v>
      </c>
      <c r="C346" s="21" t="s">
        <v>162</v>
      </c>
      <c r="D346" s="73">
        <v>55</v>
      </c>
      <c r="E346" s="73">
        <v>1967</v>
      </c>
      <c r="F346" s="73">
        <v>2608.47</v>
      </c>
      <c r="G346" s="73">
        <v>2608.47</v>
      </c>
      <c r="H346" s="74">
        <v>16.6</v>
      </c>
      <c r="I346" s="74">
        <v>16.6</v>
      </c>
      <c r="J346" s="96">
        <v>8.8</v>
      </c>
      <c r="K346" s="201">
        <f>I346-N346</f>
        <v>11.857000000000001</v>
      </c>
      <c r="L346" s="201">
        <f>I346-P346</f>
        <v>13.030000000000001</v>
      </c>
      <c r="M346" s="74">
        <v>93</v>
      </c>
      <c r="N346" s="96">
        <v>4.743</v>
      </c>
      <c r="O346" s="74">
        <v>70</v>
      </c>
      <c r="P346" s="96">
        <v>3.57</v>
      </c>
      <c r="Q346" s="96">
        <f>J346/D346*1000</f>
        <v>160</v>
      </c>
      <c r="R346" s="202">
        <f>K346/D346*1000</f>
        <v>215.58181818181822</v>
      </c>
      <c r="S346" s="96">
        <f>L346/D346*1000</f>
        <v>236.90909090909093</v>
      </c>
      <c r="T346" s="201">
        <f>L346-J346</f>
        <v>4.23</v>
      </c>
      <c r="U346" s="96">
        <f>N346-P346</f>
        <v>1.1730000000000005</v>
      </c>
      <c r="V346" s="206">
        <f>O346-M346</f>
        <v>-23</v>
      </c>
    </row>
    <row r="347" spans="1:22" ht="12.75">
      <c r="A347" s="281"/>
      <c r="B347" s="140">
        <v>121</v>
      </c>
      <c r="C347" s="21" t="s">
        <v>163</v>
      </c>
      <c r="D347" s="73">
        <v>30</v>
      </c>
      <c r="E347" s="73">
        <v>1985</v>
      </c>
      <c r="F347" s="73">
        <v>1566.6</v>
      </c>
      <c r="G347" s="73">
        <v>1566.6</v>
      </c>
      <c r="H347" s="74">
        <v>9.5</v>
      </c>
      <c r="I347" s="74">
        <v>9.5</v>
      </c>
      <c r="J347" s="96">
        <v>4.8</v>
      </c>
      <c r="K347" s="201">
        <f>I347-N347</f>
        <v>5.573</v>
      </c>
      <c r="L347" s="201">
        <f>I347-P347</f>
        <v>6.95</v>
      </c>
      <c r="M347" s="74">
        <v>77</v>
      </c>
      <c r="N347" s="96">
        <v>3.927</v>
      </c>
      <c r="O347" s="74">
        <v>50</v>
      </c>
      <c r="P347" s="96">
        <v>2.55</v>
      </c>
      <c r="Q347" s="96">
        <f>J347/D347*1000</f>
        <v>160</v>
      </c>
      <c r="R347" s="202">
        <f>K347/D347*1000</f>
        <v>185.76666666666668</v>
      </c>
      <c r="S347" s="96">
        <f>L347/D347*1000</f>
        <v>231.66666666666666</v>
      </c>
      <c r="T347" s="201">
        <f>L347-J347</f>
        <v>2.1500000000000004</v>
      </c>
      <c r="U347" s="96">
        <f>N347-P347</f>
        <v>1.3770000000000002</v>
      </c>
      <c r="V347" s="206">
        <f>O347-M347</f>
        <v>-27</v>
      </c>
    </row>
    <row r="348" spans="1:22" ht="12.75">
      <c r="A348" s="281"/>
      <c r="B348" s="140">
        <v>122</v>
      </c>
      <c r="C348" s="31" t="s">
        <v>318</v>
      </c>
      <c r="D348" s="67">
        <v>9</v>
      </c>
      <c r="E348" s="72" t="s">
        <v>105</v>
      </c>
      <c r="F348" s="68">
        <v>57</v>
      </c>
      <c r="G348" s="68">
        <v>426.62</v>
      </c>
      <c r="H348" s="71">
        <v>4.866</v>
      </c>
      <c r="I348" s="69">
        <f aca="true" t="shared" si="209" ref="I348:I371">H348</f>
        <v>4.866</v>
      </c>
      <c r="J348" s="94">
        <v>1.764</v>
      </c>
      <c r="K348" s="69">
        <f aca="true" t="shared" si="210" ref="K348:K371">I348-N348</f>
        <v>4.356</v>
      </c>
      <c r="L348" s="69">
        <f aca="true" t="shared" si="211" ref="L348:L371">I348-P348</f>
        <v>3.795</v>
      </c>
      <c r="M348" s="69">
        <v>10</v>
      </c>
      <c r="N348" s="71">
        <f aca="true" t="shared" si="212" ref="N348:N371">M348*0.051</f>
        <v>0.51</v>
      </c>
      <c r="O348" s="69">
        <v>21</v>
      </c>
      <c r="P348" s="69">
        <f aca="true" t="shared" si="213" ref="P348:P371">O348*0.051</f>
        <v>1.071</v>
      </c>
      <c r="Q348" s="26">
        <f aca="true" t="shared" si="214" ref="Q348:Q359">J348*1000/D348</f>
        <v>196</v>
      </c>
      <c r="R348" s="26">
        <f aca="true" t="shared" si="215" ref="R348:R371">K348*1000/D348</f>
        <v>484</v>
      </c>
      <c r="S348" s="26">
        <f aca="true" t="shared" si="216" ref="S348:S371">L348*1000/D348</f>
        <v>421.6666666666667</v>
      </c>
      <c r="T348" s="69">
        <f aca="true" t="shared" si="217" ref="T348:T371">L348-J348</f>
        <v>2.0309999999999997</v>
      </c>
      <c r="U348" s="69">
        <f aca="true" t="shared" si="218" ref="U348:U371">N348-P348</f>
        <v>-0.5609999999999999</v>
      </c>
      <c r="V348" s="181">
        <f aca="true" t="shared" si="219" ref="V348:V371">O348-M348</f>
        <v>11</v>
      </c>
    </row>
    <row r="349" spans="1:22" ht="12.75">
      <c r="A349" s="281"/>
      <c r="B349" s="140">
        <v>123</v>
      </c>
      <c r="C349" s="17" t="s">
        <v>169</v>
      </c>
      <c r="D349" s="72">
        <v>13</v>
      </c>
      <c r="E349" s="72" t="s">
        <v>105</v>
      </c>
      <c r="F349" s="72">
        <v>1513.04</v>
      </c>
      <c r="G349" s="72">
        <v>1029.89</v>
      </c>
      <c r="H349" s="71">
        <v>5.203</v>
      </c>
      <c r="I349" s="69">
        <f t="shared" si="209"/>
        <v>5.203</v>
      </c>
      <c r="J349" s="71">
        <v>1.02</v>
      </c>
      <c r="K349" s="69">
        <f t="shared" si="210"/>
        <v>2.3470000000000004</v>
      </c>
      <c r="L349" s="69">
        <f t="shared" si="211"/>
        <v>3.1630000000000003</v>
      </c>
      <c r="M349" s="69">
        <v>56</v>
      </c>
      <c r="N349" s="71">
        <f t="shared" si="212"/>
        <v>2.856</v>
      </c>
      <c r="O349" s="69">
        <v>40</v>
      </c>
      <c r="P349" s="69">
        <f t="shared" si="213"/>
        <v>2.04</v>
      </c>
      <c r="Q349" s="26">
        <f t="shared" si="214"/>
        <v>78.46153846153847</v>
      </c>
      <c r="R349" s="26">
        <f t="shared" si="215"/>
        <v>180.53846153846158</v>
      </c>
      <c r="S349" s="26">
        <f t="shared" si="216"/>
        <v>243.30769230769235</v>
      </c>
      <c r="T349" s="69">
        <f t="shared" si="217"/>
        <v>2.1430000000000002</v>
      </c>
      <c r="U349" s="69">
        <f t="shared" si="218"/>
        <v>0.8159999999999998</v>
      </c>
      <c r="V349" s="181">
        <f t="shared" si="219"/>
        <v>-16</v>
      </c>
    </row>
    <row r="350" spans="1:22" ht="12.75">
      <c r="A350" s="281"/>
      <c r="B350" s="140">
        <v>124</v>
      </c>
      <c r="C350" s="17" t="s">
        <v>319</v>
      </c>
      <c r="D350" s="72">
        <v>32</v>
      </c>
      <c r="E350" s="72" t="s">
        <v>105</v>
      </c>
      <c r="F350" s="69">
        <v>1224.34</v>
      </c>
      <c r="G350" s="69">
        <v>1224.34</v>
      </c>
      <c r="H350" s="71">
        <v>9.279</v>
      </c>
      <c r="I350" s="69">
        <f t="shared" si="209"/>
        <v>9.279</v>
      </c>
      <c r="J350" s="71">
        <v>5.04</v>
      </c>
      <c r="K350" s="69">
        <f t="shared" si="210"/>
        <v>6.78</v>
      </c>
      <c r="L350" s="69">
        <f t="shared" si="211"/>
        <v>7.2323699999999995</v>
      </c>
      <c r="M350" s="69">
        <v>49</v>
      </c>
      <c r="N350" s="71">
        <f t="shared" si="212"/>
        <v>2.4989999999999997</v>
      </c>
      <c r="O350" s="69">
        <v>40.13</v>
      </c>
      <c r="P350" s="69">
        <f t="shared" si="213"/>
        <v>2.04663</v>
      </c>
      <c r="Q350" s="26">
        <f t="shared" si="214"/>
        <v>157.5</v>
      </c>
      <c r="R350" s="26">
        <f t="shared" si="215"/>
        <v>211.875</v>
      </c>
      <c r="S350" s="26">
        <f t="shared" si="216"/>
        <v>226.0115625</v>
      </c>
      <c r="T350" s="69">
        <f t="shared" si="217"/>
        <v>2.1923699999999995</v>
      </c>
      <c r="U350" s="69">
        <f t="shared" si="218"/>
        <v>0.4523699999999997</v>
      </c>
      <c r="V350" s="181">
        <f t="shared" si="219"/>
        <v>-8.869999999999997</v>
      </c>
    </row>
    <row r="351" spans="1:22" ht="12.75">
      <c r="A351" s="281"/>
      <c r="B351" s="140">
        <v>125</v>
      </c>
      <c r="C351" s="17" t="s">
        <v>320</v>
      </c>
      <c r="D351" s="72">
        <v>9</v>
      </c>
      <c r="E351" s="72" t="s">
        <v>105</v>
      </c>
      <c r="F351" s="69">
        <v>679.32</v>
      </c>
      <c r="G351" s="69">
        <v>519.08</v>
      </c>
      <c r="H351" s="71">
        <v>4.377</v>
      </c>
      <c r="I351" s="69">
        <f t="shared" si="209"/>
        <v>4.377</v>
      </c>
      <c r="J351" s="71">
        <v>1.841</v>
      </c>
      <c r="K351" s="69">
        <f t="shared" si="210"/>
        <v>3.561</v>
      </c>
      <c r="L351" s="69">
        <f t="shared" si="211"/>
        <v>3.969</v>
      </c>
      <c r="M351" s="69">
        <v>16</v>
      </c>
      <c r="N351" s="71">
        <f t="shared" si="212"/>
        <v>0.816</v>
      </c>
      <c r="O351" s="69">
        <v>8</v>
      </c>
      <c r="P351" s="69">
        <f t="shared" si="213"/>
        <v>0.408</v>
      </c>
      <c r="Q351" s="26">
        <f t="shared" si="214"/>
        <v>204.55555555555554</v>
      </c>
      <c r="R351" s="26">
        <f t="shared" si="215"/>
        <v>395.6666666666667</v>
      </c>
      <c r="S351" s="26">
        <f t="shared" si="216"/>
        <v>441</v>
      </c>
      <c r="T351" s="69">
        <f t="shared" si="217"/>
        <v>2.128</v>
      </c>
      <c r="U351" s="69">
        <f t="shared" si="218"/>
        <v>0.408</v>
      </c>
      <c r="V351" s="181">
        <f t="shared" si="219"/>
        <v>-8</v>
      </c>
    </row>
    <row r="352" spans="1:22" ht="12.75">
      <c r="A352" s="281"/>
      <c r="B352" s="140">
        <v>126</v>
      </c>
      <c r="C352" s="17" t="s">
        <v>321</v>
      </c>
      <c r="D352" s="72">
        <v>18</v>
      </c>
      <c r="E352" s="72" t="s">
        <v>105</v>
      </c>
      <c r="F352" s="69">
        <v>1002</v>
      </c>
      <c r="G352" s="69">
        <v>1002</v>
      </c>
      <c r="H352" s="71">
        <v>7.003</v>
      </c>
      <c r="I352" s="69">
        <f t="shared" si="209"/>
        <v>7.003</v>
      </c>
      <c r="J352" s="71">
        <v>2.88</v>
      </c>
      <c r="K352" s="69">
        <f t="shared" si="210"/>
        <v>5.167</v>
      </c>
      <c r="L352" s="69">
        <f t="shared" si="211"/>
        <v>5.56174</v>
      </c>
      <c r="M352" s="69">
        <v>36</v>
      </c>
      <c r="N352" s="71">
        <f t="shared" si="212"/>
        <v>1.8359999999999999</v>
      </c>
      <c r="O352" s="69">
        <v>28.26</v>
      </c>
      <c r="P352" s="69">
        <f t="shared" si="213"/>
        <v>1.44126</v>
      </c>
      <c r="Q352" s="26">
        <f t="shared" si="214"/>
        <v>160</v>
      </c>
      <c r="R352" s="26">
        <f t="shared" si="215"/>
        <v>287.05555555555554</v>
      </c>
      <c r="S352" s="26">
        <f t="shared" si="216"/>
        <v>308.9855555555556</v>
      </c>
      <c r="T352" s="69">
        <f t="shared" si="217"/>
        <v>2.6817400000000005</v>
      </c>
      <c r="U352" s="69">
        <f t="shared" si="218"/>
        <v>0.39473999999999987</v>
      </c>
      <c r="V352" s="181">
        <f t="shared" si="219"/>
        <v>-7.739999999999998</v>
      </c>
    </row>
    <row r="353" spans="1:22" ht="12.75">
      <c r="A353" s="281"/>
      <c r="B353" s="140">
        <v>127</v>
      </c>
      <c r="C353" s="17" t="s">
        <v>322</v>
      </c>
      <c r="D353" s="72">
        <v>40</v>
      </c>
      <c r="E353" s="72" t="s">
        <v>105</v>
      </c>
      <c r="F353" s="69">
        <v>2266.94</v>
      </c>
      <c r="G353" s="69">
        <v>2232.82</v>
      </c>
      <c r="H353" s="71">
        <v>11.25</v>
      </c>
      <c r="I353" s="69">
        <f t="shared" si="209"/>
        <v>11.25</v>
      </c>
      <c r="J353" s="71">
        <v>6.06</v>
      </c>
      <c r="K353" s="69">
        <f t="shared" si="210"/>
        <v>8.445</v>
      </c>
      <c r="L353" s="69">
        <f t="shared" si="211"/>
        <v>9.12432</v>
      </c>
      <c r="M353" s="69">
        <v>55</v>
      </c>
      <c r="N353" s="71">
        <f t="shared" si="212"/>
        <v>2.8049999999999997</v>
      </c>
      <c r="O353" s="69">
        <v>41.68</v>
      </c>
      <c r="P353" s="69">
        <f t="shared" si="213"/>
        <v>2.12568</v>
      </c>
      <c r="Q353" s="26">
        <f t="shared" si="214"/>
        <v>151.5</v>
      </c>
      <c r="R353" s="26">
        <f t="shared" si="215"/>
        <v>211.125</v>
      </c>
      <c r="S353" s="26">
        <f t="shared" si="216"/>
        <v>228.10800000000003</v>
      </c>
      <c r="T353" s="69">
        <f t="shared" si="217"/>
        <v>3.0643200000000013</v>
      </c>
      <c r="U353" s="69">
        <f t="shared" si="218"/>
        <v>0.6793199999999997</v>
      </c>
      <c r="V353" s="181">
        <f t="shared" si="219"/>
        <v>-13.32</v>
      </c>
    </row>
    <row r="354" spans="1:22" ht="12.75">
      <c r="A354" s="281"/>
      <c r="B354" s="140">
        <v>128</v>
      </c>
      <c r="C354" s="17" t="s">
        <v>168</v>
      </c>
      <c r="D354" s="72">
        <v>40</v>
      </c>
      <c r="E354" s="72" t="s">
        <v>105</v>
      </c>
      <c r="F354" s="69">
        <v>2248.6</v>
      </c>
      <c r="G354" s="69">
        <v>2248.6</v>
      </c>
      <c r="H354" s="71">
        <v>12.88</v>
      </c>
      <c r="I354" s="69">
        <f t="shared" si="209"/>
        <v>12.88</v>
      </c>
      <c r="J354" s="71">
        <v>6.4</v>
      </c>
      <c r="K354" s="69">
        <f t="shared" si="210"/>
        <v>9.157</v>
      </c>
      <c r="L354" s="69">
        <f t="shared" si="211"/>
        <v>10.316740000000001</v>
      </c>
      <c r="M354" s="69">
        <v>73</v>
      </c>
      <c r="N354" s="71">
        <f t="shared" si="212"/>
        <v>3.723</v>
      </c>
      <c r="O354" s="69">
        <v>50.26</v>
      </c>
      <c r="P354" s="69">
        <f t="shared" si="213"/>
        <v>2.5632599999999996</v>
      </c>
      <c r="Q354" s="26">
        <f t="shared" si="214"/>
        <v>160</v>
      </c>
      <c r="R354" s="26">
        <f t="shared" si="215"/>
        <v>228.925</v>
      </c>
      <c r="S354" s="26">
        <f t="shared" si="216"/>
        <v>257.91850000000005</v>
      </c>
      <c r="T354" s="69">
        <f t="shared" si="217"/>
        <v>3.9167400000000008</v>
      </c>
      <c r="U354" s="69">
        <f t="shared" si="218"/>
        <v>1.1597400000000002</v>
      </c>
      <c r="V354" s="181">
        <f t="shared" si="219"/>
        <v>-22.740000000000002</v>
      </c>
    </row>
    <row r="355" spans="1:22" ht="12.75">
      <c r="A355" s="281"/>
      <c r="B355" s="140">
        <v>129</v>
      </c>
      <c r="C355" s="17" t="s">
        <v>323</v>
      </c>
      <c r="D355" s="72">
        <v>55</v>
      </c>
      <c r="E355" s="72" t="s">
        <v>105</v>
      </c>
      <c r="F355" s="69">
        <v>2487.17</v>
      </c>
      <c r="G355" s="69">
        <v>2417.2</v>
      </c>
      <c r="H355" s="71">
        <v>15.489</v>
      </c>
      <c r="I355" s="69">
        <f t="shared" si="209"/>
        <v>15.489</v>
      </c>
      <c r="J355" s="71">
        <v>7.434</v>
      </c>
      <c r="K355" s="69">
        <f t="shared" si="210"/>
        <v>10.848</v>
      </c>
      <c r="L355" s="69">
        <f t="shared" si="211"/>
        <v>11.696640000000002</v>
      </c>
      <c r="M355" s="69">
        <v>91</v>
      </c>
      <c r="N355" s="71">
        <f t="shared" si="212"/>
        <v>4.641</v>
      </c>
      <c r="O355" s="69">
        <v>74.36</v>
      </c>
      <c r="P355" s="69">
        <f t="shared" si="213"/>
        <v>3.7923599999999995</v>
      </c>
      <c r="Q355" s="26">
        <f t="shared" si="214"/>
        <v>135.16363636363636</v>
      </c>
      <c r="R355" s="26">
        <f t="shared" si="215"/>
        <v>197.23636363636365</v>
      </c>
      <c r="S355" s="26">
        <f t="shared" si="216"/>
        <v>212.66618181818188</v>
      </c>
      <c r="T355" s="69">
        <f t="shared" si="217"/>
        <v>4.262640000000002</v>
      </c>
      <c r="U355" s="69">
        <f t="shared" si="218"/>
        <v>0.8486400000000005</v>
      </c>
      <c r="V355" s="181">
        <f t="shared" si="219"/>
        <v>-16.64</v>
      </c>
    </row>
    <row r="356" spans="1:22" ht="12.75">
      <c r="A356" s="281"/>
      <c r="B356" s="140">
        <v>130</v>
      </c>
      <c r="C356" s="17" t="s">
        <v>324</v>
      </c>
      <c r="D356" s="72">
        <v>40</v>
      </c>
      <c r="E356" s="72" t="s">
        <v>105</v>
      </c>
      <c r="F356" s="69">
        <v>2192.15</v>
      </c>
      <c r="G356" s="69">
        <v>2192.15</v>
      </c>
      <c r="H356" s="71">
        <v>14</v>
      </c>
      <c r="I356" s="69">
        <f t="shared" si="209"/>
        <v>14</v>
      </c>
      <c r="J356" s="71">
        <v>6.32</v>
      </c>
      <c r="K356" s="69">
        <f t="shared" si="210"/>
        <v>10.583</v>
      </c>
      <c r="L356" s="69">
        <f t="shared" si="211"/>
        <v>10.889</v>
      </c>
      <c r="M356" s="69">
        <v>67</v>
      </c>
      <c r="N356" s="71">
        <f t="shared" si="212"/>
        <v>3.417</v>
      </c>
      <c r="O356" s="69">
        <v>61</v>
      </c>
      <c r="P356" s="69">
        <f t="shared" si="213"/>
        <v>3.1109999999999998</v>
      </c>
      <c r="Q356" s="26">
        <f t="shared" si="214"/>
        <v>158</v>
      </c>
      <c r="R356" s="26">
        <f t="shared" si="215"/>
        <v>264.575</v>
      </c>
      <c r="S356" s="26">
        <f t="shared" si="216"/>
        <v>272.225</v>
      </c>
      <c r="T356" s="69">
        <f t="shared" si="217"/>
        <v>4.568999999999999</v>
      </c>
      <c r="U356" s="69">
        <f t="shared" si="218"/>
        <v>0.30600000000000005</v>
      </c>
      <c r="V356" s="181">
        <f t="shared" si="219"/>
        <v>-6</v>
      </c>
    </row>
    <row r="357" spans="1:22" ht="12.75">
      <c r="A357" s="281"/>
      <c r="B357" s="140">
        <v>131</v>
      </c>
      <c r="C357" s="17" t="s">
        <v>325</v>
      </c>
      <c r="D357" s="72">
        <v>50</v>
      </c>
      <c r="E357" s="72" t="s">
        <v>105</v>
      </c>
      <c r="F357" s="69">
        <v>1938.86</v>
      </c>
      <c r="G357" s="69">
        <v>1938.86</v>
      </c>
      <c r="H357" s="71">
        <v>16.177</v>
      </c>
      <c r="I357" s="69">
        <f t="shared" si="209"/>
        <v>16.177</v>
      </c>
      <c r="J357" s="71">
        <v>7.671</v>
      </c>
      <c r="K357" s="69">
        <f t="shared" si="210"/>
        <v>12.913</v>
      </c>
      <c r="L357" s="69">
        <f t="shared" si="211"/>
        <v>13.015</v>
      </c>
      <c r="M357" s="69">
        <v>64</v>
      </c>
      <c r="N357" s="71">
        <f t="shared" si="212"/>
        <v>3.264</v>
      </c>
      <c r="O357" s="69">
        <v>62</v>
      </c>
      <c r="P357" s="69">
        <f t="shared" si="213"/>
        <v>3.162</v>
      </c>
      <c r="Q357" s="26">
        <f t="shared" si="214"/>
        <v>153.42</v>
      </c>
      <c r="R357" s="26">
        <f t="shared" si="215"/>
        <v>258.26</v>
      </c>
      <c r="S357" s="26">
        <f t="shared" si="216"/>
        <v>260.3</v>
      </c>
      <c r="T357" s="69">
        <f t="shared" si="217"/>
        <v>5.344</v>
      </c>
      <c r="U357" s="69">
        <f t="shared" si="218"/>
        <v>0.10199999999999987</v>
      </c>
      <c r="V357" s="181">
        <f t="shared" si="219"/>
        <v>-2</v>
      </c>
    </row>
    <row r="358" spans="1:22" ht="12.75">
      <c r="A358" s="281"/>
      <c r="B358" s="140">
        <v>132</v>
      </c>
      <c r="C358" s="21" t="s">
        <v>174</v>
      </c>
      <c r="D358" s="72">
        <v>37</v>
      </c>
      <c r="E358" s="72">
        <v>1986</v>
      </c>
      <c r="F358" s="72">
        <v>2297.1</v>
      </c>
      <c r="G358" s="72">
        <v>2297.1</v>
      </c>
      <c r="H358" s="69">
        <v>10.508</v>
      </c>
      <c r="I358" s="69">
        <f t="shared" si="209"/>
        <v>10.508</v>
      </c>
      <c r="J358" s="94">
        <v>5.92</v>
      </c>
      <c r="K358" s="69">
        <f t="shared" si="210"/>
        <v>7.090999999999999</v>
      </c>
      <c r="L358" s="69">
        <f t="shared" si="211"/>
        <v>7.4479999999999995</v>
      </c>
      <c r="M358" s="70">
        <v>67</v>
      </c>
      <c r="N358" s="71">
        <f t="shared" si="212"/>
        <v>3.417</v>
      </c>
      <c r="O358" s="26">
        <v>60</v>
      </c>
      <c r="P358" s="69">
        <f t="shared" si="213"/>
        <v>3.0599999999999996</v>
      </c>
      <c r="Q358" s="26">
        <f t="shared" si="214"/>
        <v>160</v>
      </c>
      <c r="R358" s="26">
        <f t="shared" si="215"/>
        <v>191.64864864864862</v>
      </c>
      <c r="S358" s="26">
        <f t="shared" si="216"/>
        <v>201.29729729729726</v>
      </c>
      <c r="T358" s="69">
        <f t="shared" si="217"/>
        <v>1.5279999999999996</v>
      </c>
      <c r="U358" s="69">
        <f t="shared" si="218"/>
        <v>0.3570000000000002</v>
      </c>
      <c r="V358" s="181">
        <f t="shared" si="219"/>
        <v>-7</v>
      </c>
    </row>
    <row r="359" spans="1:22" ht="12.75">
      <c r="A359" s="281"/>
      <c r="B359" s="140">
        <v>133</v>
      </c>
      <c r="C359" s="21" t="s">
        <v>326</v>
      </c>
      <c r="D359" s="72">
        <v>8</v>
      </c>
      <c r="E359" s="72">
        <v>1959</v>
      </c>
      <c r="F359" s="72">
        <v>359.86</v>
      </c>
      <c r="G359" s="72">
        <v>359.86</v>
      </c>
      <c r="H359" s="71">
        <v>2.832</v>
      </c>
      <c r="I359" s="69">
        <f t="shared" si="209"/>
        <v>2.832</v>
      </c>
      <c r="J359" s="69">
        <v>1.28</v>
      </c>
      <c r="K359" s="69">
        <f t="shared" si="210"/>
        <v>2.2199999999999998</v>
      </c>
      <c r="L359" s="69">
        <f t="shared" si="211"/>
        <v>2.3729999999999998</v>
      </c>
      <c r="M359" s="26">
        <v>12</v>
      </c>
      <c r="N359" s="71">
        <f t="shared" si="212"/>
        <v>0.612</v>
      </c>
      <c r="O359" s="26">
        <v>9</v>
      </c>
      <c r="P359" s="69">
        <f t="shared" si="213"/>
        <v>0.45899999999999996</v>
      </c>
      <c r="Q359" s="26">
        <f t="shared" si="214"/>
        <v>160</v>
      </c>
      <c r="R359" s="26">
        <f t="shared" si="215"/>
        <v>277.49999999999994</v>
      </c>
      <c r="S359" s="26">
        <f t="shared" si="216"/>
        <v>296.625</v>
      </c>
      <c r="T359" s="69">
        <f t="shared" si="217"/>
        <v>1.0929999999999997</v>
      </c>
      <c r="U359" s="69">
        <f t="shared" si="218"/>
        <v>0.15300000000000002</v>
      </c>
      <c r="V359" s="181">
        <f t="shared" si="219"/>
        <v>-3</v>
      </c>
    </row>
    <row r="360" spans="1:22" ht="12.75">
      <c r="A360" s="281"/>
      <c r="B360" s="140">
        <v>134</v>
      </c>
      <c r="C360" s="21" t="s">
        <v>336</v>
      </c>
      <c r="D360" s="72">
        <v>6</v>
      </c>
      <c r="E360" s="72" t="s">
        <v>331</v>
      </c>
      <c r="F360" s="72">
        <v>252.51</v>
      </c>
      <c r="G360" s="72">
        <v>252.51</v>
      </c>
      <c r="H360" s="71">
        <v>1.082</v>
      </c>
      <c r="I360" s="71">
        <f t="shared" si="209"/>
        <v>1.082</v>
      </c>
      <c r="J360" s="69">
        <v>0.44</v>
      </c>
      <c r="K360" s="69">
        <f t="shared" si="210"/>
        <v>0.8270000000000001</v>
      </c>
      <c r="L360" s="69">
        <f t="shared" si="211"/>
        <v>0.7250000000000001</v>
      </c>
      <c r="M360" s="69">
        <v>5</v>
      </c>
      <c r="N360" s="71">
        <f t="shared" si="212"/>
        <v>0.255</v>
      </c>
      <c r="O360" s="69">
        <v>7</v>
      </c>
      <c r="P360" s="71">
        <f t="shared" si="213"/>
        <v>0.357</v>
      </c>
      <c r="Q360" s="71">
        <v>73.643</v>
      </c>
      <c r="R360" s="69">
        <f t="shared" si="215"/>
        <v>137.83333333333334</v>
      </c>
      <c r="S360" s="69">
        <f t="shared" si="216"/>
        <v>120.83333333333336</v>
      </c>
      <c r="T360" s="69">
        <f t="shared" si="217"/>
        <v>0.2850000000000001</v>
      </c>
      <c r="U360" s="69">
        <f t="shared" si="218"/>
        <v>-0.10199999999999998</v>
      </c>
      <c r="V360" s="181">
        <f t="shared" si="219"/>
        <v>2</v>
      </c>
    </row>
    <row r="361" spans="1:22" ht="12.75">
      <c r="A361" s="281"/>
      <c r="B361" s="140">
        <v>135</v>
      </c>
      <c r="C361" s="21" t="s">
        <v>333</v>
      </c>
      <c r="D361" s="72">
        <v>8</v>
      </c>
      <c r="E361" s="72">
        <v>1961</v>
      </c>
      <c r="F361" s="72">
        <v>357</v>
      </c>
      <c r="G361" s="72">
        <v>357</v>
      </c>
      <c r="H361" s="71">
        <v>1.353</v>
      </c>
      <c r="I361" s="71">
        <f t="shared" si="209"/>
        <v>1.353</v>
      </c>
      <c r="J361" s="69">
        <v>0.59</v>
      </c>
      <c r="K361" s="69">
        <f t="shared" si="210"/>
        <v>0.792</v>
      </c>
      <c r="L361" s="69">
        <f t="shared" si="211"/>
        <v>0.537</v>
      </c>
      <c r="M361" s="69">
        <v>11</v>
      </c>
      <c r="N361" s="71">
        <f t="shared" si="212"/>
        <v>0.5609999999999999</v>
      </c>
      <c r="O361" s="69">
        <v>16</v>
      </c>
      <c r="P361" s="71">
        <f t="shared" si="213"/>
        <v>0.816</v>
      </c>
      <c r="Q361" s="71">
        <v>73.643</v>
      </c>
      <c r="R361" s="69">
        <f t="shared" si="215"/>
        <v>99</v>
      </c>
      <c r="S361" s="69">
        <f t="shared" si="216"/>
        <v>67.125</v>
      </c>
      <c r="T361" s="69">
        <f t="shared" si="217"/>
        <v>-0.052999999999999936</v>
      </c>
      <c r="U361" s="69">
        <f t="shared" si="218"/>
        <v>-0.255</v>
      </c>
      <c r="V361" s="181">
        <f t="shared" si="219"/>
        <v>5</v>
      </c>
    </row>
    <row r="362" spans="1:22" ht="12.75">
      <c r="A362" s="281"/>
      <c r="B362" s="140">
        <v>136</v>
      </c>
      <c r="C362" s="146" t="s">
        <v>361</v>
      </c>
      <c r="D362" s="72">
        <v>9</v>
      </c>
      <c r="E362" s="72">
        <v>1936</v>
      </c>
      <c r="F362" s="72">
        <v>825.51</v>
      </c>
      <c r="G362" s="72">
        <v>597.02</v>
      </c>
      <c r="H362" s="71">
        <v>2.395</v>
      </c>
      <c r="I362" s="71">
        <f t="shared" si="209"/>
        <v>2.395</v>
      </c>
      <c r="J362" s="71">
        <v>1.44</v>
      </c>
      <c r="K362" s="71">
        <f t="shared" si="210"/>
        <v>1.834</v>
      </c>
      <c r="L362" s="71">
        <f t="shared" si="211"/>
        <v>1.9921</v>
      </c>
      <c r="M362" s="26">
        <v>11</v>
      </c>
      <c r="N362" s="71">
        <f t="shared" si="212"/>
        <v>0.5609999999999999</v>
      </c>
      <c r="O362" s="69">
        <v>7.9</v>
      </c>
      <c r="P362" s="71">
        <f t="shared" si="213"/>
        <v>0.4029</v>
      </c>
      <c r="Q362" s="69">
        <f aca="true" t="shared" si="220" ref="Q362:Q371">J362*1000/D362</f>
        <v>160</v>
      </c>
      <c r="R362" s="69">
        <f t="shared" si="215"/>
        <v>203.77777777777777</v>
      </c>
      <c r="S362" s="69">
        <f t="shared" si="216"/>
        <v>221.34444444444443</v>
      </c>
      <c r="T362" s="71">
        <f t="shared" si="217"/>
        <v>0.5521</v>
      </c>
      <c r="U362" s="71">
        <f t="shared" si="218"/>
        <v>0.15809999999999996</v>
      </c>
      <c r="V362" s="181">
        <f t="shared" si="219"/>
        <v>-3.0999999999999996</v>
      </c>
    </row>
    <row r="363" spans="1:22" ht="12.75">
      <c r="A363" s="281"/>
      <c r="B363" s="140">
        <v>137</v>
      </c>
      <c r="C363" s="146" t="s">
        <v>179</v>
      </c>
      <c r="D363" s="72">
        <v>38</v>
      </c>
      <c r="E363" s="72">
        <v>1978</v>
      </c>
      <c r="F363" s="72">
        <v>2346.87</v>
      </c>
      <c r="G363" s="72">
        <v>2098.19</v>
      </c>
      <c r="H363" s="71">
        <v>11.74</v>
      </c>
      <c r="I363" s="71">
        <f t="shared" si="209"/>
        <v>11.74</v>
      </c>
      <c r="J363" s="71">
        <v>6.08</v>
      </c>
      <c r="K363" s="71">
        <f t="shared" si="210"/>
        <v>8.068000000000001</v>
      </c>
      <c r="L363" s="71">
        <f t="shared" si="211"/>
        <v>8.10421</v>
      </c>
      <c r="M363" s="26">
        <v>72</v>
      </c>
      <c r="N363" s="71">
        <f t="shared" si="212"/>
        <v>3.6719999999999997</v>
      </c>
      <c r="O363" s="69">
        <v>71.29</v>
      </c>
      <c r="P363" s="71">
        <f t="shared" si="213"/>
        <v>3.63579</v>
      </c>
      <c r="Q363" s="69">
        <f t="shared" si="220"/>
        <v>160</v>
      </c>
      <c r="R363" s="69">
        <f t="shared" si="215"/>
        <v>212.31578947368425</v>
      </c>
      <c r="S363" s="69">
        <f t="shared" si="216"/>
        <v>213.26868421052632</v>
      </c>
      <c r="T363" s="71">
        <f t="shared" si="217"/>
        <v>2.02421</v>
      </c>
      <c r="U363" s="71">
        <f t="shared" si="218"/>
        <v>0.03620999999999963</v>
      </c>
      <c r="V363" s="181">
        <f t="shared" si="219"/>
        <v>-0.7099999999999937</v>
      </c>
    </row>
    <row r="364" spans="1:22" ht="12.75">
      <c r="A364" s="281"/>
      <c r="B364" s="140">
        <v>138</v>
      </c>
      <c r="C364" s="146" t="s">
        <v>180</v>
      </c>
      <c r="D364" s="72">
        <v>20</v>
      </c>
      <c r="E364" s="72">
        <v>1975</v>
      </c>
      <c r="F364" s="69">
        <v>1054.03</v>
      </c>
      <c r="G364" s="69">
        <v>2054.03</v>
      </c>
      <c r="H364" s="71">
        <v>6.271</v>
      </c>
      <c r="I364" s="71">
        <f t="shared" si="209"/>
        <v>6.271</v>
      </c>
      <c r="J364" s="71">
        <v>3.2</v>
      </c>
      <c r="K364" s="71">
        <f t="shared" si="210"/>
        <v>4.384</v>
      </c>
      <c r="L364" s="71">
        <f t="shared" si="211"/>
        <v>4.73335</v>
      </c>
      <c r="M364" s="26">
        <v>37</v>
      </c>
      <c r="N364" s="71">
        <f t="shared" si="212"/>
        <v>1.8869999999999998</v>
      </c>
      <c r="O364" s="69">
        <v>30.15</v>
      </c>
      <c r="P364" s="71">
        <f t="shared" si="213"/>
        <v>1.5376499999999997</v>
      </c>
      <c r="Q364" s="69">
        <f t="shared" si="220"/>
        <v>160</v>
      </c>
      <c r="R364" s="69">
        <f t="shared" si="215"/>
        <v>219.2</v>
      </c>
      <c r="S364" s="69">
        <f t="shared" si="216"/>
        <v>236.66749999999996</v>
      </c>
      <c r="T364" s="71">
        <f t="shared" si="217"/>
        <v>1.5333499999999995</v>
      </c>
      <c r="U364" s="71">
        <f t="shared" si="218"/>
        <v>0.34935000000000005</v>
      </c>
      <c r="V364" s="181">
        <f t="shared" si="219"/>
        <v>-6.850000000000001</v>
      </c>
    </row>
    <row r="365" spans="1:22" ht="12.75">
      <c r="A365" s="281"/>
      <c r="B365" s="140">
        <v>139</v>
      </c>
      <c r="C365" s="146" t="s">
        <v>360</v>
      </c>
      <c r="D365" s="72">
        <v>7</v>
      </c>
      <c r="E365" s="72">
        <v>1928</v>
      </c>
      <c r="F365" s="69">
        <v>666.04</v>
      </c>
      <c r="G365" s="69">
        <v>264.77</v>
      </c>
      <c r="H365" s="71">
        <v>2.659</v>
      </c>
      <c r="I365" s="71">
        <f t="shared" si="209"/>
        <v>2.659</v>
      </c>
      <c r="J365" s="71">
        <v>1.12</v>
      </c>
      <c r="K365" s="71">
        <f t="shared" si="210"/>
        <v>1.6389999999999998</v>
      </c>
      <c r="L365" s="71">
        <f t="shared" si="211"/>
        <v>2.0469999999999997</v>
      </c>
      <c r="M365" s="26">
        <v>20</v>
      </c>
      <c r="N365" s="71">
        <f t="shared" si="212"/>
        <v>1.02</v>
      </c>
      <c r="O365" s="69">
        <v>12</v>
      </c>
      <c r="P365" s="71">
        <f t="shared" si="213"/>
        <v>0.612</v>
      </c>
      <c r="Q365" s="69">
        <f t="shared" si="220"/>
        <v>160</v>
      </c>
      <c r="R365" s="69">
        <f t="shared" si="215"/>
        <v>234.1428571428571</v>
      </c>
      <c r="S365" s="69">
        <f t="shared" si="216"/>
        <v>292.4285714285714</v>
      </c>
      <c r="T365" s="71">
        <f t="shared" si="217"/>
        <v>0.9269999999999996</v>
      </c>
      <c r="U365" s="71">
        <f t="shared" si="218"/>
        <v>0.40800000000000003</v>
      </c>
      <c r="V365" s="181">
        <f t="shared" si="219"/>
        <v>-8</v>
      </c>
    </row>
    <row r="366" spans="1:22" ht="12.75">
      <c r="A366" s="281"/>
      <c r="B366" s="140">
        <v>140</v>
      </c>
      <c r="C366" s="146" t="s">
        <v>359</v>
      </c>
      <c r="D366" s="72">
        <v>7</v>
      </c>
      <c r="E366" s="72">
        <v>1937</v>
      </c>
      <c r="F366" s="69">
        <v>542.48</v>
      </c>
      <c r="G366" s="69">
        <v>375.46</v>
      </c>
      <c r="H366" s="71">
        <v>2.4</v>
      </c>
      <c r="I366" s="71">
        <f t="shared" si="209"/>
        <v>2.4</v>
      </c>
      <c r="J366" s="71">
        <v>1.12</v>
      </c>
      <c r="K366" s="71">
        <f t="shared" si="210"/>
        <v>1.686</v>
      </c>
      <c r="L366" s="71">
        <f t="shared" si="211"/>
        <v>1.89</v>
      </c>
      <c r="M366" s="26">
        <v>14</v>
      </c>
      <c r="N366" s="71">
        <f t="shared" si="212"/>
        <v>0.714</v>
      </c>
      <c r="O366" s="69">
        <v>10</v>
      </c>
      <c r="P366" s="71">
        <f t="shared" si="213"/>
        <v>0.51</v>
      </c>
      <c r="Q366" s="69">
        <f t="shared" si="220"/>
        <v>160</v>
      </c>
      <c r="R366" s="69">
        <f t="shared" si="215"/>
        <v>240.85714285714286</v>
      </c>
      <c r="S366" s="69">
        <f t="shared" si="216"/>
        <v>270</v>
      </c>
      <c r="T366" s="71">
        <f t="shared" si="217"/>
        <v>0.7699999999999998</v>
      </c>
      <c r="U366" s="71">
        <f t="shared" si="218"/>
        <v>0.20399999999999996</v>
      </c>
      <c r="V366" s="181">
        <f t="shared" si="219"/>
        <v>-4</v>
      </c>
    </row>
    <row r="367" spans="1:22" ht="12.75">
      <c r="A367" s="281"/>
      <c r="B367" s="140">
        <v>141</v>
      </c>
      <c r="C367" s="146" t="s">
        <v>358</v>
      </c>
      <c r="D367" s="72">
        <v>28</v>
      </c>
      <c r="E367" s="72">
        <v>1989</v>
      </c>
      <c r="F367" s="72">
        <v>1642.34</v>
      </c>
      <c r="G367" s="72">
        <v>1642.34</v>
      </c>
      <c r="H367" s="71">
        <v>10.536</v>
      </c>
      <c r="I367" s="71">
        <f t="shared" si="209"/>
        <v>10.536</v>
      </c>
      <c r="J367" s="71">
        <v>4.48</v>
      </c>
      <c r="K367" s="71">
        <f t="shared" si="210"/>
        <v>6.915</v>
      </c>
      <c r="L367" s="71">
        <f t="shared" si="211"/>
        <v>7.9737599999999995</v>
      </c>
      <c r="M367" s="26">
        <v>71</v>
      </c>
      <c r="N367" s="71">
        <f t="shared" si="212"/>
        <v>3.6209999999999996</v>
      </c>
      <c r="O367" s="69">
        <v>50.24</v>
      </c>
      <c r="P367" s="71">
        <f t="shared" si="213"/>
        <v>2.56224</v>
      </c>
      <c r="Q367" s="69">
        <f t="shared" si="220"/>
        <v>160</v>
      </c>
      <c r="R367" s="69">
        <f t="shared" si="215"/>
        <v>246.96428571428572</v>
      </c>
      <c r="S367" s="69">
        <f t="shared" si="216"/>
        <v>284.77714285714285</v>
      </c>
      <c r="T367" s="71">
        <f t="shared" si="217"/>
        <v>3.493759999999999</v>
      </c>
      <c r="U367" s="71">
        <f t="shared" si="218"/>
        <v>1.0587599999999995</v>
      </c>
      <c r="V367" s="181">
        <f t="shared" si="219"/>
        <v>-20.759999999999998</v>
      </c>
    </row>
    <row r="368" spans="1:22" ht="12.75">
      <c r="A368" s="281"/>
      <c r="B368" s="140">
        <v>142</v>
      </c>
      <c r="C368" s="29" t="s">
        <v>181</v>
      </c>
      <c r="D368" s="72">
        <v>25</v>
      </c>
      <c r="E368" s="72">
        <v>1986</v>
      </c>
      <c r="F368" s="72">
        <v>1551.45</v>
      </c>
      <c r="G368" s="72">
        <v>1425.32</v>
      </c>
      <c r="H368" s="71">
        <v>9</v>
      </c>
      <c r="I368" s="71">
        <f t="shared" si="209"/>
        <v>9</v>
      </c>
      <c r="J368" s="71">
        <v>4</v>
      </c>
      <c r="K368" s="71">
        <f t="shared" si="210"/>
        <v>6.195</v>
      </c>
      <c r="L368" s="71">
        <f t="shared" si="211"/>
        <v>6.24396</v>
      </c>
      <c r="M368" s="26">
        <v>55</v>
      </c>
      <c r="N368" s="71">
        <f t="shared" si="212"/>
        <v>2.8049999999999997</v>
      </c>
      <c r="O368" s="69">
        <v>54.04</v>
      </c>
      <c r="P368" s="71">
        <f t="shared" si="213"/>
        <v>2.7560399999999996</v>
      </c>
      <c r="Q368" s="69">
        <f t="shared" si="220"/>
        <v>160</v>
      </c>
      <c r="R368" s="69">
        <f t="shared" si="215"/>
        <v>247.8</v>
      </c>
      <c r="S368" s="69">
        <f t="shared" si="216"/>
        <v>249.7584</v>
      </c>
      <c r="T368" s="71">
        <f t="shared" si="217"/>
        <v>2.2439600000000004</v>
      </c>
      <c r="U368" s="71">
        <f t="shared" si="218"/>
        <v>0.048960000000000115</v>
      </c>
      <c r="V368" s="181">
        <f t="shared" si="219"/>
        <v>-0.9600000000000009</v>
      </c>
    </row>
    <row r="369" spans="1:22" ht="12.75">
      <c r="A369" s="281"/>
      <c r="B369" s="140">
        <v>143</v>
      </c>
      <c r="C369" s="146" t="s">
        <v>357</v>
      </c>
      <c r="D369" s="72">
        <v>29</v>
      </c>
      <c r="E369" s="72">
        <v>1957</v>
      </c>
      <c r="F369" s="69">
        <v>3164.39</v>
      </c>
      <c r="G369" s="69">
        <v>2768.55</v>
      </c>
      <c r="H369" s="71">
        <v>11</v>
      </c>
      <c r="I369" s="71">
        <f t="shared" si="209"/>
        <v>11</v>
      </c>
      <c r="J369" s="71">
        <v>4.64</v>
      </c>
      <c r="K369" s="71">
        <f t="shared" si="210"/>
        <v>7.43</v>
      </c>
      <c r="L369" s="71">
        <f t="shared" si="211"/>
        <v>7.99508</v>
      </c>
      <c r="M369" s="26">
        <v>70</v>
      </c>
      <c r="N369" s="71">
        <f t="shared" si="212"/>
        <v>3.57</v>
      </c>
      <c r="O369" s="69">
        <v>58.92</v>
      </c>
      <c r="P369" s="71">
        <f t="shared" si="213"/>
        <v>3.00492</v>
      </c>
      <c r="Q369" s="69">
        <f t="shared" si="220"/>
        <v>160</v>
      </c>
      <c r="R369" s="69">
        <f t="shared" si="215"/>
        <v>256.2068965517241</v>
      </c>
      <c r="S369" s="69">
        <f t="shared" si="216"/>
        <v>275.69241379310347</v>
      </c>
      <c r="T369" s="71">
        <f t="shared" si="217"/>
        <v>3.35508</v>
      </c>
      <c r="U369" s="71">
        <f t="shared" si="218"/>
        <v>0.56508</v>
      </c>
      <c r="V369" s="181">
        <f t="shared" si="219"/>
        <v>-11.079999999999998</v>
      </c>
    </row>
    <row r="370" spans="1:22" ht="12.75">
      <c r="A370" s="281"/>
      <c r="B370" s="140">
        <v>144</v>
      </c>
      <c r="C370" s="146" t="s">
        <v>356</v>
      </c>
      <c r="D370" s="72">
        <v>12</v>
      </c>
      <c r="E370" s="72">
        <v>1947</v>
      </c>
      <c r="F370" s="69">
        <v>1010.79</v>
      </c>
      <c r="G370" s="69">
        <v>675.69</v>
      </c>
      <c r="H370" s="71">
        <v>4.43</v>
      </c>
      <c r="I370" s="71">
        <f t="shared" si="209"/>
        <v>4.43</v>
      </c>
      <c r="J370" s="71">
        <v>1.92</v>
      </c>
      <c r="K370" s="71">
        <f t="shared" si="210"/>
        <v>3.4099999999999997</v>
      </c>
      <c r="L370" s="71">
        <f t="shared" si="211"/>
        <v>3.55994</v>
      </c>
      <c r="M370" s="26">
        <v>20</v>
      </c>
      <c r="N370" s="71">
        <f t="shared" si="212"/>
        <v>1.02</v>
      </c>
      <c r="O370" s="69">
        <v>17.06</v>
      </c>
      <c r="P370" s="71">
        <f t="shared" si="213"/>
        <v>0.8700599999999998</v>
      </c>
      <c r="Q370" s="69">
        <f t="shared" si="220"/>
        <v>160</v>
      </c>
      <c r="R370" s="69">
        <f t="shared" si="215"/>
        <v>284.16666666666663</v>
      </c>
      <c r="S370" s="69">
        <f t="shared" si="216"/>
        <v>296.6616666666667</v>
      </c>
      <c r="T370" s="71">
        <f t="shared" si="217"/>
        <v>1.6399400000000002</v>
      </c>
      <c r="U370" s="71">
        <f t="shared" si="218"/>
        <v>0.14994000000000018</v>
      </c>
      <c r="V370" s="181">
        <f t="shared" si="219"/>
        <v>-2.9400000000000013</v>
      </c>
    </row>
    <row r="371" spans="1:22" ht="12.75">
      <c r="A371" s="281"/>
      <c r="B371" s="140">
        <v>145</v>
      </c>
      <c r="C371" s="146" t="s">
        <v>355</v>
      </c>
      <c r="D371" s="72">
        <v>5</v>
      </c>
      <c r="E371" s="72">
        <v>1959</v>
      </c>
      <c r="F371" s="69">
        <v>324.56</v>
      </c>
      <c r="G371" s="69">
        <v>324.56</v>
      </c>
      <c r="H371" s="71">
        <v>2.163</v>
      </c>
      <c r="I371" s="71">
        <f t="shared" si="209"/>
        <v>2.163</v>
      </c>
      <c r="J371" s="71">
        <v>0.8</v>
      </c>
      <c r="K371" s="71">
        <f t="shared" si="210"/>
        <v>1.8569999999999998</v>
      </c>
      <c r="L371" s="71">
        <f t="shared" si="211"/>
        <v>1.8569999999999998</v>
      </c>
      <c r="M371" s="26">
        <v>6</v>
      </c>
      <c r="N371" s="71">
        <f t="shared" si="212"/>
        <v>0.306</v>
      </c>
      <c r="O371" s="69">
        <v>6</v>
      </c>
      <c r="P371" s="71">
        <f t="shared" si="213"/>
        <v>0.306</v>
      </c>
      <c r="Q371" s="69">
        <f t="shared" si="220"/>
        <v>160</v>
      </c>
      <c r="R371" s="69">
        <f t="shared" si="215"/>
        <v>371.4</v>
      </c>
      <c r="S371" s="69">
        <f t="shared" si="216"/>
        <v>371.4</v>
      </c>
      <c r="T371" s="71">
        <f t="shared" si="217"/>
        <v>1.0569999999999997</v>
      </c>
      <c r="U371" s="71">
        <f t="shared" si="218"/>
        <v>0</v>
      </c>
      <c r="V371" s="181">
        <f t="shared" si="219"/>
        <v>0</v>
      </c>
    </row>
    <row r="372" spans="1:22" ht="12.75">
      <c r="A372" s="281"/>
      <c r="B372" s="140">
        <v>146</v>
      </c>
      <c r="C372" s="17" t="s">
        <v>410</v>
      </c>
      <c r="D372" s="72">
        <v>38</v>
      </c>
      <c r="E372" s="72">
        <v>1980</v>
      </c>
      <c r="F372" s="69">
        <v>1907.78</v>
      </c>
      <c r="G372" s="69">
        <v>1907.78</v>
      </c>
      <c r="H372" s="69">
        <v>15</v>
      </c>
      <c r="I372" s="69">
        <v>15</v>
      </c>
      <c r="J372" s="69">
        <v>5.77</v>
      </c>
      <c r="K372" s="69">
        <v>8.778</v>
      </c>
      <c r="L372" s="69">
        <v>12.195</v>
      </c>
      <c r="M372" s="26">
        <v>122</v>
      </c>
      <c r="N372" s="71">
        <v>6.2219999999999995</v>
      </c>
      <c r="O372" s="26">
        <v>55</v>
      </c>
      <c r="P372" s="69">
        <v>2.8049999999999997</v>
      </c>
      <c r="Q372" s="26">
        <v>151.8421052631579</v>
      </c>
      <c r="R372" s="26">
        <v>231</v>
      </c>
      <c r="S372" s="26">
        <v>320.92105263157896</v>
      </c>
      <c r="T372" s="69">
        <v>6.425000000000001</v>
      </c>
      <c r="U372" s="69">
        <v>3.417</v>
      </c>
      <c r="V372" s="181">
        <v>-67</v>
      </c>
    </row>
    <row r="373" spans="1:22" ht="12.75">
      <c r="A373" s="282"/>
      <c r="B373" s="140">
        <v>147</v>
      </c>
      <c r="C373" s="17" t="s">
        <v>412</v>
      </c>
      <c r="D373" s="72">
        <v>71</v>
      </c>
      <c r="E373" s="72">
        <v>1977</v>
      </c>
      <c r="F373" s="69">
        <v>3231.2</v>
      </c>
      <c r="G373" s="69">
        <v>3231.2</v>
      </c>
      <c r="H373" s="69">
        <v>20</v>
      </c>
      <c r="I373" s="69">
        <v>20</v>
      </c>
      <c r="J373" s="69">
        <v>11.2</v>
      </c>
      <c r="K373" s="69">
        <v>13.727</v>
      </c>
      <c r="L373" s="69">
        <v>15.257000000000001</v>
      </c>
      <c r="M373" s="26">
        <v>123</v>
      </c>
      <c r="N373" s="71">
        <v>6.273</v>
      </c>
      <c r="O373" s="26">
        <v>93</v>
      </c>
      <c r="P373" s="69">
        <v>4.742999999999999</v>
      </c>
      <c r="Q373" s="26">
        <v>157.74647887323943</v>
      </c>
      <c r="R373" s="26">
        <v>193.33802816901408</v>
      </c>
      <c r="S373" s="26">
        <v>214.887323943662</v>
      </c>
      <c r="T373" s="69">
        <v>4.057000000000002</v>
      </c>
      <c r="U373" s="69">
        <v>1.5300000000000002</v>
      </c>
      <c r="V373" s="181">
        <v>-30</v>
      </c>
    </row>
    <row r="374" spans="1:22" ht="12.75">
      <c r="A374" s="282"/>
      <c r="B374" s="140">
        <v>148</v>
      </c>
      <c r="C374" s="17" t="s">
        <v>414</v>
      </c>
      <c r="D374" s="72">
        <v>73</v>
      </c>
      <c r="E374" s="72">
        <v>1975</v>
      </c>
      <c r="F374" s="69">
        <v>3237.91</v>
      </c>
      <c r="G374" s="69">
        <v>3237.91</v>
      </c>
      <c r="H374" s="69">
        <v>20</v>
      </c>
      <c r="I374" s="69">
        <v>20</v>
      </c>
      <c r="J374" s="69">
        <v>10.37</v>
      </c>
      <c r="K374" s="69">
        <v>12.86</v>
      </c>
      <c r="L374" s="69">
        <v>15.665</v>
      </c>
      <c r="M374" s="26">
        <v>140</v>
      </c>
      <c r="N374" s="71">
        <v>7.14</v>
      </c>
      <c r="O374" s="26">
        <v>85</v>
      </c>
      <c r="P374" s="69">
        <v>4.335</v>
      </c>
      <c r="Q374" s="26">
        <v>142.05479452054794</v>
      </c>
      <c r="R374" s="26">
        <v>176.16438356164383</v>
      </c>
      <c r="S374" s="26">
        <v>214.58904109589042</v>
      </c>
      <c r="T374" s="69">
        <v>5.295</v>
      </c>
      <c r="U374" s="69">
        <v>2.8049999999999997</v>
      </c>
      <c r="V374" s="181">
        <v>-55</v>
      </c>
    </row>
    <row r="375" spans="1:22" ht="12.75">
      <c r="A375" s="282"/>
      <c r="B375" s="140">
        <v>149</v>
      </c>
      <c r="C375" s="17" t="s">
        <v>415</v>
      </c>
      <c r="D375" s="72">
        <v>20</v>
      </c>
      <c r="E375" s="72">
        <v>1992</v>
      </c>
      <c r="F375" s="69">
        <v>1137.65</v>
      </c>
      <c r="G375" s="69">
        <v>1137.65</v>
      </c>
      <c r="H375" s="69">
        <v>7</v>
      </c>
      <c r="I375" s="69">
        <v>7</v>
      </c>
      <c r="J375" s="69">
        <v>3.2</v>
      </c>
      <c r="K375" s="69">
        <v>3.9400000000000004</v>
      </c>
      <c r="L375" s="69">
        <v>5.521</v>
      </c>
      <c r="M375" s="26">
        <v>60</v>
      </c>
      <c r="N375" s="71">
        <v>3.0599999999999996</v>
      </c>
      <c r="O375" s="26">
        <v>29</v>
      </c>
      <c r="P375" s="69">
        <v>1.4789999999999999</v>
      </c>
      <c r="Q375" s="26">
        <v>160</v>
      </c>
      <c r="R375" s="26">
        <v>197.00000000000003</v>
      </c>
      <c r="S375" s="26">
        <v>276.05</v>
      </c>
      <c r="T375" s="69">
        <v>2.3209999999999997</v>
      </c>
      <c r="U375" s="69">
        <v>1.5809999999999997</v>
      </c>
      <c r="V375" s="181">
        <v>-31</v>
      </c>
    </row>
    <row r="376" spans="1:22" ht="12.75">
      <c r="A376" s="282"/>
      <c r="B376" s="140">
        <v>150</v>
      </c>
      <c r="C376" s="17" t="s">
        <v>416</v>
      </c>
      <c r="D376" s="72">
        <v>40</v>
      </c>
      <c r="E376" s="72">
        <v>1995</v>
      </c>
      <c r="F376" s="69">
        <v>2216.4</v>
      </c>
      <c r="G376" s="69">
        <v>2216.4</v>
      </c>
      <c r="H376" s="69">
        <v>14.2</v>
      </c>
      <c r="I376" s="69">
        <v>14.2</v>
      </c>
      <c r="J376" s="69">
        <v>6.4</v>
      </c>
      <c r="K376" s="69">
        <v>9.763</v>
      </c>
      <c r="L376" s="69">
        <v>11.190999999999999</v>
      </c>
      <c r="M376" s="26">
        <v>87</v>
      </c>
      <c r="N376" s="71">
        <v>4.436999999999999</v>
      </c>
      <c r="O376" s="26">
        <v>59</v>
      </c>
      <c r="P376" s="69">
        <v>3.009</v>
      </c>
      <c r="Q376" s="26">
        <v>160</v>
      </c>
      <c r="R376" s="26">
        <v>244.075</v>
      </c>
      <c r="S376" s="26">
        <v>279.775</v>
      </c>
      <c r="T376" s="69">
        <v>4.790999999999999</v>
      </c>
      <c r="U376" s="69">
        <v>1.4279999999999995</v>
      </c>
      <c r="V376" s="181">
        <v>-28</v>
      </c>
    </row>
    <row r="377" spans="1:22" ht="12.75">
      <c r="A377" s="282"/>
      <c r="B377" s="140">
        <v>151</v>
      </c>
      <c r="C377" s="21" t="s">
        <v>184</v>
      </c>
      <c r="D377" s="72">
        <v>108</v>
      </c>
      <c r="E377" s="72">
        <v>1971</v>
      </c>
      <c r="F377" s="72">
        <v>2657.8</v>
      </c>
      <c r="G377" s="72">
        <v>2595.4</v>
      </c>
      <c r="H377" s="72">
        <v>34.577</v>
      </c>
      <c r="I377" s="71">
        <v>34.577</v>
      </c>
      <c r="J377" s="72">
        <v>17.28</v>
      </c>
      <c r="K377" s="183">
        <v>19.124</v>
      </c>
      <c r="L377" s="183">
        <v>26.3908</v>
      </c>
      <c r="M377" s="72">
        <v>303</v>
      </c>
      <c r="N377" s="71">
        <v>15.453</v>
      </c>
      <c r="O377" s="69">
        <v>152.5</v>
      </c>
      <c r="P377" s="72">
        <v>8.1862</v>
      </c>
      <c r="Q377" s="26">
        <v>160</v>
      </c>
      <c r="R377" s="184">
        <v>177.07407407407408</v>
      </c>
      <c r="S377" s="184">
        <v>244.35925925925926</v>
      </c>
      <c r="T377" s="71">
        <v>9.110799999999998</v>
      </c>
      <c r="U377" s="71">
        <v>7.2668</v>
      </c>
      <c r="V377" s="181">
        <v>-150.5</v>
      </c>
    </row>
    <row r="378" spans="1:22" ht="12.75">
      <c r="A378" s="282"/>
      <c r="B378" s="140">
        <v>152</v>
      </c>
      <c r="C378" s="21" t="s">
        <v>186</v>
      </c>
      <c r="D378" s="72">
        <v>8</v>
      </c>
      <c r="E378" s="72" t="s">
        <v>105</v>
      </c>
      <c r="F378" s="72">
        <v>436.23</v>
      </c>
      <c r="G378" s="72">
        <v>436.23</v>
      </c>
      <c r="H378" s="72">
        <v>3.213</v>
      </c>
      <c r="I378" s="71">
        <v>3.213</v>
      </c>
      <c r="J378" s="72">
        <v>1.28</v>
      </c>
      <c r="K378" s="183">
        <v>1.5300000000000002</v>
      </c>
      <c r="L378" s="183">
        <v>2.24676</v>
      </c>
      <c r="M378" s="72">
        <v>33</v>
      </c>
      <c r="N378" s="71">
        <v>1.6829999999999998</v>
      </c>
      <c r="O378" s="69">
        <v>18</v>
      </c>
      <c r="P378" s="72">
        <v>0.96624</v>
      </c>
      <c r="Q378" s="26">
        <v>160</v>
      </c>
      <c r="R378" s="184">
        <v>191.25000000000003</v>
      </c>
      <c r="S378" s="184">
        <v>280.845</v>
      </c>
      <c r="T378" s="71">
        <v>0.9667600000000001</v>
      </c>
      <c r="U378" s="71">
        <v>0.7167599999999998</v>
      </c>
      <c r="V378" s="181">
        <v>-15</v>
      </c>
    </row>
    <row r="379" spans="1:22" ht="12.75">
      <c r="A379" s="282"/>
      <c r="B379" s="140">
        <v>153</v>
      </c>
      <c r="C379" s="21" t="s">
        <v>188</v>
      </c>
      <c r="D379" s="72">
        <v>20</v>
      </c>
      <c r="E379" s="72">
        <v>1940</v>
      </c>
      <c r="F379" s="72">
        <v>944.22</v>
      </c>
      <c r="G379" s="72">
        <v>819.01</v>
      </c>
      <c r="H379" s="72">
        <v>6.508</v>
      </c>
      <c r="I379" s="71">
        <v>6.508</v>
      </c>
      <c r="J379" s="72">
        <v>1.54</v>
      </c>
      <c r="K379" s="183">
        <v>2.7340000000000004</v>
      </c>
      <c r="L379" s="183">
        <v>4.105283</v>
      </c>
      <c r="M379" s="72">
        <v>74</v>
      </c>
      <c r="N379" s="71">
        <v>3.7739999999999996</v>
      </c>
      <c r="O379" s="69">
        <v>44.76000372578242</v>
      </c>
      <c r="P379" s="72">
        <v>2.402717</v>
      </c>
      <c r="Q379" s="26">
        <v>77</v>
      </c>
      <c r="R379" s="184">
        <v>136.70000000000002</v>
      </c>
      <c r="S379" s="184">
        <v>205.26415000000003</v>
      </c>
      <c r="T379" s="71">
        <v>2.565283</v>
      </c>
      <c r="U379" s="71">
        <v>1.3712829999999996</v>
      </c>
      <c r="V379" s="181">
        <v>-29.23999627421758</v>
      </c>
    </row>
    <row r="380" spans="1:22" ht="12.75">
      <c r="A380" s="282"/>
      <c r="B380" s="140">
        <v>154</v>
      </c>
      <c r="C380" s="21" t="s">
        <v>189</v>
      </c>
      <c r="D380" s="72">
        <v>4</v>
      </c>
      <c r="E380" s="72">
        <v>1963</v>
      </c>
      <c r="F380" s="72">
        <v>150.99</v>
      </c>
      <c r="G380" s="72">
        <v>150.99</v>
      </c>
      <c r="H380" s="72">
        <v>0.542</v>
      </c>
      <c r="I380" s="71">
        <v>0.542</v>
      </c>
      <c r="J380" s="72">
        <v>0.04</v>
      </c>
      <c r="K380" s="183">
        <v>0.13400000000000006</v>
      </c>
      <c r="L380" s="183">
        <v>0.16624000000000005</v>
      </c>
      <c r="M380" s="72">
        <v>8</v>
      </c>
      <c r="N380" s="71">
        <v>0.408</v>
      </c>
      <c r="O380" s="69">
        <v>7</v>
      </c>
      <c r="P380" s="72">
        <v>0.37576</v>
      </c>
      <c r="Q380" s="26">
        <v>10</v>
      </c>
      <c r="R380" s="184">
        <v>33.500000000000014</v>
      </c>
      <c r="S380" s="184">
        <v>41.56000000000002</v>
      </c>
      <c r="T380" s="71">
        <v>0.12624000000000005</v>
      </c>
      <c r="U380" s="71">
        <v>0.03223999999999999</v>
      </c>
      <c r="V380" s="181">
        <v>-1</v>
      </c>
    </row>
    <row r="381" spans="1:22" ht="12.75">
      <c r="A381" s="282"/>
      <c r="B381" s="140">
        <v>155</v>
      </c>
      <c r="C381" s="21" t="s">
        <v>190</v>
      </c>
      <c r="D381" s="72">
        <v>6</v>
      </c>
      <c r="E381" s="72" t="s">
        <v>105</v>
      </c>
      <c r="F381" s="72">
        <v>310.34</v>
      </c>
      <c r="G381" s="72">
        <v>310.34</v>
      </c>
      <c r="H381" s="72">
        <v>1.754</v>
      </c>
      <c r="I381" s="71">
        <v>1.754</v>
      </c>
      <c r="J381" s="72">
        <v>0.06</v>
      </c>
      <c r="K381" s="183">
        <v>1.142</v>
      </c>
      <c r="L381" s="183">
        <v>1.27088</v>
      </c>
      <c r="M381" s="72">
        <v>12</v>
      </c>
      <c r="N381" s="71">
        <v>0.612</v>
      </c>
      <c r="O381" s="69">
        <v>9</v>
      </c>
      <c r="P381" s="72">
        <v>0.48312</v>
      </c>
      <c r="Q381" s="26">
        <v>10</v>
      </c>
      <c r="R381" s="184">
        <v>190.33333333333334</v>
      </c>
      <c r="S381" s="184">
        <v>211.81333333333336</v>
      </c>
      <c r="T381" s="71">
        <v>1.21088</v>
      </c>
      <c r="U381" s="71">
        <v>0.12888</v>
      </c>
      <c r="V381" s="181">
        <v>-3</v>
      </c>
    </row>
    <row r="382" spans="1:22" ht="12.75">
      <c r="A382" s="282"/>
      <c r="B382" s="140">
        <v>156</v>
      </c>
      <c r="C382" s="21" t="s">
        <v>191</v>
      </c>
      <c r="D382" s="72">
        <v>144</v>
      </c>
      <c r="E382" s="72" t="s">
        <v>105</v>
      </c>
      <c r="F382" s="72">
        <v>8364.03</v>
      </c>
      <c r="G382" s="72">
        <v>8364.03</v>
      </c>
      <c r="H382" s="72">
        <v>59.833</v>
      </c>
      <c r="I382" s="71">
        <v>59.833</v>
      </c>
      <c r="J382" s="72">
        <v>22.752873</v>
      </c>
      <c r="K382" s="183">
        <v>31.375</v>
      </c>
      <c r="L382" s="183">
        <v>41.63777</v>
      </c>
      <c r="M382" s="72">
        <v>558</v>
      </c>
      <c r="N382" s="71">
        <v>28.458</v>
      </c>
      <c r="O382" s="69">
        <v>338.95733979135616</v>
      </c>
      <c r="P382" s="72">
        <v>18.19523</v>
      </c>
      <c r="Q382" s="26">
        <v>158.00606249999998</v>
      </c>
      <c r="R382" s="184">
        <v>217.88194444444446</v>
      </c>
      <c r="S382" s="184">
        <v>289.1511805555556</v>
      </c>
      <c r="T382" s="71">
        <v>18.884897000000002</v>
      </c>
      <c r="U382" s="71">
        <v>10.26277</v>
      </c>
      <c r="V382" s="181">
        <v>-219.04266020864384</v>
      </c>
    </row>
  </sheetData>
  <sheetProtection/>
  <mergeCells count="18">
    <mergeCell ref="A227:A382"/>
    <mergeCell ref="A8:A136"/>
    <mergeCell ref="A137:A174"/>
    <mergeCell ref="A175:A226"/>
    <mergeCell ref="A3:P4"/>
    <mergeCell ref="G5:G6"/>
    <mergeCell ref="H5:P5"/>
    <mergeCell ref="F5:F6"/>
    <mergeCell ref="T5:T6"/>
    <mergeCell ref="U5:U6"/>
    <mergeCell ref="V5:V6"/>
    <mergeCell ref="A1:H1"/>
    <mergeCell ref="A2:F2"/>
    <mergeCell ref="A5:A7"/>
    <mergeCell ref="B5:B7"/>
    <mergeCell ref="C5:C7"/>
    <mergeCell ref="D5:D6"/>
    <mergeCell ref="E5:E6"/>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LŠTA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Ramunė Kmieliauskaitė</dc:creator>
  <cp:keywords/>
  <dc:description/>
  <cp:lastModifiedBy> Mantas, LŠTA</cp:lastModifiedBy>
  <cp:lastPrinted>2010-08-18T07:54:12Z</cp:lastPrinted>
  <dcterms:created xsi:type="dcterms:W3CDTF">2007-12-03T08:09:16Z</dcterms:created>
  <dcterms:modified xsi:type="dcterms:W3CDTF">2010-10-29T05:03:06Z</dcterms:modified>
  <cp:category/>
  <cp:version/>
  <cp:contentType/>
  <cp:contentStatus/>
</cp:coreProperties>
</file>